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Stations" sheetId="1" r:id="rId1"/>
    <sheet name="Routes" sheetId="2" r:id="rId2"/>
    <sheet name="SCHEM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3" i="1"/>
  <c r="E62" i="2" l="1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H39" i="2" l="1"/>
  <c r="H38" i="2"/>
  <c r="H8" i="2"/>
  <c r="H4" i="1"/>
  <c r="H3" i="1"/>
  <c r="H7" i="2"/>
  <c r="H46" i="2" l="1"/>
  <c r="I46" i="2" s="1"/>
  <c r="H45" i="2"/>
  <c r="H44" i="2"/>
  <c r="H43" i="2"/>
  <c r="H42" i="2"/>
  <c r="H41" i="2"/>
  <c r="H40" i="2"/>
  <c r="H37" i="2"/>
  <c r="H36" i="2"/>
  <c r="H35" i="2"/>
  <c r="H34" i="2"/>
  <c r="H33" i="2"/>
  <c r="H32" i="2"/>
  <c r="H31" i="2"/>
  <c r="H30" i="2"/>
  <c r="H29" i="2"/>
  <c r="H28" i="2"/>
  <c r="H27" i="2"/>
  <c r="E61" i="2" l="1"/>
  <c r="E60" i="2"/>
  <c r="C60" i="2"/>
  <c r="E59" i="2"/>
  <c r="C59" i="2"/>
  <c r="E58" i="2"/>
  <c r="C58" i="2"/>
  <c r="E57" i="2"/>
  <c r="C57" i="2"/>
  <c r="E56" i="2"/>
  <c r="C56" i="2"/>
  <c r="E55" i="2"/>
  <c r="C55" i="2"/>
  <c r="E54" i="2"/>
  <c r="J10" i="2" s="1"/>
  <c r="C54" i="2"/>
  <c r="H10" i="2" s="1"/>
  <c r="I10" i="2" s="1"/>
  <c r="E53" i="2"/>
  <c r="C53" i="2"/>
  <c r="E52" i="2"/>
  <c r="C52" i="2"/>
  <c r="E51" i="2"/>
  <c r="C51" i="2"/>
  <c r="E50" i="2"/>
  <c r="C50" i="2"/>
  <c r="E49" i="2"/>
  <c r="C49" i="2"/>
  <c r="E48" i="2"/>
  <c r="J39" i="2" s="1"/>
  <c r="C48" i="2"/>
  <c r="I39" i="2" s="1"/>
  <c r="E47" i="2"/>
  <c r="C47" i="2"/>
  <c r="E46" i="2"/>
  <c r="C46" i="2"/>
  <c r="E45" i="2"/>
  <c r="C45" i="2"/>
  <c r="J44" i="2"/>
  <c r="I44" i="2"/>
  <c r="E44" i="2"/>
  <c r="C44" i="2"/>
  <c r="J43" i="2"/>
  <c r="I43" i="2"/>
  <c r="E43" i="2"/>
  <c r="C43" i="2"/>
  <c r="I42" i="2"/>
  <c r="E42" i="2"/>
  <c r="C42" i="2"/>
  <c r="I28" i="2" s="1"/>
  <c r="E41" i="2"/>
  <c r="C41" i="2"/>
  <c r="J40" i="2"/>
  <c r="I40" i="2"/>
  <c r="E40" i="2"/>
  <c r="C40" i="2"/>
  <c r="E39" i="2"/>
  <c r="C39" i="2"/>
  <c r="E38" i="2"/>
  <c r="C38" i="2"/>
  <c r="I37" i="2"/>
  <c r="E37" i="2"/>
  <c r="C37" i="2"/>
  <c r="H18" i="2" s="1"/>
  <c r="I18" i="2" s="1"/>
  <c r="E36" i="2"/>
  <c r="C36" i="2"/>
  <c r="J35" i="2"/>
  <c r="I35" i="2"/>
  <c r="E35" i="2"/>
  <c r="C35" i="2"/>
  <c r="I34" i="2"/>
  <c r="E34" i="2"/>
  <c r="C34" i="2"/>
  <c r="E33" i="2"/>
  <c r="C33" i="2"/>
  <c r="E32" i="2"/>
  <c r="C32" i="2"/>
  <c r="J31" i="2"/>
  <c r="I31" i="2"/>
  <c r="E31" i="2"/>
  <c r="J32" i="2" s="1"/>
  <c r="C31" i="2"/>
  <c r="I32" i="2" s="1"/>
  <c r="I30" i="2"/>
  <c r="E30" i="2"/>
  <c r="C30" i="2"/>
  <c r="E29" i="2"/>
  <c r="J20" i="2" s="1"/>
  <c r="C29" i="2"/>
  <c r="E28" i="2"/>
  <c r="C28" i="2"/>
  <c r="H14" i="2" s="1"/>
  <c r="I14" i="2" s="1"/>
  <c r="E27" i="2"/>
  <c r="C27" i="2"/>
  <c r="E26" i="2"/>
  <c r="C26" i="2"/>
  <c r="J25" i="2"/>
  <c r="H25" i="2"/>
  <c r="I25" i="2" s="1"/>
  <c r="E25" i="2"/>
  <c r="C25" i="2"/>
  <c r="E24" i="2"/>
  <c r="C24" i="2"/>
  <c r="E23" i="2"/>
  <c r="C23" i="2"/>
  <c r="E22" i="2"/>
  <c r="C22" i="2"/>
  <c r="E21" i="2"/>
  <c r="J23" i="2" s="1"/>
  <c r="C21" i="2"/>
  <c r="H20" i="2"/>
  <c r="I20" i="2" s="1"/>
  <c r="E20" i="2"/>
  <c r="C20" i="2"/>
  <c r="J19" i="2"/>
  <c r="H19" i="2"/>
  <c r="I19" i="2" s="1"/>
  <c r="E19" i="2"/>
  <c r="C19" i="2"/>
  <c r="J18" i="2"/>
  <c r="E18" i="2"/>
  <c r="J36" i="2" s="1"/>
  <c r="C18" i="2"/>
  <c r="I36" i="2" s="1"/>
  <c r="E17" i="2"/>
  <c r="J26" i="2" s="1"/>
  <c r="C17" i="2"/>
  <c r="J16" i="2"/>
  <c r="H16" i="2"/>
  <c r="I16" i="2" s="1"/>
  <c r="E16" i="2"/>
  <c r="J12" i="2" s="1"/>
  <c r="C16" i="2"/>
  <c r="H12" i="2" s="1"/>
  <c r="I12" i="2" s="1"/>
  <c r="J15" i="2"/>
  <c r="H15" i="2"/>
  <c r="I15" i="2" s="1"/>
  <c r="E15" i="2"/>
  <c r="J27" i="2" s="1"/>
  <c r="C15" i="2"/>
  <c r="I27" i="2" s="1"/>
  <c r="J14" i="2"/>
  <c r="E14" i="2"/>
  <c r="C14" i="2"/>
  <c r="I45" i="2" s="1"/>
  <c r="J13" i="2"/>
  <c r="H13" i="2"/>
  <c r="I13" i="2" s="1"/>
  <c r="E13" i="2"/>
  <c r="J33" i="2" s="1"/>
  <c r="C13" i="2"/>
  <c r="I33" i="2" s="1"/>
  <c r="E12" i="2"/>
  <c r="C12" i="2"/>
  <c r="J11" i="2"/>
  <c r="H11" i="2"/>
  <c r="I11" i="2" s="1"/>
  <c r="E11" i="2"/>
  <c r="C11" i="2"/>
  <c r="E10" i="2"/>
  <c r="J8" i="2" s="1"/>
  <c r="C10" i="2"/>
  <c r="E9" i="2"/>
  <c r="C9" i="2"/>
  <c r="I7" i="2" s="1"/>
  <c r="I8" i="2"/>
  <c r="E8" i="2"/>
  <c r="J17" i="2" s="1"/>
  <c r="C8" i="2"/>
  <c r="H17" i="2" s="1"/>
  <c r="I17" i="2" s="1"/>
  <c r="E7" i="2"/>
  <c r="J41" i="2" s="1"/>
  <c r="C7" i="2"/>
  <c r="J6" i="2"/>
  <c r="H6" i="2"/>
  <c r="I6" i="2" s="1"/>
  <c r="E6" i="2"/>
  <c r="J29" i="2" s="1"/>
  <c r="C6" i="2"/>
  <c r="I29" i="2" s="1"/>
  <c r="E5" i="2"/>
  <c r="J38" i="2" s="1"/>
  <c r="C5" i="2"/>
  <c r="I38" i="2" s="1"/>
  <c r="J4" i="2"/>
  <c r="H4" i="2"/>
  <c r="I4" i="2" s="1"/>
  <c r="E4" i="2"/>
  <c r="C4" i="2"/>
  <c r="H24" i="2" s="1"/>
  <c r="I24" i="2" s="1"/>
  <c r="J3" i="2"/>
  <c r="H3" i="2"/>
  <c r="I3" i="2" s="1"/>
  <c r="E3" i="2"/>
  <c r="C3" i="2"/>
  <c r="H2" i="2"/>
  <c r="E2" i="2"/>
  <c r="J9" i="2" s="1"/>
  <c r="C2" i="2"/>
  <c r="J37" i="2" l="1"/>
  <c r="L37" i="2" s="1"/>
  <c r="J28" i="2"/>
  <c r="L28" i="2" s="1"/>
  <c r="J45" i="2"/>
  <c r="L45" i="2" s="1"/>
  <c r="J46" i="2"/>
  <c r="L46" i="2" s="1"/>
  <c r="J34" i="2"/>
  <c r="L34" i="2" s="1"/>
  <c r="J7" i="2"/>
  <c r="L7" i="2" s="1"/>
  <c r="J42" i="2"/>
  <c r="L42" i="2" s="1"/>
  <c r="J30" i="2"/>
  <c r="L30" i="2" s="1"/>
  <c r="L19" i="2"/>
  <c r="L3" i="2"/>
  <c r="L4" i="2"/>
  <c r="L29" i="2"/>
  <c r="L8" i="2"/>
  <c r="J22" i="2"/>
  <c r="L25" i="2"/>
  <c r="L43" i="2"/>
  <c r="L44" i="2"/>
  <c r="L39" i="2"/>
  <c r="L10" i="2"/>
  <c r="J2" i="2"/>
  <c r="H21" i="2"/>
  <c r="I21" i="2" s="1"/>
  <c r="L6" i="2"/>
  <c r="L12" i="2"/>
  <c r="H23" i="2"/>
  <c r="I23" i="2" s="1"/>
  <c r="L23" i="2" s="1"/>
  <c r="L31" i="2"/>
  <c r="L40" i="2"/>
  <c r="J21" i="2"/>
  <c r="J24" i="2"/>
  <c r="L24" i="2" s="1"/>
  <c r="H22" i="2"/>
  <c r="I22" i="2" s="1"/>
  <c r="J5" i="2"/>
  <c r="L14" i="2"/>
  <c r="L18" i="2"/>
  <c r="L38" i="2"/>
  <c r="L33" i="2"/>
  <c r="L27" i="2"/>
  <c r="H26" i="2"/>
  <c r="I26" i="2" s="1"/>
  <c r="L26" i="2" s="1"/>
  <c r="L17" i="2"/>
  <c r="L20" i="2"/>
  <c r="L36" i="2"/>
  <c r="I41" i="2"/>
  <c r="L41" i="2" s="1"/>
  <c r="L11" i="2"/>
  <c r="L13" i="2"/>
  <c r="L15" i="2"/>
  <c r="L16" i="2"/>
  <c r="H5" i="2"/>
  <c r="I5" i="2" s="1"/>
  <c r="L32" i="2"/>
  <c r="L35" i="2"/>
  <c r="I2" i="2"/>
  <c r="H9" i="2"/>
  <c r="I9" i="2" s="1"/>
  <c r="L9" i="2" s="1"/>
  <c r="L2" i="2" l="1"/>
  <c r="L5" i="2"/>
  <c r="L21" i="2"/>
  <c r="L22" i="2"/>
  <c r="H47" i="1" l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I4" i="1"/>
  <c r="I3" i="1"/>
  <c r="J9" i="1" l="1"/>
  <c r="L9" i="1" s="1"/>
  <c r="J18" i="1"/>
  <c r="L18" i="1" s="1"/>
  <c r="J37" i="1"/>
  <c r="J17" i="1" l="1"/>
  <c r="L17" i="1" s="1"/>
  <c r="J16" i="1"/>
  <c r="L16" i="1" s="1"/>
  <c r="J44" i="1"/>
  <c r="J43" i="1"/>
  <c r="L43" i="1" s="1"/>
  <c r="J31" i="1"/>
  <c r="L31" i="1" s="1"/>
  <c r="J42" i="1"/>
  <c r="J39" i="1"/>
  <c r="L39" i="1" s="1"/>
  <c r="J34" i="1"/>
  <c r="L34" i="1" s="1"/>
  <c r="J32" i="1"/>
  <c r="L32" i="1" s="1"/>
  <c r="J30" i="1"/>
  <c r="L30" i="1" s="1"/>
  <c r="J26" i="1"/>
  <c r="L26" i="1" s="1"/>
  <c r="J27" i="1"/>
  <c r="L27" i="1" s="1"/>
  <c r="J14" i="1"/>
  <c r="L14" i="1" s="1"/>
  <c r="J23" i="1"/>
  <c r="L23" i="1" s="1"/>
  <c r="J22" i="1"/>
  <c r="L22" i="1" s="1"/>
  <c r="J20" i="1"/>
  <c r="L20" i="1" s="1"/>
  <c r="J8" i="1"/>
  <c r="L8" i="1" s="1"/>
  <c r="J33" i="1"/>
  <c r="L33" i="1" s="1"/>
  <c r="J7" i="1"/>
  <c r="L7" i="1" s="1"/>
  <c r="J10" i="1"/>
  <c r="L10" i="1" s="1"/>
  <c r="L37" i="1"/>
  <c r="J28" i="1"/>
  <c r="L28" i="1" s="1"/>
  <c r="J19" i="1"/>
  <c r="L19" i="1" s="1"/>
  <c r="J11" i="1"/>
  <c r="L11" i="1" s="1"/>
  <c r="J6" i="1"/>
  <c r="L6" i="1" s="1"/>
  <c r="J15" i="1"/>
  <c r="L15" i="1" s="1"/>
  <c r="J12" i="1"/>
  <c r="L12" i="1" s="1"/>
  <c r="J21" i="1"/>
  <c r="L21" i="1" s="1"/>
  <c r="J35" i="1"/>
  <c r="J36" i="1"/>
  <c r="J29" i="1"/>
  <c r="L29" i="1" s="1"/>
  <c r="J45" i="1"/>
  <c r="J46" i="1"/>
  <c r="J25" i="1"/>
  <c r="L25" i="1" s="1"/>
  <c r="J24" i="1"/>
  <c r="L24" i="1" s="1"/>
  <c r="J38" i="1" l="1"/>
  <c r="L38" i="1" s="1"/>
  <c r="J47" i="1"/>
  <c r="L47" i="1" s="1"/>
  <c r="J41" i="1"/>
  <c r="L41" i="1" s="1"/>
  <c r="J13" i="1"/>
  <c r="L13" i="1" s="1"/>
  <c r="J40" i="1"/>
  <c r="L40" i="1" s="1"/>
  <c r="J4" i="1"/>
  <c r="L4" i="1" s="1"/>
  <c r="J3" i="1"/>
  <c r="L3" i="1" s="1"/>
  <c r="J5" i="1"/>
  <c r="L5" i="1" s="1"/>
  <c r="L45" i="1"/>
  <c r="L36" i="1"/>
  <c r="L44" i="1"/>
  <c r="L42" i="1"/>
  <c r="L46" i="1"/>
  <c r="L35" i="1"/>
</calcChain>
</file>

<file path=xl/comments1.xml><?xml version="1.0" encoding="utf-8"?>
<comments xmlns="http://schemas.openxmlformats.org/spreadsheetml/2006/main">
  <authors>
    <author>Arnaud Bismuth</author>
  </authors>
  <commentList>
    <comment ref="U26" authorId="0" shapeId="0">
      <text/>
    </comment>
  </commentList>
</comments>
</file>

<file path=xl/sharedStrings.xml><?xml version="1.0" encoding="utf-8"?>
<sst xmlns="http://schemas.openxmlformats.org/spreadsheetml/2006/main" count="1769" uniqueCount="132">
  <si>
    <t>Details</t>
  </si>
  <si>
    <t>Station</t>
  </si>
  <si>
    <t>Perception</t>
  </si>
  <si>
    <t>Quotation</t>
  </si>
  <si>
    <t>WIQ</t>
  </si>
  <si>
    <t>BAN</t>
  </si>
  <si>
    <t>LIM</t>
  </si>
  <si>
    <t>ROV</t>
  </si>
  <si>
    <t>STL</t>
  </si>
  <si>
    <t>POP</t>
  </si>
  <si>
    <t>WOA</t>
  </si>
  <si>
    <t>TOG</t>
  </si>
  <si>
    <t>SHA</t>
  </si>
  <si>
    <t>WST</t>
  </si>
  <si>
    <t>ALS</t>
  </si>
  <si>
    <t>BEC</t>
  </si>
  <si>
    <t>BEP</t>
  </si>
  <si>
    <t>BLA</t>
  </si>
  <si>
    <t>BOC</t>
  </si>
  <si>
    <t>CAT</t>
  </si>
  <si>
    <t>CAW</t>
  </si>
  <si>
    <t>CBO</t>
  </si>
  <si>
    <t>CUH</t>
  </si>
  <si>
    <t>CUS</t>
  </si>
  <si>
    <t>CYP</t>
  </si>
  <si>
    <t>DEB</t>
  </si>
  <si>
    <t>DER</t>
  </si>
  <si>
    <t>EAI</t>
  </si>
  <si>
    <t>ELR</t>
  </si>
  <si>
    <t>GAR</t>
  </si>
  <si>
    <t>GRE</t>
  </si>
  <si>
    <t>HEQ</t>
  </si>
  <si>
    <t>ISG</t>
  </si>
  <si>
    <t>KGV</t>
  </si>
  <si>
    <t>LAP</t>
  </si>
  <si>
    <t>LCA</t>
  </si>
  <si>
    <t>LEW</t>
  </si>
  <si>
    <t>MUD</t>
  </si>
  <si>
    <t>PDK</t>
  </si>
  <si>
    <t>PML</t>
  </si>
  <si>
    <t>PPR</t>
  </si>
  <si>
    <t>ROA</t>
  </si>
  <si>
    <t>SHS</t>
  </si>
  <si>
    <t>SOQ</t>
  </si>
  <si>
    <t>STI</t>
  </si>
  <si>
    <t>STR</t>
  </si>
  <si>
    <t>WEH</t>
  </si>
  <si>
    <t>WES</t>
  </si>
  <si>
    <t>Incident</t>
  </si>
  <si>
    <t>total incidents</t>
  </si>
  <si>
    <t>Routes</t>
  </si>
  <si>
    <t>Severity</t>
  </si>
  <si>
    <t>Frequency</t>
  </si>
  <si>
    <t>severity (average)</t>
  </si>
  <si>
    <t>POP - WIQ</t>
  </si>
  <si>
    <t>STI - STR</t>
  </si>
  <si>
    <t>TOG - SHA</t>
  </si>
  <si>
    <t>STR - PDM</t>
  </si>
  <si>
    <t>LIM - WES</t>
  </si>
  <si>
    <t>PDM - BOC</t>
  </si>
  <si>
    <t>BOC - DER</t>
  </si>
  <si>
    <t>ROV - CUH</t>
  </si>
  <si>
    <t>DER - LAP</t>
  </si>
  <si>
    <t>CAT - WST</t>
  </si>
  <si>
    <t>LAP - ALS</t>
  </si>
  <si>
    <t>CUS - GRE</t>
  </si>
  <si>
    <t>ALS - POP</t>
  </si>
  <si>
    <t>WIQ - CAW</t>
  </si>
  <si>
    <t>CAW - HEQ</t>
  </si>
  <si>
    <t>HEQ - SOQ</t>
  </si>
  <si>
    <t>BEP - CYP</t>
  </si>
  <si>
    <t>SOQ - CRO</t>
  </si>
  <si>
    <t>KGV - WOA</t>
  </si>
  <si>
    <t>CRO - MUD</t>
  </si>
  <si>
    <t>EAI - CAT</t>
  </si>
  <si>
    <t>MUD - ISG</t>
  </si>
  <si>
    <t>ISG - CUS</t>
  </si>
  <si>
    <t>POP - BLA</t>
  </si>
  <si>
    <t>STR - SHS</t>
  </si>
  <si>
    <t>GRE - DEB</t>
  </si>
  <si>
    <t>DEB - ELR</t>
  </si>
  <si>
    <t>BAN - SHA</t>
  </si>
  <si>
    <t>ELR - LEW</t>
  </si>
  <si>
    <t>SHA - LIM</t>
  </si>
  <si>
    <t>WES - POP</t>
  </si>
  <si>
    <t>BLA - EAI</t>
  </si>
  <si>
    <t>CAT - ROV</t>
  </si>
  <si>
    <t>CUH - PRR</t>
  </si>
  <si>
    <t>ROA - BEP</t>
  </si>
  <si>
    <t>CYP - GAR</t>
  </si>
  <si>
    <t>GAR - BEC</t>
  </si>
  <si>
    <t>WEH - STL</t>
  </si>
  <si>
    <t>WST - PDK</t>
  </si>
  <si>
    <t>PDK - LCA</t>
  </si>
  <si>
    <t>Severity (average)</t>
  </si>
  <si>
    <t>PRR - ROA</t>
  </si>
  <si>
    <t>STL - CAT</t>
  </si>
  <si>
    <t>LCA  - KGV</t>
  </si>
  <si>
    <t>ABR</t>
  </si>
  <si>
    <t>SHS - ABR</t>
  </si>
  <si>
    <t>ABR - WEH</t>
  </si>
  <si>
    <t>date of incident</t>
  </si>
  <si>
    <t xml:space="preserve">Period </t>
  </si>
  <si>
    <t xml:space="preserve">period </t>
  </si>
  <si>
    <t>Level 1</t>
  </si>
  <si>
    <t>level 2</t>
  </si>
  <si>
    <t>level 3</t>
  </si>
  <si>
    <t>level 4</t>
  </si>
  <si>
    <t>level 5</t>
  </si>
  <si>
    <t>No ticket</t>
  </si>
  <si>
    <t>pulled door</t>
  </si>
  <si>
    <t>grafity</t>
  </si>
  <si>
    <t>revenue dispute</t>
  </si>
  <si>
    <t>spat</t>
  </si>
  <si>
    <t>etching</t>
  </si>
  <si>
    <t>slepping vagrant</t>
  </si>
  <si>
    <t>soiled</t>
  </si>
  <si>
    <t>sucidial</t>
  </si>
  <si>
    <t xml:space="preserve">verbal assault </t>
  </si>
  <si>
    <t>aggressive passenger</t>
  </si>
  <si>
    <t>drunk passenger</t>
  </si>
  <si>
    <t>unstable passenger</t>
  </si>
  <si>
    <t>distorbing</t>
  </si>
  <si>
    <t>broken window</t>
  </si>
  <si>
    <t>steal</t>
  </si>
  <si>
    <t>fight</t>
  </si>
  <si>
    <t>indecent exposure</t>
  </si>
  <si>
    <t>physical assault</t>
  </si>
  <si>
    <t>Btp intervention</t>
  </si>
  <si>
    <t>assault with seriously attack</t>
  </si>
  <si>
    <t>BTP intervention</t>
  </si>
  <si>
    <t>no 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</si>
</sst>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3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double">
        <color rgb="FF3F3F3F"/>
      </left>
      <right style="thin">
        <color indexed="64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5" applyNumberFormat="0" applyFont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6" applyNumberFormat="0" applyAlignment="0" applyProtection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" borderId="5" xfId="2" applyFont="1" applyAlignment="1">
      <alignment horizontal="center"/>
    </xf>
    <xf numFmtId="0" fontId="0" fillId="0" borderId="0" xfId="0" applyBorder="1"/>
    <xf numFmtId="0" fontId="6" fillId="6" borderId="0" xfId="5" applyAlignment="1">
      <alignment horizontal="center"/>
    </xf>
    <xf numFmtId="0" fontId="5" fillId="5" borderId="0" xfId="4" applyAlignment="1">
      <alignment horizontal="center"/>
    </xf>
    <xf numFmtId="0" fontId="5" fillId="5" borderId="2" xfId="4" applyBorder="1" applyAlignment="1">
      <alignment horizontal="center"/>
    </xf>
    <xf numFmtId="0" fontId="5" fillId="5" borderId="3" xfId="4" applyBorder="1" applyAlignment="1">
      <alignment horizontal="center"/>
    </xf>
    <xf numFmtId="0" fontId="5" fillId="5" borderId="0" xfId="4" applyBorder="1" applyAlignment="1">
      <alignment horizontal="center"/>
    </xf>
    <xf numFmtId="0" fontId="5" fillId="5" borderId="4" xfId="4" applyBorder="1" applyAlignment="1">
      <alignment horizontal="center"/>
    </xf>
    <xf numFmtId="0" fontId="8" fillId="0" borderId="0" xfId="7" applyAlignment="1">
      <alignment horizontal="center"/>
    </xf>
    <xf numFmtId="0" fontId="8" fillId="0" borderId="2" xfId="7" applyBorder="1" applyAlignment="1">
      <alignment horizontal="center"/>
    </xf>
    <xf numFmtId="0" fontId="8" fillId="0" borderId="3" xfId="7" applyBorder="1" applyAlignment="1">
      <alignment horizontal="center"/>
    </xf>
    <xf numFmtId="0" fontId="8" fillId="0" borderId="4" xfId="7" applyBorder="1" applyAlignment="1">
      <alignment horizontal="center"/>
    </xf>
    <xf numFmtId="0" fontId="4" fillId="4" borderId="0" xfId="3" applyAlignment="1">
      <alignment horizontal="center"/>
    </xf>
    <xf numFmtId="0" fontId="4" fillId="4" borderId="2" xfId="3" applyBorder="1" applyAlignment="1">
      <alignment horizontal="center"/>
    </xf>
    <xf numFmtId="0" fontId="4" fillId="4" borderId="0" xfId="3" applyBorder="1" applyAlignment="1">
      <alignment horizontal="center"/>
    </xf>
    <xf numFmtId="0" fontId="4" fillId="4" borderId="4" xfId="3" applyBorder="1" applyAlignment="1">
      <alignment horizontal="center"/>
    </xf>
    <xf numFmtId="0" fontId="4" fillId="4" borderId="3" xfId="3" applyBorder="1" applyAlignment="1">
      <alignment horizontal="center"/>
    </xf>
    <xf numFmtId="0" fontId="1" fillId="2" borderId="1" xfId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7" xfId="0" applyBorder="1" applyAlignment="1">
      <alignment horizontal="center"/>
    </xf>
    <xf numFmtId="0" fontId="8" fillId="0" borderId="0" xfId="7"/>
    <xf numFmtId="0" fontId="8" fillId="0" borderId="0" xfId="7" applyBorder="1" applyAlignment="1">
      <alignment horizontal="center"/>
    </xf>
    <xf numFmtId="0" fontId="0" fillId="3" borderId="0" xfId="2" applyFont="1" applyBorder="1" applyAlignment="1">
      <alignment horizontal="center"/>
    </xf>
    <xf numFmtId="0" fontId="7" fillId="7" borderId="0" xfId="6" applyBorder="1" applyAlignment="1">
      <alignment horizontal="center"/>
    </xf>
    <xf numFmtId="1" fontId="7" fillId="7" borderId="0" xfId="6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4" borderId="8" xfId="3" applyBorder="1" applyAlignment="1">
      <alignment horizontal="center"/>
    </xf>
    <xf numFmtId="1" fontId="0" fillId="0" borderId="13" xfId="0" applyNumberFormat="1" applyBorder="1" applyAlignment="1">
      <alignment horizontal="center"/>
    </xf>
    <xf numFmtId="16" fontId="6" fillId="6" borderId="8" xfId="5" applyNumberFormat="1" applyBorder="1" applyAlignment="1">
      <alignment horizontal="center"/>
    </xf>
    <xf numFmtId="0" fontId="1" fillId="2" borderId="14" xfId="1" applyBorder="1" applyAlignment="1">
      <alignment horizontal="center"/>
    </xf>
    <xf numFmtId="0" fontId="1" fillId="2" borderId="15" xfId="1" applyBorder="1" applyAlignment="1">
      <alignment horizontal="center"/>
    </xf>
    <xf numFmtId="0" fontId="1" fillId="2" borderId="16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3" borderId="12" xfId="2" applyFont="1" applyBorder="1" applyAlignment="1">
      <alignment horizontal="center"/>
    </xf>
    <xf numFmtId="0" fontId="7" fillId="7" borderId="12" xfId="6" applyBorder="1" applyAlignment="1">
      <alignment horizontal="center"/>
    </xf>
    <xf numFmtId="1" fontId="7" fillId="7" borderId="12" xfId="6" applyNumberFormat="1" applyBorder="1" applyAlignment="1">
      <alignment horizontal="center"/>
    </xf>
    <xf numFmtId="0" fontId="4" fillId="4" borderId="17" xfId="3" applyBorder="1" applyAlignment="1">
      <alignment horizontal="center"/>
    </xf>
    <xf numFmtId="0" fontId="0" fillId="3" borderId="2" xfId="2" applyFont="1" applyBorder="1" applyAlignment="1">
      <alignment horizontal="center"/>
    </xf>
    <xf numFmtId="0" fontId="7" fillId="7" borderId="2" xfId="6" applyBorder="1" applyAlignment="1">
      <alignment horizontal="center"/>
    </xf>
    <xf numFmtId="1" fontId="7" fillId="7" borderId="2" xfId="6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3" borderId="4" xfId="2" applyFont="1" applyBorder="1" applyAlignment="1">
      <alignment horizontal="center"/>
    </xf>
    <xf numFmtId="0" fontId="7" fillId="7" borderId="4" xfId="6" applyBorder="1" applyAlignment="1">
      <alignment horizontal="center"/>
    </xf>
    <xf numFmtId="1" fontId="7" fillId="7" borderId="4" xfId="6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4" fillId="4" borderId="21" xfId="3" applyBorder="1" applyAlignment="1">
      <alignment horizontal="center"/>
    </xf>
    <xf numFmtId="0" fontId="0" fillId="3" borderId="3" xfId="2" applyFont="1" applyBorder="1" applyAlignment="1">
      <alignment horizontal="center"/>
    </xf>
    <xf numFmtId="0" fontId="7" fillId="7" borderId="3" xfId="6" applyBorder="1" applyAlignment="1">
      <alignment horizontal="center"/>
    </xf>
    <xf numFmtId="1" fontId="7" fillId="7" borderId="3" xfId="6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4" fillId="4" borderId="19" xfId="3" applyBorder="1" applyAlignment="1">
      <alignment horizontal="center"/>
    </xf>
    <xf numFmtId="0" fontId="4" fillId="4" borderId="23" xfId="3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/>
    <xf numFmtId="0" fontId="6" fillId="6" borderId="17" xfId="5" applyBorder="1" applyAlignment="1">
      <alignment horizontal="center"/>
    </xf>
    <xf numFmtId="0" fontId="5" fillId="5" borderId="0" xfId="4"/>
    <xf numFmtId="0" fontId="4" fillId="4" borderId="0" xfId="3"/>
    <xf numFmtId="0" fontId="6" fillId="6" borderId="25" xfId="5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" xfId="1" applyAlignment="1">
      <alignment horizontal="center"/>
    </xf>
    <xf numFmtId="0" fontId="1" fillId="2" borderId="27" xfId="1" applyBorder="1" applyAlignment="1">
      <alignment horizontal="center"/>
    </xf>
    <xf numFmtId="0" fontId="1" fillId="2" borderId="29" xfId="1" applyBorder="1" applyAlignment="1">
      <alignment horizontal="center"/>
    </xf>
    <xf numFmtId="0" fontId="4" fillId="4" borderId="12" xfId="3" applyBorder="1" applyAlignment="1">
      <alignment horizontal="center"/>
    </xf>
    <xf numFmtId="0" fontId="0" fillId="0" borderId="28" xfId="0" applyBorder="1"/>
    <xf numFmtId="1" fontId="0" fillId="0" borderId="26" xfId="0" applyNumberFormat="1" applyBorder="1" applyAlignment="1">
      <alignment horizontal="center"/>
    </xf>
    <xf numFmtId="0" fontId="5" fillId="5" borderId="3" xfId="4" applyBorder="1"/>
    <xf numFmtId="0" fontId="5" fillId="5" borderId="2" xfId="4" applyBorder="1"/>
    <xf numFmtId="0" fontId="4" fillId="4" borderId="3" xfId="3" applyBorder="1"/>
    <xf numFmtId="0" fontId="4" fillId="4" borderId="2" xfId="3" applyBorder="1"/>
    <xf numFmtId="0" fontId="7" fillId="7" borderId="30" xfId="6" applyBorder="1" applyAlignment="1">
      <alignment horizontal="center"/>
    </xf>
    <xf numFmtId="16" fontId="6" fillId="6" borderId="9" xfId="5" applyNumberFormat="1" applyBorder="1" applyAlignment="1">
      <alignment horizontal="center"/>
    </xf>
    <xf numFmtId="16" fontId="6" fillId="6" borderId="11" xfId="5" applyNumberFormat="1" applyBorder="1" applyAlignment="1">
      <alignment horizontal="center"/>
    </xf>
    <xf numFmtId="16" fontId="6" fillId="6" borderId="10" xfId="5" applyNumberFormat="1" applyBorder="1" applyAlignment="1">
      <alignment horizontal="center"/>
    </xf>
    <xf numFmtId="0" fontId="0" fillId="0" borderId="13" xfId="0" applyFill="1" applyBorder="1"/>
    <xf numFmtId="0" fontId="0" fillId="0" borderId="13" xfId="0" applyBorder="1"/>
    <xf numFmtId="0" fontId="0" fillId="0" borderId="32" xfId="0" applyBorder="1"/>
    <xf numFmtId="0" fontId="1" fillId="2" borderId="33" xfId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5" xfId="0" applyFill="1" applyBorder="1"/>
    <xf numFmtId="0" fontId="0" fillId="0" borderId="36" xfId="0" applyBorder="1"/>
    <xf numFmtId="0" fontId="0" fillId="0" borderId="37" xfId="0" applyBorder="1"/>
    <xf numFmtId="0" fontId="0" fillId="0" borderId="28" xfId="0" applyFill="1" applyBorder="1"/>
    <xf numFmtId="0" fontId="0" fillId="0" borderId="38" xfId="0" applyBorder="1"/>
    <xf numFmtId="0" fontId="0" fillId="0" borderId="37" xfId="0" applyFill="1" applyBorder="1"/>
    <xf numFmtId="0" fontId="1" fillId="2" borderId="31" xfId="1" applyBorder="1" applyAlignment="1">
      <alignment horizontal="center"/>
    </xf>
  </cellXfs>
  <cellStyles count="8">
    <cellStyle name="Commentaire" xfId="2" builtinId="10"/>
    <cellStyle name="Entrée" xfId="6" builtinId="20"/>
    <cellStyle name="Insatisfaisant" xfId="4" builtinId="27"/>
    <cellStyle name="Neutre" xfId="5" builtinId="28"/>
    <cellStyle name="Normal" xfId="0" builtinId="0"/>
    <cellStyle name="Satisfaisant" xfId="3" builtinId="26"/>
    <cellStyle name="Texte explicatif" xfId="7" builtinId="53"/>
    <cellStyle name="Vérification" xfId="1" builtinId="23"/>
  </cellStyles>
  <dxfs count="13">
    <dxf>
      <numFmt numFmtId="1" formatCode="0"/>
    </dxf>
    <dxf>
      <numFmt numFmtId="1" formatCode="0"/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numFmt numFmtId="1" formatCode="0"/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0D22E5"/>
      <color rgb="FF1217DC"/>
      <color rgb="FFFF0000"/>
      <color rgb="FFFA6D1E"/>
      <color rgb="FF21A0FF"/>
      <color rgb="FF28F82D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457200</xdr:colOff>
          <xdr:row>47</xdr:row>
          <xdr:rowOff>161925</xdr:rowOff>
        </xdr:from>
        <xdr:to>
          <xdr:col>11</xdr:col>
          <xdr:colOff>2190750</xdr:colOff>
          <xdr:row>51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Macro buttom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2013856</xdr:colOff>
      <xdr:row>51</xdr:row>
      <xdr:rowOff>164345</xdr:rowOff>
    </xdr:from>
    <xdr:to>
      <xdr:col>11</xdr:col>
      <xdr:colOff>2589137</xdr:colOff>
      <xdr:row>52</xdr:row>
      <xdr:rowOff>109704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80285" y="9893452"/>
          <a:ext cx="575281" cy="1358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46</xdr:row>
          <xdr:rowOff>161925</xdr:rowOff>
        </xdr:from>
        <xdr:to>
          <xdr:col>11</xdr:col>
          <xdr:colOff>2286000</xdr:colOff>
          <xdr:row>49</xdr:row>
          <xdr:rowOff>95250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Option Button 1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526141</xdr:colOff>
      <xdr:row>65</xdr:row>
      <xdr:rowOff>90260</xdr:rowOff>
    </xdr:from>
    <xdr:to>
      <xdr:col>41</xdr:col>
      <xdr:colOff>195016</xdr:colOff>
      <xdr:row>66</xdr:row>
      <xdr:rowOff>187760</xdr:rowOff>
    </xdr:to>
    <xdr:sp macro="" textlink="">
      <xdr:nvSpPr>
        <xdr:cNvPr id="322" name="Oval 1"/>
        <xdr:cNvSpPr/>
      </xdr:nvSpPr>
      <xdr:spPr>
        <a:xfrm>
          <a:off x="25291141" y="1247276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162151</xdr:colOff>
      <xdr:row>101</xdr:row>
      <xdr:rowOff>99330</xdr:rowOff>
    </xdr:from>
    <xdr:to>
      <xdr:col>33</xdr:col>
      <xdr:colOff>434276</xdr:colOff>
      <xdr:row>103</xdr:row>
      <xdr:rowOff>6330</xdr:rowOff>
    </xdr:to>
    <xdr:sp macro="" textlink="">
      <xdr:nvSpPr>
        <xdr:cNvPr id="323" name="Oval 2"/>
        <xdr:cNvSpPr/>
      </xdr:nvSpPr>
      <xdr:spPr>
        <a:xfrm>
          <a:off x="20593276" y="1933983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212043</xdr:colOff>
      <xdr:row>117</xdr:row>
      <xdr:rowOff>26604</xdr:rowOff>
    </xdr:from>
    <xdr:to>
      <xdr:col>19</xdr:col>
      <xdr:colOff>500043</xdr:colOff>
      <xdr:row>118</xdr:row>
      <xdr:rowOff>124104</xdr:rowOff>
    </xdr:to>
    <xdr:sp macro="" textlink="">
      <xdr:nvSpPr>
        <xdr:cNvPr id="324" name="Oval 3"/>
        <xdr:cNvSpPr/>
      </xdr:nvSpPr>
      <xdr:spPr>
        <a:xfrm>
          <a:off x="11975418" y="2231510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82</xdr:col>
      <xdr:colOff>548594</xdr:colOff>
      <xdr:row>44</xdr:row>
      <xdr:rowOff>187324</xdr:rowOff>
    </xdr:from>
    <xdr:to>
      <xdr:col>83</xdr:col>
      <xdr:colOff>233344</xdr:colOff>
      <xdr:row>46</xdr:row>
      <xdr:rowOff>94324</xdr:rowOff>
    </xdr:to>
    <xdr:sp macro="" textlink="">
      <xdr:nvSpPr>
        <xdr:cNvPr id="325" name="Oval 4"/>
        <xdr:cNvSpPr/>
      </xdr:nvSpPr>
      <xdr:spPr>
        <a:xfrm>
          <a:off x="50015094" y="837882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68</xdr:col>
      <xdr:colOff>210682</xdr:colOff>
      <xdr:row>78</xdr:row>
      <xdr:rowOff>149676</xdr:rowOff>
    </xdr:from>
    <xdr:to>
      <xdr:col>68</xdr:col>
      <xdr:colOff>498682</xdr:colOff>
      <xdr:row>80</xdr:row>
      <xdr:rowOff>56676</xdr:rowOff>
    </xdr:to>
    <xdr:sp macro="" textlink="">
      <xdr:nvSpPr>
        <xdr:cNvPr id="326" name="Oval 5"/>
        <xdr:cNvSpPr/>
      </xdr:nvSpPr>
      <xdr:spPr>
        <a:xfrm>
          <a:off x="41231682" y="14818176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38</xdr:col>
      <xdr:colOff>148769</xdr:colOff>
      <xdr:row>112</xdr:row>
      <xdr:rowOff>13607</xdr:rowOff>
    </xdr:from>
    <xdr:to>
      <xdr:col>38</xdr:col>
      <xdr:colOff>452644</xdr:colOff>
      <xdr:row>113</xdr:row>
      <xdr:rowOff>111107</xdr:rowOff>
    </xdr:to>
    <xdr:sp macro="" textlink="">
      <xdr:nvSpPr>
        <xdr:cNvPr id="327" name="Oval 6"/>
        <xdr:cNvSpPr/>
      </xdr:nvSpPr>
      <xdr:spPr>
        <a:xfrm>
          <a:off x="23675519" y="21349607"/>
          <a:ext cx="30387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489703</xdr:colOff>
      <xdr:row>63</xdr:row>
      <xdr:rowOff>140152</xdr:rowOff>
    </xdr:from>
    <xdr:to>
      <xdr:col>33</xdr:col>
      <xdr:colOff>158578</xdr:colOff>
      <xdr:row>65</xdr:row>
      <xdr:rowOff>47152</xdr:rowOff>
    </xdr:to>
    <xdr:sp macro="" textlink="">
      <xdr:nvSpPr>
        <xdr:cNvPr id="328" name="Oval 7"/>
        <xdr:cNvSpPr/>
      </xdr:nvSpPr>
      <xdr:spPr>
        <a:xfrm>
          <a:off x="20301703" y="12141652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46</xdr:col>
      <xdr:colOff>449488</xdr:colOff>
      <xdr:row>109</xdr:row>
      <xdr:rowOff>168727</xdr:rowOff>
    </xdr:from>
    <xdr:to>
      <xdr:col>47</xdr:col>
      <xdr:colOff>118363</xdr:colOff>
      <xdr:row>111</xdr:row>
      <xdr:rowOff>75727</xdr:rowOff>
    </xdr:to>
    <xdr:sp macro="" textlink="">
      <xdr:nvSpPr>
        <xdr:cNvPr id="329" name="Oval 8"/>
        <xdr:cNvSpPr/>
      </xdr:nvSpPr>
      <xdr:spPr>
        <a:xfrm>
          <a:off x="28929238" y="2093322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271954</xdr:colOff>
      <xdr:row>135</xdr:row>
      <xdr:rowOff>106514</xdr:rowOff>
    </xdr:from>
    <xdr:to>
      <xdr:col>33</xdr:col>
      <xdr:colOff>544079</xdr:colOff>
      <xdr:row>137</xdr:row>
      <xdr:rowOff>13514</xdr:rowOff>
    </xdr:to>
    <xdr:sp macro="" textlink="">
      <xdr:nvSpPr>
        <xdr:cNvPr id="330" name="Oval 9"/>
        <xdr:cNvSpPr/>
      </xdr:nvSpPr>
      <xdr:spPr>
        <a:xfrm>
          <a:off x="20703079" y="2582401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338973</xdr:colOff>
      <xdr:row>172</xdr:row>
      <xdr:rowOff>4470</xdr:rowOff>
    </xdr:from>
    <xdr:to>
      <xdr:col>35</xdr:col>
      <xdr:colOff>7848</xdr:colOff>
      <xdr:row>173</xdr:row>
      <xdr:rowOff>101970</xdr:rowOff>
    </xdr:to>
    <xdr:sp macro="" textlink="">
      <xdr:nvSpPr>
        <xdr:cNvPr id="331" name="Oval 10"/>
        <xdr:cNvSpPr/>
      </xdr:nvSpPr>
      <xdr:spPr>
        <a:xfrm>
          <a:off x="21389223" y="3257997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55</xdr:col>
      <xdr:colOff>577711</xdr:colOff>
      <xdr:row>95</xdr:row>
      <xdr:rowOff>155801</xdr:rowOff>
    </xdr:from>
    <xdr:to>
      <xdr:col>56</xdr:col>
      <xdr:colOff>262461</xdr:colOff>
      <xdr:row>97</xdr:row>
      <xdr:rowOff>62801</xdr:rowOff>
    </xdr:to>
    <xdr:sp macro="" textlink="">
      <xdr:nvSpPr>
        <xdr:cNvPr id="332" name="11"/>
        <xdr:cNvSpPr/>
      </xdr:nvSpPr>
      <xdr:spPr>
        <a:xfrm>
          <a:off x="33756461" y="1806280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452138</xdr:colOff>
      <xdr:row>208</xdr:row>
      <xdr:rowOff>57381</xdr:rowOff>
    </xdr:from>
    <xdr:to>
      <xdr:col>35</xdr:col>
      <xdr:colOff>121013</xdr:colOff>
      <xdr:row>209</xdr:row>
      <xdr:rowOff>154881</xdr:rowOff>
    </xdr:to>
    <xdr:sp macro="" textlink="">
      <xdr:nvSpPr>
        <xdr:cNvPr id="333" name="Oval 12"/>
        <xdr:cNvSpPr/>
      </xdr:nvSpPr>
      <xdr:spPr>
        <a:xfrm>
          <a:off x="21502388" y="3949088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70</xdr:col>
      <xdr:colOff>428625</xdr:colOff>
      <xdr:row>59</xdr:row>
      <xdr:rowOff>31975</xdr:rowOff>
    </xdr:from>
    <xdr:to>
      <xdr:col>71</xdr:col>
      <xdr:colOff>97500</xdr:colOff>
      <xdr:row>60</xdr:row>
      <xdr:rowOff>129475</xdr:rowOff>
    </xdr:to>
    <xdr:sp macro="" textlink="">
      <xdr:nvSpPr>
        <xdr:cNvPr id="334" name="Oval 333"/>
        <xdr:cNvSpPr/>
      </xdr:nvSpPr>
      <xdr:spPr>
        <a:xfrm>
          <a:off x="42656125" y="11080975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439442</xdr:colOff>
      <xdr:row>228</xdr:row>
      <xdr:rowOff>139783</xdr:rowOff>
    </xdr:from>
    <xdr:to>
      <xdr:col>35</xdr:col>
      <xdr:colOff>82917</xdr:colOff>
      <xdr:row>230</xdr:row>
      <xdr:rowOff>46783</xdr:rowOff>
    </xdr:to>
    <xdr:sp macro="" textlink="">
      <xdr:nvSpPr>
        <xdr:cNvPr id="335" name="Oval 14"/>
        <xdr:cNvSpPr/>
      </xdr:nvSpPr>
      <xdr:spPr>
        <a:xfrm>
          <a:off x="21489692" y="43383283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577016</xdr:colOff>
      <xdr:row>75</xdr:row>
      <xdr:rowOff>77558</xdr:rowOff>
    </xdr:from>
    <xdr:to>
      <xdr:col>33</xdr:col>
      <xdr:colOff>230016</xdr:colOff>
      <xdr:row>76</xdr:row>
      <xdr:rowOff>175058</xdr:rowOff>
    </xdr:to>
    <xdr:sp macro="" textlink="">
      <xdr:nvSpPr>
        <xdr:cNvPr id="336" name="Oval 15"/>
        <xdr:cNvSpPr/>
      </xdr:nvSpPr>
      <xdr:spPr>
        <a:xfrm>
          <a:off x="20389016" y="14365058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42</xdr:col>
      <xdr:colOff>472392</xdr:colOff>
      <xdr:row>111</xdr:row>
      <xdr:rowOff>13607</xdr:rowOff>
    </xdr:from>
    <xdr:to>
      <xdr:col>43</xdr:col>
      <xdr:colOff>141267</xdr:colOff>
      <xdr:row>112</xdr:row>
      <xdr:rowOff>111107</xdr:rowOff>
    </xdr:to>
    <xdr:sp macro="" textlink="">
      <xdr:nvSpPr>
        <xdr:cNvPr id="337" name="Oval 16"/>
        <xdr:cNvSpPr/>
      </xdr:nvSpPr>
      <xdr:spPr>
        <a:xfrm>
          <a:off x="26475642" y="2115910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446852</xdr:colOff>
      <xdr:row>242</xdr:row>
      <xdr:rowOff>67284</xdr:rowOff>
    </xdr:from>
    <xdr:to>
      <xdr:col>35</xdr:col>
      <xdr:colOff>115727</xdr:colOff>
      <xdr:row>243</xdr:row>
      <xdr:rowOff>164784</xdr:rowOff>
    </xdr:to>
    <xdr:sp macro="" textlink="">
      <xdr:nvSpPr>
        <xdr:cNvPr id="338" name="Oval 17"/>
        <xdr:cNvSpPr/>
      </xdr:nvSpPr>
      <xdr:spPr>
        <a:xfrm>
          <a:off x="21497102" y="4616828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76</xdr:col>
      <xdr:colOff>181429</xdr:colOff>
      <xdr:row>47</xdr:row>
      <xdr:rowOff>87991</xdr:rowOff>
    </xdr:from>
    <xdr:to>
      <xdr:col>76</xdr:col>
      <xdr:colOff>469429</xdr:colOff>
      <xdr:row>48</xdr:row>
      <xdr:rowOff>185491</xdr:rowOff>
    </xdr:to>
    <xdr:sp macro="" textlink="">
      <xdr:nvSpPr>
        <xdr:cNvPr id="339" name="Oval 338"/>
        <xdr:cNvSpPr/>
      </xdr:nvSpPr>
      <xdr:spPr>
        <a:xfrm>
          <a:off x="46028429" y="885099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448434</xdr:colOff>
      <xdr:row>220</xdr:row>
      <xdr:rowOff>111428</xdr:rowOff>
    </xdr:from>
    <xdr:to>
      <xdr:col>35</xdr:col>
      <xdr:colOff>110959</xdr:colOff>
      <xdr:row>222</xdr:row>
      <xdr:rowOff>18428</xdr:rowOff>
    </xdr:to>
    <xdr:sp macro="" textlink="">
      <xdr:nvSpPr>
        <xdr:cNvPr id="340" name="Oval 19"/>
        <xdr:cNvSpPr/>
      </xdr:nvSpPr>
      <xdr:spPr>
        <a:xfrm>
          <a:off x="21498684" y="41830928"/>
          <a:ext cx="2816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392943</xdr:colOff>
      <xdr:row>148</xdr:row>
      <xdr:rowOff>113092</xdr:rowOff>
    </xdr:from>
    <xdr:to>
      <xdr:col>34</xdr:col>
      <xdr:colOff>36418</xdr:colOff>
      <xdr:row>150</xdr:row>
      <xdr:rowOff>20092</xdr:rowOff>
    </xdr:to>
    <xdr:sp macro="" textlink="">
      <xdr:nvSpPr>
        <xdr:cNvPr id="341" name="Oval 20"/>
        <xdr:cNvSpPr/>
      </xdr:nvSpPr>
      <xdr:spPr>
        <a:xfrm>
          <a:off x="20824068" y="28307092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216131</xdr:colOff>
      <xdr:row>196</xdr:row>
      <xdr:rowOff>66000</xdr:rowOff>
    </xdr:from>
    <xdr:to>
      <xdr:col>34</xdr:col>
      <xdr:colOff>488256</xdr:colOff>
      <xdr:row>197</xdr:row>
      <xdr:rowOff>163500</xdr:rowOff>
    </xdr:to>
    <xdr:sp macro="" textlink="">
      <xdr:nvSpPr>
        <xdr:cNvPr id="342" name="Oval 21"/>
        <xdr:cNvSpPr/>
      </xdr:nvSpPr>
      <xdr:spPr>
        <a:xfrm>
          <a:off x="21266381" y="3721350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534709</xdr:colOff>
      <xdr:row>131</xdr:row>
      <xdr:rowOff>129737</xdr:rowOff>
    </xdr:from>
    <xdr:to>
      <xdr:col>67</xdr:col>
      <xdr:colOff>203584</xdr:colOff>
      <xdr:row>133</xdr:row>
      <xdr:rowOff>36737</xdr:rowOff>
    </xdr:to>
    <xdr:sp macro="" textlink="">
      <xdr:nvSpPr>
        <xdr:cNvPr id="343" name="Oval 22"/>
        <xdr:cNvSpPr/>
      </xdr:nvSpPr>
      <xdr:spPr>
        <a:xfrm>
          <a:off x="41396959" y="2508523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80657</xdr:colOff>
      <xdr:row>89</xdr:row>
      <xdr:rowOff>38779</xdr:rowOff>
    </xdr:from>
    <xdr:to>
      <xdr:col>33</xdr:col>
      <xdr:colOff>352782</xdr:colOff>
      <xdr:row>90</xdr:row>
      <xdr:rowOff>136279</xdr:rowOff>
    </xdr:to>
    <xdr:sp macro="" textlink="">
      <xdr:nvSpPr>
        <xdr:cNvPr id="344" name="Oval 23"/>
        <xdr:cNvSpPr/>
      </xdr:nvSpPr>
      <xdr:spPr>
        <a:xfrm>
          <a:off x="20511782" y="16993279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60</xdr:col>
      <xdr:colOff>325245</xdr:colOff>
      <xdr:row>130</xdr:row>
      <xdr:rowOff>183575</xdr:rowOff>
    </xdr:from>
    <xdr:to>
      <xdr:col>60</xdr:col>
      <xdr:colOff>613245</xdr:colOff>
      <xdr:row>132</xdr:row>
      <xdr:rowOff>90575</xdr:rowOff>
    </xdr:to>
    <xdr:sp macro="" textlink="">
      <xdr:nvSpPr>
        <xdr:cNvPr id="345" name="Oval 24"/>
        <xdr:cNvSpPr/>
      </xdr:nvSpPr>
      <xdr:spPr>
        <a:xfrm>
          <a:off x="37472745" y="24948575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468806</xdr:colOff>
      <xdr:row>250</xdr:row>
      <xdr:rowOff>172437</xdr:rowOff>
    </xdr:from>
    <xdr:to>
      <xdr:col>35</xdr:col>
      <xdr:colOff>137681</xdr:colOff>
      <xdr:row>252</xdr:row>
      <xdr:rowOff>79437</xdr:rowOff>
    </xdr:to>
    <xdr:sp macro="" textlink="">
      <xdr:nvSpPr>
        <xdr:cNvPr id="346" name="Oval 25"/>
        <xdr:cNvSpPr/>
      </xdr:nvSpPr>
      <xdr:spPr>
        <a:xfrm>
          <a:off x="21519056" y="4760693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286427</xdr:colOff>
      <xdr:row>109</xdr:row>
      <xdr:rowOff>176514</xdr:rowOff>
    </xdr:from>
    <xdr:to>
      <xdr:col>25</xdr:col>
      <xdr:colOff>590302</xdr:colOff>
      <xdr:row>111</xdr:row>
      <xdr:rowOff>83514</xdr:rowOff>
    </xdr:to>
    <xdr:sp macro="" textlink="">
      <xdr:nvSpPr>
        <xdr:cNvPr id="347" name="Oval 26"/>
        <xdr:cNvSpPr/>
      </xdr:nvSpPr>
      <xdr:spPr>
        <a:xfrm>
          <a:off x="15764552" y="20941014"/>
          <a:ext cx="30387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322039</xdr:colOff>
      <xdr:row>185</xdr:row>
      <xdr:rowOff>2801</xdr:rowOff>
    </xdr:from>
    <xdr:to>
      <xdr:col>34</xdr:col>
      <xdr:colOff>603689</xdr:colOff>
      <xdr:row>186</xdr:row>
      <xdr:rowOff>100301</xdr:rowOff>
    </xdr:to>
    <xdr:sp macro="" textlink="">
      <xdr:nvSpPr>
        <xdr:cNvPr id="348" name="Oval 27"/>
        <xdr:cNvSpPr/>
      </xdr:nvSpPr>
      <xdr:spPr>
        <a:xfrm>
          <a:off x="21372289" y="35054801"/>
          <a:ext cx="2816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55</xdr:col>
      <xdr:colOff>114839</xdr:colOff>
      <xdr:row>128</xdr:row>
      <xdr:rowOff>17376</xdr:rowOff>
    </xdr:from>
    <xdr:to>
      <xdr:col>55</xdr:col>
      <xdr:colOff>412364</xdr:colOff>
      <xdr:row>129</xdr:row>
      <xdr:rowOff>114876</xdr:rowOff>
    </xdr:to>
    <xdr:sp macro="" textlink="">
      <xdr:nvSpPr>
        <xdr:cNvPr id="349" name="Oval 28"/>
        <xdr:cNvSpPr/>
      </xdr:nvSpPr>
      <xdr:spPr>
        <a:xfrm>
          <a:off x="34166714" y="24401376"/>
          <a:ext cx="2975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0</a:t>
          </a:r>
        </a:p>
      </xdr:txBody>
    </xdr:sp>
    <xdr:clientData/>
  </xdr:twoCellAnchor>
  <xdr:twoCellAnchor>
    <xdr:from>
      <xdr:col>32</xdr:col>
      <xdr:colOff>442608</xdr:colOff>
      <xdr:row>52</xdr:row>
      <xdr:rowOff>134023</xdr:rowOff>
    </xdr:from>
    <xdr:to>
      <xdr:col>33</xdr:col>
      <xdr:colOff>95608</xdr:colOff>
      <xdr:row>54</xdr:row>
      <xdr:rowOff>41023</xdr:rowOff>
    </xdr:to>
    <xdr:sp macro="" textlink="">
      <xdr:nvSpPr>
        <xdr:cNvPr id="350" name="Oval 29"/>
        <xdr:cNvSpPr/>
      </xdr:nvSpPr>
      <xdr:spPr>
        <a:xfrm>
          <a:off x="20254608" y="10040023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195714</xdr:colOff>
      <xdr:row>113</xdr:row>
      <xdr:rowOff>119062</xdr:rowOff>
    </xdr:from>
    <xdr:to>
      <xdr:col>33</xdr:col>
      <xdr:colOff>467839</xdr:colOff>
      <xdr:row>115</xdr:row>
      <xdr:rowOff>26062</xdr:rowOff>
    </xdr:to>
    <xdr:sp macro="" textlink="">
      <xdr:nvSpPr>
        <xdr:cNvPr id="351" name="Oval 30"/>
        <xdr:cNvSpPr/>
      </xdr:nvSpPr>
      <xdr:spPr>
        <a:xfrm>
          <a:off x="20626839" y="2164556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60</xdr:col>
      <xdr:colOff>433542</xdr:colOff>
      <xdr:row>93</xdr:row>
      <xdr:rowOff>16554</xdr:rowOff>
    </xdr:from>
    <xdr:to>
      <xdr:col>61</xdr:col>
      <xdr:colOff>102417</xdr:colOff>
      <xdr:row>94</xdr:row>
      <xdr:rowOff>114054</xdr:rowOff>
    </xdr:to>
    <xdr:sp macro="" textlink="">
      <xdr:nvSpPr>
        <xdr:cNvPr id="352" name="Oval 31"/>
        <xdr:cNvSpPr/>
      </xdr:nvSpPr>
      <xdr:spPr>
        <a:xfrm>
          <a:off x="36628542" y="1754255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22381</xdr:colOff>
      <xdr:row>91</xdr:row>
      <xdr:rowOff>149223</xdr:rowOff>
    </xdr:from>
    <xdr:to>
      <xdr:col>66</xdr:col>
      <xdr:colOff>294506</xdr:colOff>
      <xdr:row>93</xdr:row>
      <xdr:rowOff>56223</xdr:rowOff>
    </xdr:to>
    <xdr:sp macro="" textlink="">
      <xdr:nvSpPr>
        <xdr:cNvPr id="353" name="32"/>
        <xdr:cNvSpPr/>
      </xdr:nvSpPr>
      <xdr:spPr>
        <a:xfrm>
          <a:off x="39836881" y="17294223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456745</xdr:colOff>
      <xdr:row>99</xdr:row>
      <xdr:rowOff>166460</xdr:rowOff>
    </xdr:from>
    <xdr:to>
      <xdr:col>51</xdr:col>
      <xdr:colOff>141495</xdr:colOff>
      <xdr:row>101</xdr:row>
      <xdr:rowOff>73460</xdr:rowOff>
    </xdr:to>
    <xdr:sp macro="" textlink="">
      <xdr:nvSpPr>
        <xdr:cNvPr id="354" name="Oval 33"/>
        <xdr:cNvSpPr/>
      </xdr:nvSpPr>
      <xdr:spPr>
        <a:xfrm>
          <a:off x="30619245" y="1883546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</xdr:col>
      <xdr:colOff>353332</xdr:colOff>
      <xdr:row>109</xdr:row>
      <xdr:rowOff>91848</xdr:rowOff>
    </xdr:from>
    <xdr:to>
      <xdr:col>23</xdr:col>
      <xdr:colOff>22207</xdr:colOff>
      <xdr:row>110</xdr:row>
      <xdr:rowOff>189348</xdr:rowOff>
    </xdr:to>
    <xdr:sp macro="" textlink="">
      <xdr:nvSpPr>
        <xdr:cNvPr id="355" name="Oval 34"/>
        <xdr:cNvSpPr/>
      </xdr:nvSpPr>
      <xdr:spPr>
        <a:xfrm>
          <a:off x="13974082" y="20856348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38</xdr:col>
      <xdr:colOff>121782</xdr:colOff>
      <xdr:row>48</xdr:row>
      <xdr:rowOff>187096</xdr:rowOff>
    </xdr:from>
    <xdr:to>
      <xdr:col>38</xdr:col>
      <xdr:colOff>416132</xdr:colOff>
      <xdr:row>50</xdr:row>
      <xdr:rowOff>94096</xdr:rowOff>
    </xdr:to>
    <xdr:sp macro="" textlink="">
      <xdr:nvSpPr>
        <xdr:cNvPr id="356" name="Oval 35"/>
        <xdr:cNvSpPr/>
      </xdr:nvSpPr>
      <xdr:spPr>
        <a:xfrm>
          <a:off x="23648532" y="9331096"/>
          <a:ext cx="2943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351597</xdr:colOff>
      <xdr:row>160</xdr:row>
      <xdr:rowOff>67356</xdr:rowOff>
    </xdr:from>
    <xdr:to>
      <xdr:col>35</xdr:col>
      <xdr:colOff>4597</xdr:colOff>
      <xdr:row>161</xdr:row>
      <xdr:rowOff>164856</xdr:rowOff>
    </xdr:to>
    <xdr:sp macro="" textlink="">
      <xdr:nvSpPr>
        <xdr:cNvPr id="357" name="Oval 36"/>
        <xdr:cNvSpPr/>
      </xdr:nvSpPr>
      <xdr:spPr>
        <a:xfrm>
          <a:off x="21401847" y="30547356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31</xdr:col>
      <xdr:colOff>584276</xdr:colOff>
      <xdr:row>31</xdr:row>
      <xdr:rowOff>133349</xdr:rowOff>
    </xdr:from>
    <xdr:to>
      <xdr:col>32</xdr:col>
      <xdr:colOff>227751</xdr:colOff>
      <xdr:row>33</xdr:row>
      <xdr:rowOff>40349</xdr:rowOff>
    </xdr:to>
    <xdr:sp macro="" textlink="">
      <xdr:nvSpPr>
        <xdr:cNvPr id="358" name="Oval 37"/>
        <xdr:cNvSpPr/>
      </xdr:nvSpPr>
      <xdr:spPr>
        <a:xfrm>
          <a:off x="19777151" y="6038849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381452</xdr:colOff>
      <xdr:row>95</xdr:row>
      <xdr:rowOff>108632</xdr:rowOff>
    </xdr:from>
    <xdr:to>
      <xdr:col>46</xdr:col>
      <xdr:colOff>34452</xdr:colOff>
      <xdr:row>97</xdr:row>
      <xdr:rowOff>15632</xdr:rowOff>
    </xdr:to>
    <xdr:sp macro="" textlink="">
      <xdr:nvSpPr>
        <xdr:cNvPr id="359" name="Oval 38"/>
        <xdr:cNvSpPr/>
      </xdr:nvSpPr>
      <xdr:spPr>
        <a:xfrm>
          <a:off x="28242077" y="1820613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461506</xdr:colOff>
      <xdr:row>42</xdr:row>
      <xdr:rowOff>42182</xdr:rowOff>
    </xdr:from>
    <xdr:to>
      <xdr:col>33</xdr:col>
      <xdr:colOff>114506</xdr:colOff>
      <xdr:row>43</xdr:row>
      <xdr:rowOff>139682</xdr:rowOff>
    </xdr:to>
    <xdr:sp macro="" textlink="">
      <xdr:nvSpPr>
        <xdr:cNvPr id="360" name="Oval 39"/>
        <xdr:cNvSpPr/>
      </xdr:nvSpPr>
      <xdr:spPr>
        <a:xfrm>
          <a:off x="20273506" y="804318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534987</xdr:colOff>
      <xdr:row>101</xdr:row>
      <xdr:rowOff>137431</xdr:rowOff>
    </xdr:from>
    <xdr:to>
      <xdr:col>19</xdr:col>
      <xdr:colOff>203862</xdr:colOff>
      <xdr:row>103</xdr:row>
      <xdr:rowOff>44431</xdr:rowOff>
    </xdr:to>
    <xdr:sp macro="" textlink="">
      <xdr:nvSpPr>
        <xdr:cNvPr id="361" name="Oval 40"/>
        <xdr:cNvSpPr/>
      </xdr:nvSpPr>
      <xdr:spPr>
        <a:xfrm>
          <a:off x="11679237" y="1937793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456974</xdr:colOff>
      <xdr:row>74</xdr:row>
      <xdr:rowOff>93590</xdr:rowOff>
    </xdr:from>
    <xdr:to>
      <xdr:col>46</xdr:col>
      <xdr:colOff>109974</xdr:colOff>
      <xdr:row>76</xdr:row>
      <xdr:rowOff>590</xdr:rowOff>
    </xdr:to>
    <xdr:sp macro="" textlink="">
      <xdr:nvSpPr>
        <xdr:cNvPr id="362" name="Oval 41"/>
        <xdr:cNvSpPr/>
      </xdr:nvSpPr>
      <xdr:spPr>
        <a:xfrm>
          <a:off x="28317599" y="1419059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29</xdr:col>
      <xdr:colOff>77107</xdr:colOff>
      <xdr:row>111</xdr:row>
      <xdr:rowOff>87084</xdr:rowOff>
    </xdr:from>
    <xdr:to>
      <xdr:col>29</xdr:col>
      <xdr:colOff>349232</xdr:colOff>
      <xdr:row>112</xdr:row>
      <xdr:rowOff>184584</xdr:rowOff>
    </xdr:to>
    <xdr:sp macro="" textlink="">
      <xdr:nvSpPr>
        <xdr:cNvPr id="363" name="Oval 42"/>
        <xdr:cNvSpPr/>
      </xdr:nvSpPr>
      <xdr:spPr>
        <a:xfrm>
          <a:off x="18031732" y="2123258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249808</xdr:colOff>
      <xdr:row>123</xdr:row>
      <xdr:rowOff>188016</xdr:rowOff>
    </xdr:from>
    <xdr:to>
      <xdr:col>33</xdr:col>
      <xdr:colOff>537808</xdr:colOff>
      <xdr:row>125</xdr:row>
      <xdr:rowOff>95016</xdr:rowOff>
    </xdr:to>
    <xdr:sp macro="" textlink="">
      <xdr:nvSpPr>
        <xdr:cNvPr id="364" name="Oval 43"/>
        <xdr:cNvSpPr/>
      </xdr:nvSpPr>
      <xdr:spPr>
        <a:xfrm>
          <a:off x="20680933" y="23619516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71</xdr:col>
      <xdr:colOff>131184</xdr:colOff>
      <xdr:row>142</xdr:row>
      <xdr:rowOff>60028</xdr:rowOff>
    </xdr:from>
    <xdr:to>
      <xdr:col>71</xdr:col>
      <xdr:colOff>428709</xdr:colOff>
      <xdr:row>143</xdr:row>
      <xdr:rowOff>157528</xdr:rowOff>
    </xdr:to>
    <xdr:sp macro="" textlink="">
      <xdr:nvSpPr>
        <xdr:cNvPr id="365" name="Oval 44"/>
        <xdr:cNvSpPr/>
      </xdr:nvSpPr>
      <xdr:spPr>
        <a:xfrm>
          <a:off x="44089059" y="27111028"/>
          <a:ext cx="2975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244473</xdr:colOff>
      <xdr:row>120</xdr:row>
      <xdr:rowOff>68489</xdr:rowOff>
    </xdr:from>
    <xdr:to>
      <xdr:col>50</xdr:col>
      <xdr:colOff>532473</xdr:colOff>
      <xdr:row>121</xdr:row>
      <xdr:rowOff>165989</xdr:rowOff>
    </xdr:to>
    <xdr:sp macro="" textlink="">
      <xdr:nvSpPr>
        <xdr:cNvPr id="366" name="Oval 45"/>
        <xdr:cNvSpPr/>
      </xdr:nvSpPr>
      <xdr:spPr>
        <a:xfrm>
          <a:off x="31200723" y="22928489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96451</xdr:colOff>
      <xdr:row>33</xdr:row>
      <xdr:rowOff>40349</xdr:rowOff>
    </xdr:from>
    <xdr:to>
      <xdr:col>32</xdr:col>
      <xdr:colOff>597569</xdr:colOff>
      <xdr:row>42</xdr:row>
      <xdr:rowOff>42182</xdr:rowOff>
    </xdr:to>
    <xdr:cxnSp macro="">
      <xdr:nvCxnSpPr>
        <xdr:cNvPr id="3" name="Straight Connector 50"/>
        <xdr:cNvCxnSpPr>
          <a:stCxn id="358" idx="4"/>
          <a:endCxn id="360" idx="0"/>
        </xdr:cNvCxnSpPr>
      </xdr:nvCxnSpPr>
      <xdr:spPr>
        <a:xfrm>
          <a:off x="19908451" y="6326849"/>
          <a:ext cx="501118" cy="1716333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578671</xdr:colOff>
      <xdr:row>43</xdr:row>
      <xdr:rowOff>139682</xdr:rowOff>
    </xdr:from>
    <xdr:to>
      <xdr:col>32</xdr:col>
      <xdr:colOff>597569</xdr:colOff>
      <xdr:row>52</xdr:row>
      <xdr:rowOff>134023</xdr:rowOff>
    </xdr:to>
    <xdr:cxnSp macro="">
      <xdr:nvCxnSpPr>
        <xdr:cNvPr id="7" name="Straight Connector 51"/>
        <xdr:cNvCxnSpPr>
          <a:stCxn id="360" idx="4"/>
          <a:endCxn id="350" idx="0"/>
        </xdr:cNvCxnSpPr>
      </xdr:nvCxnSpPr>
      <xdr:spPr>
        <a:xfrm flipH="1">
          <a:off x="20390671" y="8331182"/>
          <a:ext cx="18898" cy="170884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578671</xdr:colOff>
      <xdr:row>54</xdr:row>
      <xdr:rowOff>41023</xdr:rowOff>
    </xdr:from>
    <xdr:to>
      <xdr:col>33</xdr:col>
      <xdr:colOff>14578</xdr:colOff>
      <xdr:row>63</xdr:row>
      <xdr:rowOff>140152</xdr:rowOff>
    </xdr:to>
    <xdr:cxnSp macro="">
      <xdr:nvCxnSpPr>
        <xdr:cNvPr id="9" name="Straight Connector 52"/>
        <xdr:cNvCxnSpPr>
          <a:stCxn id="350" idx="4"/>
          <a:endCxn id="328" idx="0"/>
        </xdr:cNvCxnSpPr>
      </xdr:nvCxnSpPr>
      <xdr:spPr>
        <a:xfrm>
          <a:off x="20390671" y="10328023"/>
          <a:ext cx="55032" cy="181362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14578</xdr:colOff>
      <xdr:row>65</xdr:row>
      <xdr:rowOff>47152</xdr:rowOff>
    </xdr:from>
    <xdr:to>
      <xdr:col>33</xdr:col>
      <xdr:colOff>93954</xdr:colOff>
      <xdr:row>75</xdr:row>
      <xdr:rowOff>77558</xdr:rowOff>
    </xdr:to>
    <xdr:cxnSp macro="">
      <xdr:nvCxnSpPr>
        <xdr:cNvPr id="11" name="Straight Connector 53"/>
        <xdr:cNvCxnSpPr>
          <a:stCxn id="328" idx="4"/>
          <a:endCxn id="336" idx="0"/>
        </xdr:cNvCxnSpPr>
      </xdr:nvCxnSpPr>
      <xdr:spPr>
        <a:xfrm>
          <a:off x="20445703" y="12429652"/>
          <a:ext cx="79376" cy="193540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93954</xdr:colOff>
      <xdr:row>76</xdr:row>
      <xdr:rowOff>175058</xdr:rowOff>
    </xdr:from>
    <xdr:to>
      <xdr:col>33</xdr:col>
      <xdr:colOff>216720</xdr:colOff>
      <xdr:row>89</xdr:row>
      <xdr:rowOff>38779</xdr:rowOff>
    </xdr:to>
    <xdr:cxnSp macro="">
      <xdr:nvCxnSpPr>
        <xdr:cNvPr id="13" name="Straight Connector 54"/>
        <xdr:cNvCxnSpPr>
          <a:stCxn id="336" idx="4"/>
          <a:endCxn id="344" idx="0"/>
        </xdr:cNvCxnSpPr>
      </xdr:nvCxnSpPr>
      <xdr:spPr>
        <a:xfrm>
          <a:off x="20525079" y="14653058"/>
          <a:ext cx="122766" cy="234022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216720</xdr:colOff>
      <xdr:row>90</xdr:row>
      <xdr:rowOff>136279</xdr:rowOff>
    </xdr:from>
    <xdr:to>
      <xdr:col>33</xdr:col>
      <xdr:colOff>298214</xdr:colOff>
      <xdr:row>101</xdr:row>
      <xdr:rowOff>99330</xdr:rowOff>
    </xdr:to>
    <xdr:cxnSp macro="">
      <xdr:nvCxnSpPr>
        <xdr:cNvPr id="15" name="Straight Connector 55"/>
        <xdr:cNvCxnSpPr>
          <a:stCxn id="344" idx="4"/>
          <a:endCxn id="323" idx="0"/>
        </xdr:cNvCxnSpPr>
      </xdr:nvCxnSpPr>
      <xdr:spPr>
        <a:xfrm>
          <a:off x="20647845" y="17281279"/>
          <a:ext cx="81494" cy="205855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298214</xdr:colOff>
      <xdr:row>103</xdr:row>
      <xdr:rowOff>6330</xdr:rowOff>
    </xdr:from>
    <xdr:to>
      <xdr:col>33</xdr:col>
      <xdr:colOff>331777</xdr:colOff>
      <xdr:row>113</xdr:row>
      <xdr:rowOff>119062</xdr:rowOff>
    </xdr:to>
    <xdr:cxnSp macro="">
      <xdr:nvCxnSpPr>
        <xdr:cNvPr id="17" name="Straight Connector 56"/>
        <xdr:cNvCxnSpPr>
          <a:stCxn id="323" idx="4"/>
          <a:endCxn id="351" idx="0"/>
        </xdr:cNvCxnSpPr>
      </xdr:nvCxnSpPr>
      <xdr:spPr>
        <a:xfrm>
          <a:off x="20729339" y="19627830"/>
          <a:ext cx="33563" cy="2017732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331777</xdr:colOff>
      <xdr:row>115</xdr:row>
      <xdr:rowOff>26062</xdr:rowOff>
    </xdr:from>
    <xdr:to>
      <xdr:col>33</xdr:col>
      <xdr:colOff>393808</xdr:colOff>
      <xdr:row>123</xdr:row>
      <xdr:rowOff>188016</xdr:rowOff>
    </xdr:to>
    <xdr:cxnSp macro="">
      <xdr:nvCxnSpPr>
        <xdr:cNvPr id="19" name="Straight Connector 57"/>
        <xdr:cNvCxnSpPr>
          <a:stCxn id="351" idx="4"/>
          <a:endCxn id="364" idx="0"/>
        </xdr:cNvCxnSpPr>
      </xdr:nvCxnSpPr>
      <xdr:spPr>
        <a:xfrm>
          <a:off x="20762902" y="21933562"/>
          <a:ext cx="62031" cy="168595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393808</xdr:colOff>
      <xdr:row>125</xdr:row>
      <xdr:rowOff>95016</xdr:rowOff>
    </xdr:from>
    <xdr:to>
      <xdr:col>33</xdr:col>
      <xdr:colOff>408017</xdr:colOff>
      <xdr:row>135</xdr:row>
      <xdr:rowOff>106514</xdr:rowOff>
    </xdr:to>
    <xdr:cxnSp macro="">
      <xdr:nvCxnSpPr>
        <xdr:cNvPr id="21" name="Straight Connector 58"/>
        <xdr:cNvCxnSpPr>
          <a:stCxn id="364" idx="4"/>
          <a:endCxn id="330" idx="0"/>
        </xdr:cNvCxnSpPr>
      </xdr:nvCxnSpPr>
      <xdr:spPr>
        <a:xfrm>
          <a:off x="20824933" y="23907516"/>
          <a:ext cx="14209" cy="191649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408017</xdr:colOff>
      <xdr:row>137</xdr:row>
      <xdr:rowOff>13514</xdr:rowOff>
    </xdr:from>
    <xdr:to>
      <xdr:col>33</xdr:col>
      <xdr:colOff>524243</xdr:colOff>
      <xdr:row>148</xdr:row>
      <xdr:rowOff>113092</xdr:rowOff>
    </xdr:to>
    <xdr:cxnSp macro="">
      <xdr:nvCxnSpPr>
        <xdr:cNvPr id="23" name="Straight Connector 59"/>
        <xdr:cNvCxnSpPr>
          <a:stCxn id="330" idx="4"/>
          <a:endCxn id="341" idx="0"/>
        </xdr:cNvCxnSpPr>
      </xdr:nvCxnSpPr>
      <xdr:spPr>
        <a:xfrm>
          <a:off x="20839142" y="26112014"/>
          <a:ext cx="116226" cy="219507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524243</xdr:colOff>
      <xdr:row>150</xdr:row>
      <xdr:rowOff>20092</xdr:rowOff>
    </xdr:from>
    <xdr:to>
      <xdr:col>34</xdr:col>
      <xdr:colOff>487660</xdr:colOff>
      <xdr:row>160</xdr:row>
      <xdr:rowOff>67356</xdr:rowOff>
    </xdr:to>
    <xdr:cxnSp macro="">
      <xdr:nvCxnSpPr>
        <xdr:cNvPr id="25" name="Straight Connector 60"/>
        <xdr:cNvCxnSpPr>
          <a:stCxn id="341" idx="4"/>
          <a:endCxn id="357" idx="0"/>
        </xdr:cNvCxnSpPr>
      </xdr:nvCxnSpPr>
      <xdr:spPr>
        <a:xfrm>
          <a:off x="20955368" y="28595092"/>
          <a:ext cx="582542" cy="195226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482973</xdr:colOff>
      <xdr:row>161</xdr:row>
      <xdr:rowOff>164856</xdr:rowOff>
    </xdr:from>
    <xdr:to>
      <xdr:col>34</xdr:col>
      <xdr:colOff>487660</xdr:colOff>
      <xdr:row>172</xdr:row>
      <xdr:rowOff>4470</xdr:rowOff>
    </xdr:to>
    <xdr:cxnSp macro="">
      <xdr:nvCxnSpPr>
        <xdr:cNvPr id="27" name="Straight Connector 61"/>
        <xdr:cNvCxnSpPr>
          <a:stCxn id="357" idx="4"/>
          <a:endCxn id="331" idx="0"/>
        </xdr:cNvCxnSpPr>
      </xdr:nvCxnSpPr>
      <xdr:spPr>
        <a:xfrm flipH="1">
          <a:off x="21533223" y="30835356"/>
          <a:ext cx="4687" cy="19351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462864</xdr:colOff>
      <xdr:row>173</xdr:row>
      <xdr:rowOff>101970</xdr:rowOff>
    </xdr:from>
    <xdr:to>
      <xdr:col>34</xdr:col>
      <xdr:colOff>482973</xdr:colOff>
      <xdr:row>185</xdr:row>
      <xdr:rowOff>2801</xdr:rowOff>
    </xdr:to>
    <xdr:cxnSp macro="">
      <xdr:nvCxnSpPr>
        <xdr:cNvPr id="29" name="Straight Connector 62"/>
        <xdr:cNvCxnSpPr>
          <a:stCxn id="331" idx="4"/>
          <a:endCxn id="348" idx="0"/>
        </xdr:cNvCxnSpPr>
      </xdr:nvCxnSpPr>
      <xdr:spPr>
        <a:xfrm flipH="1">
          <a:off x="21513114" y="32867970"/>
          <a:ext cx="20109" cy="218683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352194</xdr:colOff>
      <xdr:row>186</xdr:row>
      <xdr:rowOff>100301</xdr:rowOff>
    </xdr:from>
    <xdr:to>
      <xdr:col>34</xdr:col>
      <xdr:colOff>462864</xdr:colOff>
      <xdr:row>196</xdr:row>
      <xdr:rowOff>66000</xdr:rowOff>
    </xdr:to>
    <xdr:cxnSp macro="">
      <xdr:nvCxnSpPr>
        <xdr:cNvPr id="31" name="Straight Connector 63"/>
        <xdr:cNvCxnSpPr>
          <a:stCxn id="348" idx="4"/>
          <a:endCxn id="342" idx="0"/>
        </xdr:cNvCxnSpPr>
      </xdr:nvCxnSpPr>
      <xdr:spPr>
        <a:xfrm flipH="1">
          <a:off x="21402444" y="35342801"/>
          <a:ext cx="110670" cy="187069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352194</xdr:colOff>
      <xdr:row>197</xdr:row>
      <xdr:rowOff>163500</xdr:rowOff>
    </xdr:from>
    <xdr:to>
      <xdr:col>34</xdr:col>
      <xdr:colOff>596138</xdr:colOff>
      <xdr:row>208</xdr:row>
      <xdr:rowOff>57381</xdr:rowOff>
    </xdr:to>
    <xdr:cxnSp macro="">
      <xdr:nvCxnSpPr>
        <xdr:cNvPr id="449" name="Straight Connector 64"/>
        <xdr:cNvCxnSpPr>
          <a:stCxn id="342" idx="4"/>
          <a:endCxn id="333" idx="0"/>
        </xdr:cNvCxnSpPr>
      </xdr:nvCxnSpPr>
      <xdr:spPr>
        <a:xfrm>
          <a:off x="21402444" y="37501500"/>
          <a:ext cx="243944" cy="198938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589259</xdr:colOff>
      <xdr:row>209</xdr:row>
      <xdr:rowOff>154881</xdr:rowOff>
    </xdr:from>
    <xdr:to>
      <xdr:col>34</xdr:col>
      <xdr:colOff>596138</xdr:colOff>
      <xdr:row>220</xdr:row>
      <xdr:rowOff>111428</xdr:rowOff>
    </xdr:to>
    <xdr:cxnSp macro="">
      <xdr:nvCxnSpPr>
        <xdr:cNvPr id="451" name="Straight Connector 65"/>
        <xdr:cNvCxnSpPr>
          <a:stCxn id="333" idx="4"/>
          <a:endCxn id="340" idx="0"/>
        </xdr:cNvCxnSpPr>
      </xdr:nvCxnSpPr>
      <xdr:spPr>
        <a:xfrm flipH="1">
          <a:off x="21639509" y="39778881"/>
          <a:ext cx="6879" cy="205204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570742</xdr:colOff>
      <xdr:row>222</xdr:row>
      <xdr:rowOff>18428</xdr:rowOff>
    </xdr:from>
    <xdr:to>
      <xdr:col>34</xdr:col>
      <xdr:colOff>589259</xdr:colOff>
      <xdr:row>228</xdr:row>
      <xdr:rowOff>139783</xdr:rowOff>
    </xdr:to>
    <xdr:cxnSp macro="">
      <xdr:nvCxnSpPr>
        <xdr:cNvPr id="453" name="Straight Connector 66"/>
        <xdr:cNvCxnSpPr>
          <a:stCxn id="340" idx="4"/>
          <a:endCxn id="335" idx="0"/>
        </xdr:cNvCxnSpPr>
      </xdr:nvCxnSpPr>
      <xdr:spPr>
        <a:xfrm flipH="1">
          <a:off x="21620992" y="42118928"/>
          <a:ext cx="18517" cy="12643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570742</xdr:colOff>
      <xdr:row>230</xdr:row>
      <xdr:rowOff>46783</xdr:rowOff>
    </xdr:from>
    <xdr:to>
      <xdr:col>34</xdr:col>
      <xdr:colOff>590852</xdr:colOff>
      <xdr:row>242</xdr:row>
      <xdr:rowOff>67284</xdr:rowOff>
    </xdr:to>
    <xdr:cxnSp macro="">
      <xdr:nvCxnSpPr>
        <xdr:cNvPr id="455" name="Straight Connector 67"/>
        <xdr:cNvCxnSpPr>
          <a:stCxn id="335" idx="4"/>
          <a:endCxn id="338" idx="0"/>
        </xdr:cNvCxnSpPr>
      </xdr:nvCxnSpPr>
      <xdr:spPr>
        <a:xfrm>
          <a:off x="21620992" y="43861783"/>
          <a:ext cx="20110" cy="230650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590852</xdr:colOff>
      <xdr:row>243</xdr:row>
      <xdr:rowOff>164784</xdr:rowOff>
    </xdr:from>
    <xdr:to>
      <xdr:col>34</xdr:col>
      <xdr:colOff>612806</xdr:colOff>
      <xdr:row>250</xdr:row>
      <xdr:rowOff>172437</xdr:rowOff>
    </xdr:to>
    <xdr:cxnSp macro="">
      <xdr:nvCxnSpPr>
        <xdr:cNvPr id="457" name="Straight Connector 68"/>
        <xdr:cNvCxnSpPr>
          <a:stCxn id="338" idx="4"/>
          <a:endCxn id="346" idx="0"/>
        </xdr:cNvCxnSpPr>
      </xdr:nvCxnSpPr>
      <xdr:spPr>
        <a:xfrm>
          <a:off x="21641102" y="46456284"/>
          <a:ext cx="21954" cy="1341153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161685</xdr:colOff>
      <xdr:row>103</xdr:row>
      <xdr:rowOff>2254</xdr:rowOff>
    </xdr:from>
    <xdr:to>
      <xdr:col>22</xdr:col>
      <xdr:colOff>395509</xdr:colOff>
      <xdr:row>109</xdr:row>
      <xdr:rowOff>134025</xdr:rowOff>
    </xdr:to>
    <xdr:cxnSp macro="">
      <xdr:nvCxnSpPr>
        <xdr:cNvPr id="459" name="Straight Connector 69"/>
        <xdr:cNvCxnSpPr>
          <a:stCxn id="361" idx="5"/>
          <a:endCxn id="355" idx="1"/>
        </xdr:cNvCxnSpPr>
      </xdr:nvCxnSpPr>
      <xdr:spPr>
        <a:xfrm>
          <a:off x="11925060" y="19623754"/>
          <a:ext cx="2091199" cy="127477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457866</xdr:colOff>
      <xdr:row>110</xdr:row>
      <xdr:rowOff>147171</xdr:rowOff>
    </xdr:from>
    <xdr:to>
      <xdr:col>22</xdr:col>
      <xdr:colOff>395509</xdr:colOff>
      <xdr:row>117</xdr:row>
      <xdr:rowOff>68781</xdr:rowOff>
    </xdr:to>
    <xdr:cxnSp macro="">
      <xdr:nvCxnSpPr>
        <xdr:cNvPr id="462" name="Straight Connector 70"/>
        <xdr:cNvCxnSpPr>
          <a:stCxn id="324" idx="7"/>
          <a:endCxn id="355" idx="3"/>
        </xdr:cNvCxnSpPr>
      </xdr:nvCxnSpPr>
      <xdr:spPr>
        <a:xfrm flipV="1">
          <a:off x="12221241" y="21102171"/>
          <a:ext cx="1795018" cy="125511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22207</xdr:colOff>
      <xdr:row>110</xdr:row>
      <xdr:rowOff>45348</xdr:rowOff>
    </xdr:from>
    <xdr:to>
      <xdr:col>25</xdr:col>
      <xdr:colOff>286427</xdr:colOff>
      <xdr:row>110</xdr:row>
      <xdr:rowOff>130014</xdr:rowOff>
    </xdr:to>
    <xdr:cxnSp macro="">
      <xdr:nvCxnSpPr>
        <xdr:cNvPr id="464" name="Straight Connector 71"/>
        <xdr:cNvCxnSpPr>
          <a:stCxn id="355" idx="6"/>
          <a:endCxn id="347" idx="2"/>
        </xdr:cNvCxnSpPr>
      </xdr:nvCxnSpPr>
      <xdr:spPr>
        <a:xfrm>
          <a:off x="14262082" y="21000348"/>
          <a:ext cx="1502470" cy="8466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590302</xdr:colOff>
      <xdr:row>110</xdr:row>
      <xdr:rowOff>130014</xdr:rowOff>
    </xdr:from>
    <xdr:to>
      <xdr:col>29</xdr:col>
      <xdr:colOff>77107</xdr:colOff>
      <xdr:row>112</xdr:row>
      <xdr:rowOff>40584</xdr:rowOff>
    </xdr:to>
    <xdr:cxnSp macro="">
      <xdr:nvCxnSpPr>
        <xdr:cNvPr id="467" name="Straight Connector 72"/>
        <xdr:cNvCxnSpPr>
          <a:stCxn id="347" idx="6"/>
          <a:endCxn id="363" idx="2"/>
        </xdr:cNvCxnSpPr>
      </xdr:nvCxnSpPr>
      <xdr:spPr>
        <a:xfrm>
          <a:off x="16068427" y="21085014"/>
          <a:ext cx="1963305" cy="29157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349232</xdr:colOff>
      <xdr:row>112</xdr:row>
      <xdr:rowOff>40584</xdr:rowOff>
    </xdr:from>
    <xdr:to>
      <xdr:col>33</xdr:col>
      <xdr:colOff>195714</xdr:colOff>
      <xdr:row>114</xdr:row>
      <xdr:rowOff>72562</xdr:rowOff>
    </xdr:to>
    <xdr:cxnSp macro="">
      <xdr:nvCxnSpPr>
        <xdr:cNvPr id="469" name="Straight Connector 73"/>
        <xdr:cNvCxnSpPr>
          <a:stCxn id="363" idx="6"/>
          <a:endCxn id="351" idx="2"/>
        </xdr:cNvCxnSpPr>
      </xdr:nvCxnSpPr>
      <xdr:spPr>
        <a:xfrm>
          <a:off x="18303857" y="21376584"/>
          <a:ext cx="2322982" cy="41297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467839</xdr:colOff>
      <xdr:row>112</xdr:row>
      <xdr:rowOff>157607</xdr:rowOff>
    </xdr:from>
    <xdr:to>
      <xdr:col>38</xdr:col>
      <xdr:colOff>148769</xdr:colOff>
      <xdr:row>114</xdr:row>
      <xdr:rowOff>72562</xdr:rowOff>
    </xdr:to>
    <xdr:cxnSp macro="">
      <xdr:nvCxnSpPr>
        <xdr:cNvPr id="471" name="Straight Connector 74"/>
        <xdr:cNvCxnSpPr>
          <a:stCxn id="351" idx="6"/>
          <a:endCxn id="327" idx="2"/>
        </xdr:cNvCxnSpPr>
      </xdr:nvCxnSpPr>
      <xdr:spPr>
        <a:xfrm flipV="1">
          <a:off x="20898964" y="21493607"/>
          <a:ext cx="2776555" cy="2959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452644</xdr:colOff>
      <xdr:row>111</xdr:row>
      <xdr:rowOff>157607</xdr:rowOff>
    </xdr:from>
    <xdr:to>
      <xdr:col>42</xdr:col>
      <xdr:colOff>472392</xdr:colOff>
      <xdr:row>112</xdr:row>
      <xdr:rowOff>157607</xdr:rowOff>
    </xdr:to>
    <xdr:cxnSp macro="">
      <xdr:nvCxnSpPr>
        <xdr:cNvPr id="473" name="Straight Connector 75"/>
        <xdr:cNvCxnSpPr>
          <a:stCxn id="327" idx="6"/>
          <a:endCxn id="337" idx="2"/>
        </xdr:cNvCxnSpPr>
      </xdr:nvCxnSpPr>
      <xdr:spPr>
        <a:xfrm flipV="1">
          <a:off x="23979394" y="21303107"/>
          <a:ext cx="2496248" cy="19050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141267</xdr:colOff>
      <xdr:row>110</xdr:row>
      <xdr:rowOff>122227</xdr:rowOff>
    </xdr:from>
    <xdr:to>
      <xdr:col>46</xdr:col>
      <xdr:colOff>449488</xdr:colOff>
      <xdr:row>111</xdr:row>
      <xdr:rowOff>157607</xdr:rowOff>
    </xdr:to>
    <xdr:cxnSp macro="">
      <xdr:nvCxnSpPr>
        <xdr:cNvPr id="475" name="Straight Connector 76"/>
        <xdr:cNvCxnSpPr>
          <a:stCxn id="337" idx="6"/>
          <a:endCxn id="329" idx="2"/>
        </xdr:cNvCxnSpPr>
      </xdr:nvCxnSpPr>
      <xdr:spPr>
        <a:xfrm flipV="1">
          <a:off x="26763642" y="21077227"/>
          <a:ext cx="2165596" cy="22588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76186</xdr:colOff>
      <xdr:row>101</xdr:row>
      <xdr:rowOff>31283</xdr:rowOff>
    </xdr:from>
    <xdr:to>
      <xdr:col>50</xdr:col>
      <xdr:colOff>501246</xdr:colOff>
      <xdr:row>110</xdr:row>
      <xdr:rowOff>20404</xdr:rowOff>
    </xdr:to>
    <xdr:cxnSp macro="">
      <xdr:nvCxnSpPr>
        <xdr:cNvPr id="477" name="Straight Connector 77"/>
        <xdr:cNvCxnSpPr>
          <a:stCxn id="329" idx="7"/>
          <a:endCxn id="354" idx="3"/>
        </xdr:cNvCxnSpPr>
      </xdr:nvCxnSpPr>
      <xdr:spPr>
        <a:xfrm flipV="1">
          <a:off x="29175061" y="19271783"/>
          <a:ext cx="2282435" cy="170362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141495</xdr:colOff>
      <xdr:row>97</xdr:row>
      <xdr:rowOff>20624</xdr:rowOff>
    </xdr:from>
    <xdr:to>
      <xdr:col>56</xdr:col>
      <xdr:colOff>3087</xdr:colOff>
      <xdr:row>100</xdr:row>
      <xdr:rowOff>119960</xdr:rowOff>
    </xdr:to>
    <xdr:cxnSp macro="">
      <xdr:nvCxnSpPr>
        <xdr:cNvPr id="479" name="Straight Connector 78"/>
        <xdr:cNvCxnSpPr>
          <a:stCxn id="354" idx="6"/>
          <a:endCxn id="332" idx="3"/>
        </xdr:cNvCxnSpPr>
      </xdr:nvCxnSpPr>
      <xdr:spPr>
        <a:xfrm flipV="1">
          <a:off x="31716870" y="18308624"/>
          <a:ext cx="2957217" cy="67083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262461</xdr:colOff>
      <xdr:row>94</xdr:row>
      <xdr:rowOff>71877</xdr:rowOff>
    </xdr:from>
    <xdr:to>
      <xdr:col>60</xdr:col>
      <xdr:colOff>475719</xdr:colOff>
      <xdr:row>96</xdr:row>
      <xdr:rowOff>109301</xdr:rowOff>
    </xdr:to>
    <xdr:cxnSp macro="">
      <xdr:nvCxnSpPr>
        <xdr:cNvPr id="321" name="Straight Connector 79"/>
        <xdr:cNvCxnSpPr>
          <a:stCxn id="332" idx="6"/>
          <a:endCxn id="352" idx="3"/>
        </xdr:cNvCxnSpPr>
      </xdr:nvCxnSpPr>
      <xdr:spPr>
        <a:xfrm flipV="1">
          <a:off x="34933461" y="17788377"/>
          <a:ext cx="2689758" cy="41842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102417</xdr:colOff>
      <xdr:row>93</xdr:row>
      <xdr:rowOff>14046</xdr:rowOff>
    </xdr:from>
    <xdr:to>
      <xdr:col>66</xdr:col>
      <xdr:colOff>62233</xdr:colOff>
      <xdr:row>93</xdr:row>
      <xdr:rowOff>160554</xdr:rowOff>
    </xdr:to>
    <xdr:cxnSp macro="">
      <xdr:nvCxnSpPr>
        <xdr:cNvPr id="368" name="Straight Connector 80"/>
        <xdr:cNvCxnSpPr>
          <a:stCxn id="352" idx="6"/>
          <a:endCxn id="353" idx="3"/>
        </xdr:cNvCxnSpPr>
      </xdr:nvCxnSpPr>
      <xdr:spPr>
        <a:xfrm flipV="1">
          <a:off x="37869042" y="17540046"/>
          <a:ext cx="3055441" cy="14650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294506</xdr:colOff>
      <xdr:row>80</xdr:row>
      <xdr:rowOff>56676</xdr:rowOff>
    </xdr:from>
    <xdr:to>
      <xdr:col>68</xdr:col>
      <xdr:colOff>354682</xdr:colOff>
      <xdr:row>92</xdr:row>
      <xdr:rowOff>102723</xdr:rowOff>
    </xdr:to>
    <xdr:cxnSp macro="">
      <xdr:nvCxnSpPr>
        <xdr:cNvPr id="370" name="Straight Connector 81"/>
        <xdr:cNvCxnSpPr>
          <a:stCxn id="353" idx="6"/>
          <a:endCxn id="326" idx="4"/>
        </xdr:cNvCxnSpPr>
      </xdr:nvCxnSpPr>
      <xdr:spPr>
        <a:xfrm flipV="1">
          <a:off x="41156756" y="15106176"/>
          <a:ext cx="1298426" cy="233204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456505</xdr:colOff>
      <xdr:row>60</xdr:row>
      <xdr:rowOff>87298</xdr:rowOff>
    </xdr:from>
    <xdr:to>
      <xdr:col>70</xdr:col>
      <xdr:colOff>468477</xdr:colOff>
      <xdr:row>79</xdr:row>
      <xdr:rowOff>1353</xdr:rowOff>
    </xdr:to>
    <xdr:cxnSp macro="">
      <xdr:nvCxnSpPr>
        <xdr:cNvPr id="372" name="Straight Connector 82"/>
        <xdr:cNvCxnSpPr>
          <a:stCxn id="326" idx="7"/>
          <a:endCxn id="334" idx="3"/>
        </xdr:cNvCxnSpPr>
      </xdr:nvCxnSpPr>
      <xdr:spPr>
        <a:xfrm flipV="1">
          <a:off x="41477505" y="11326798"/>
          <a:ext cx="1218472" cy="35335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57648</xdr:colOff>
      <xdr:row>48</xdr:row>
      <xdr:rowOff>143314</xdr:rowOff>
    </xdr:from>
    <xdr:to>
      <xdr:col>76</xdr:col>
      <xdr:colOff>223606</xdr:colOff>
      <xdr:row>59</xdr:row>
      <xdr:rowOff>74152</xdr:rowOff>
    </xdr:to>
    <xdr:cxnSp macro="">
      <xdr:nvCxnSpPr>
        <xdr:cNvPr id="375" name="Straight Connector 83"/>
        <xdr:cNvCxnSpPr>
          <a:stCxn id="334" idx="7"/>
          <a:endCxn id="339" idx="3"/>
        </xdr:cNvCxnSpPr>
      </xdr:nvCxnSpPr>
      <xdr:spPr>
        <a:xfrm flipV="1">
          <a:off x="42888398" y="9096814"/>
          <a:ext cx="3182208" cy="202633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469429</xdr:colOff>
      <xdr:row>46</xdr:row>
      <xdr:rowOff>52147</xdr:rowOff>
    </xdr:from>
    <xdr:to>
      <xdr:col>82</xdr:col>
      <xdr:colOff>593095</xdr:colOff>
      <xdr:row>48</xdr:row>
      <xdr:rowOff>41491</xdr:rowOff>
    </xdr:to>
    <xdr:cxnSp macro="">
      <xdr:nvCxnSpPr>
        <xdr:cNvPr id="378" name="Straight Connector 84"/>
        <xdr:cNvCxnSpPr>
          <a:stCxn id="339" idx="6"/>
          <a:endCxn id="325" idx="3"/>
        </xdr:cNvCxnSpPr>
      </xdr:nvCxnSpPr>
      <xdr:spPr>
        <a:xfrm flipV="1">
          <a:off x="47522929" y="8624647"/>
          <a:ext cx="3838416" cy="37034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114506</xdr:colOff>
      <xdr:row>42</xdr:row>
      <xdr:rowOff>186182</xdr:rowOff>
    </xdr:from>
    <xdr:to>
      <xdr:col>38</xdr:col>
      <xdr:colOff>121782</xdr:colOff>
      <xdr:row>49</xdr:row>
      <xdr:rowOff>140596</xdr:rowOff>
    </xdr:to>
    <xdr:cxnSp macro="">
      <xdr:nvCxnSpPr>
        <xdr:cNvPr id="380" name="Straight Connector 85"/>
        <xdr:cNvCxnSpPr>
          <a:stCxn id="360" idx="6"/>
          <a:endCxn id="356" idx="2"/>
        </xdr:cNvCxnSpPr>
      </xdr:nvCxnSpPr>
      <xdr:spPr>
        <a:xfrm>
          <a:off x="20545631" y="8187182"/>
          <a:ext cx="3102901" cy="12879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373025</xdr:colOff>
      <xdr:row>50</xdr:row>
      <xdr:rowOff>51919</xdr:rowOff>
    </xdr:from>
    <xdr:to>
      <xdr:col>40</xdr:col>
      <xdr:colOff>568318</xdr:colOff>
      <xdr:row>65</xdr:row>
      <xdr:rowOff>132437</xdr:rowOff>
    </xdr:to>
    <xdr:cxnSp macro="">
      <xdr:nvCxnSpPr>
        <xdr:cNvPr id="382" name="Straight Connector 86"/>
        <xdr:cNvCxnSpPr>
          <a:stCxn id="356" idx="5"/>
          <a:endCxn id="322" idx="1"/>
        </xdr:cNvCxnSpPr>
      </xdr:nvCxnSpPr>
      <xdr:spPr>
        <a:xfrm>
          <a:off x="23899775" y="9576919"/>
          <a:ext cx="1433543" cy="293801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152839</xdr:colOff>
      <xdr:row>66</xdr:row>
      <xdr:rowOff>145583</xdr:rowOff>
    </xdr:from>
    <xdr:to>
      <xdr:col>45</xdr:col>
      <xdr:colOff>593037</xdr:colOff>
      <xdr:row>74</xdr:row>
      <xdr:rowOff>93590</xdr:rowOff>
    </xdr:to>
    <xdr:cxnSp macro="">
      <xdr:nvCxnSpPr>
        <xdr:cNvPr id="480" name="Straight Connector 87"/>
        <xdr:cNvCxnSpPr>
          <a:stCxn id="322" idx="5"/>
          <a:endCxn id="362" idx="0"/>
        </xdr:cNvCxnSpPr>
      </xdr:nvCxnSpPr>
      <xdr:spPr>
        <a:xfrm>
          <a:off x="25536964" y="12718583"/>
          <a:ext cx="2916698" cy="147200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517515</xdr:colOff>
      <xdr:row>76</xdr:row>
      <xdr:rowOff>590</xdr:rowOff>
    </xdr:from>
    <xdr:to>
      <xdr:col>45</xdr:col>
      <xdr:colOff>593037</xdr:colOff>
      <xdr:row>95</xdr:row>
      <xdr:rowOff>108632</xdr:rowOff>
    </xdr:to>
    <xdr:cxnSp macro="">
      <xdr:nvCxnSpPr>
        <xdr:cNvPr id="482" name="Straight Connector 88"/>
        <xdr:cNvCxnSpPr>
          <a:stCxn id="362" idx="4"/>
          <a:endCxn id="359" idx="0"/>
        </xdr:cNvCxnSpPr>
      </xdr:nvCxnSpPr>
      <xdr:spPr>
        <a:xfrm flipH="1">
          <a:off x="28378140" y="14478590"/>
          <a:ext cx="75522" cy="3727542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517515</xdr:colOff>
      <xdr:row>97</xdr:row>
      <xdr:rowOff>15632</xdr:rowOff>
    </xdr:from>
    <xdr:to>
      <xdr:col>46</xdr:col>
      <xdr:colOff>593488</xdr:colOff>
      <xdr:row>109</xdr:row>
      <xdr:rowOff>168727</xdr:rowOff>
    </xdr:to>
    <xdr:cxnSp macro="">
      <xdr:nvCxnSpPr>
        <xdr:cNvPr id="484" name="Straight Connector 89"/>
        <xdr:cNvCxnSpPr>
          <a:stCxn id="359" idx="4"/>
          <a:endCxn id="329" idx="0"/>
        </xdr:cNvCxnSpPr>
      </xdr:nvCxnSpPr>
      <xdr:spPr>
        <a:xfrm>
          <a:off x="28378140" y="18494132"/>
          <a:ext cx="695098" cy="243909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118363</xdr:colOff>
      <xdr:row>110</xdr:row>
      <xdr:rowOff>122227</xdr:rowOff>
    </xdr:from>
    <xdr:to>
      <xdr:col>50</xdr:col>
      <xdr:colOff>286650</xdr:colOff>
      <xdr:row>120</xdr:row>
      <xdr:rowOff>110666</xdr:rowOff>
    </xdr:to>
    <xdr:cxnSp macro="">
      <xdr:nvCxnSpPr>
        <xdr:cNvPr id="488" name="Straight Connector 90"/>
        <xdr:cNvCxnSpPr>
          <a:stCxn id="329" idx="6"/>
          <a:endCxn id="366" idx="1"/>
        </xdr:cNvCxnSpPr>
      </xdr:nvCxnSpPr>
      <xdr:spPr>
        <a:xfrm>
          <a:off x="29217238" y="21077227"/>
          <a:ext cx="2025662" cy="189343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368792</xdr:colOff>
      <xdr:row>129</xdr:row>
      <xdr:rowOff>72699</xdr:rowOff>
    </xdr:from>
    <xdr:to>
      <xdr:col>60</xdr:col>
      <xdr:colOff>325245</xdr:colOff>
      <xdr:row>131</xdr:row>
      <xdr:rowOff>137075</xdr:rowOff>
    </xdr:to>
    <xdr:cxnSp macro="">
      <xdr:nvCxnSpPr>
        <xdr:cNvPr id="492" name="Straight Connector 92"/>
        <xdr:cNvCxnSpPr>
          <a:stCxn id="349" idx="5"/>
          <a:endCxn id="345" idx="2"/>
        </xdr:cNvCxnSpPr>
      </xdr:nvCxnSpPr>
      <xdr:spPr>
        <a:xfrm>
          <a:off x="34420667" y="24647199"/>
          <a:ext cx="3052078" cy="44537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571068</xdr:colOff>
      <xdr:row>131</xdr:row>
      <xdr:rowOff>171914</xdr:rowOff>
    </xdr:from>
    <xdr:to>
      <xdr:col>66</xdr:col>
      <xdr:colOff>576886</xdr:colOff>
      <xdr:row>132</xdr:row>
      <xdr:rowOff>48398</xdr:rowOff>
    </xdr:to>
    <xdr:cxnSp macro="">
      <xdr:nvCxnSpPr>
        <xdr:cNvPr id="494" name="Straight Connector 93"/>
        <xdr:cNvCxnSpPr>
          <a:stCxn id="345" idx="5"/>
          <a:endCxn id="343" idx="1"/>
        </xdr:cNvCxnSpPr>
      </xdr:nvCxnSpPr>
      <xdr:spPr>
        <a:xfrm flipV="1">
          <a:off x="37718568" y="25127414"/>
          <a:ext cx="3720568" cy="6698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161407</xdr:colOff>
      <xdr:row>131</xdr:row>
      <xdr:rowOff>171914</xdr:rowOff>
    </xdr:from>
    <xdr:to>
      <xdr:col>71</xdr:col>
      <xdr:colOff>131184</xdr:colOff>
      <xdr:row>143</xdr:row>
      <xdr:rowOff>13528</xdr:rowOff>
    </xdr:to>
    <xdr:cxnSp macro="">
      <xdr:nvCxnSpPr>
        <xdr:cNvPr id="496" name="Straight Connector 94"/>
        <xdr:cNvCxnSpPr>
          <a:stCxn id="343" idx="7"/>
          <a:endCxn id="365" idx="2"/>
        </xdr:cNvCxnSpPr>
      </xdr:nvCxnSpPr>
      <xdr:spPr>
        <a:xfrm>
          <a:off x="41642782" y="25127414"/>
          <a:ext cx="2446277" cy="21276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571500</xdr:colOff>
      <xdr:row>189</xdr:row>
      <xdr:rowOff>158748</xdr:rowOff>
    </xdr:from>
    <xdr:to>
      <xdr:col>76</xdr:col>
      <xdr:colOff>452438</xdr:colOff>
      <xdr:row>192</xdr:row>
      <xdr:rowOff>87310</xdr:rowOff>
    </xdr:to>
    <xdr:sp macro="" textlink="">
      <xdr:nvSpPr>
        <xdr:cNvPr id="541" name="Oval 540"/>
        <xdr:cNvSpPr/>
      </xdr:nvSpPr>
      <xdr:spPr>
        <a:xfrm>
          <a:off x="47005875" y="36163248"/>
          <a:ext cx="500063" cy="500062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75</xdr:col>
      <xdr:colOff>0</xdr:colOff>
      <xdr:row>198</xdr:row>
      <xdr:rowOff>142875</xdr:rowOff>
    </xdr:from>
    <xdr:to>
      <xdr:col>77</xdr:col>
      <xdr:colOff>447559</xdr:colOff>
      <xdr:row>199</xdr:row>
      <xdr:rowOff>60375</xdr:rowOff>
    </xdr:to>
    <xdr:sp macro="" textlink="">
      <xdr:nvSpPr>
        <xdr:cNvPr id="542" name="Rectangle 541"/>
        <xdr:cNvSpPr/>
      </xdr:nvSpPr>
      <xdr:spPr>
        <a:xfrm>
          <a:off x="46434375" y="37861875"/>
          <a:ext cx="1685809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31750</xdr:colOff>
      <xdr:row>208</xdr:row>
      <xdr:rowOff>142874</xdr:rowOff>
    </xdr:from>
    <xdr:to>
      <xdr:col>76</xdr:col>
      <xdr:colOff>571750</xdr:colOff>
      <xdr:row>211</xdr:row>
      <xdr:rowOff>111374</xdr:rowOff>
    </xdr:to>
    <xdr:sp macro="" textlink="">
      <xdr:nvSpPr>
        <xdr:cNvPr id="543" name="Rectangle 542"/>
        <xdr:cNvSpPr/>
      </xdr:nvSpPr>
      <xdr:spPr>
        <a:xfrm>
          <a:off x="47085250" y="39766874"/>
          <a:ext cx="540000" cy="540000"/>
        </a:xfrm>
        <a:prstGeom prst="rect">
          <a:avLst/>
        </a:prstGeom>
        <a:gradFill flip="none" rotWithShape="1">
          <a:gsLst>
            <a:gs pos="68140">
              <a:srgbClr val="61953E"/>
            </a:gs>
            <a:gs pos="0">
              <a:schemeClr val="accent6">
                <a:lumMod val="40000"/>
                <a:lumOff val="60000"/>
              </a:schemeClr>
            </a:gs>
            <a:gs pos="46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23814</xdr:colOff>
      <xdr:row>216</xdr:row>
      <xdr:rowOff>47632</xdr:rowOff>
    </xdr:from>
    <xdr:to>
      <xdr:col>76</xdr:col>
      <xdr:colOff>563814</xdr:colOff>
      <xdr:row>219</xdr:row>
      <xdr:rowOff>16132</xdr:rowOff>
    </xdr:to>
    <xdr:sp macro="" textlink="">
      <xdr:nvSpPr>
        <xdr:cNvPr id="544" name="Rectangle 543"/>
        <xdr:cNvSpPr/>
      </xdr:nvSpPr>
      <xdr:spPr>
        <a:xfrm>
          <a:off x="47077314" y="41195632"/>
          <a:ext cx="540000" cy="54000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95253</xdr:colOff>
      <xdr:row>223</xdr:row>
      <xdr:rowOff>142869</xdr:rowOff>
    </xdr:from>
    <xdr:to>
      <xdr:col>77</xdr:col>
      <xdr:colOff>16128</xdr:colOff>
      <xdr:row>226</xdr:row>
      <xdr:rowOff>111369</xdr:rowOff>
    </xdr:to>
    <xdr:sp macro="" textlink="">
      <xdr:nvSpPr>
        <xdr:cNvPr id="545" name="Rectangle 544"/>
        <xdr:cNvSpPr/>
      </xdr:nvSpPr>
      <xdr:spPr>
        <a:xfrm>
          <a:off x="47148753" y="42624369"/>
          <a:ext cx="540000" cy="540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71440</xdr:colOff>
      <xdr:row>231</xdr:row>
      <xdr:rowOff>95250</xdr:rowOff>
    </xdr:from>
    <xdr:to>
      <xdr:col>76</xdr:col>
      <xdr:colOff>611440</xdr:colOff>
      <xdr:row>234</xdr:row>
      <xdr:rowOff>63750</xdr:rowOff>
    </xdr:to>
    <xdr:sp macro="" textlink="">
      <xdr:nvSpPr>
        <xdr:cNvPr id="546" name="Rectangle 545"/>
        <xdr:cNvSpPr/>
      </xdr:nvSpPr>
      <xdr:spPr>
        <a:xfrm>
          <a:off x="47124940" y="44100750"/>
          <a:ext cx="540000" cy="5400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119066</xdr:colOff>
      <xdr:row>238</xdr:row>
      <xdr:rowOff>150803</xdr:rowOff>
    </xdr:from>
    <xdr:to>
      <xdr:col>77</xdr:col>
      <xdr:colOff>24066</xdr:colOff>
      <xdr:row>241</xdr:row>
      <xdr:rowOff>119303</xdr:rowOff>
    </xdr:to>
    <xdr:sp macro="" textlink="">
      <xdr:nvSpPr>
        <xdr:cNvPr id="547" name="Rectangle 546"/>
        <xdr:cNvSpPr/>
      </xdr:nvSpPr>
      <xdr:spPr>
        <a:xfrm>
          <a:off x="47172566" y="45489803"/>
          <a:ext cx="524125" cy="5400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190500</xdr:colOff>
      <xdr:row>118</xdr:row>
      <xdr:rowOff>4803</xdr:rowOff>
    </xdr:from>
    <xdr:to>
      <xdr:col>85</xdr:col>
      <xdr:colOff>262531</xdr:colOff>
      <xdr:row>209</xdr:row>
      <xdr:rowOff>76722</xdr:rowOff>
    </xdr:to>
    <xdr:sp macro="" textlink="">
      <xdr:nvSpPr>
        <xdr:cNvPr id="478" name="Freeform 477"/>
        <xdr:cNvSpPr/>
      </xdr:nvSpPr>
      <xdr:spPr>
        <a:xfrm>
          <a:off x="10715625" y="22483803"/>
          <a:ext cx="42172531" cy="17407419"/>
        </a:xfrm>
        <a:custGeom>
          <a:avLst/>
          <a:gdLst>
            <a:gd name="connsiteX0" fmla="*/ 0 w 42172531"/>
            <a:gd name="connsiteY0" fmla="*/ 1614447 h 17407419"/>
            <a:gd name="connsiteX1" fmla="*/ 6667500 w 42172531"/>
            <a:gd name="connsiteY1" fmla="*/ 1423947 h 17407419"/>
            <a:gd name="connsiteX2" fmla="*/ 7524750 w 42172531"/>
            <a:gd name="connsiteY2" fmla="*/ 16854447 h 17407419"/>
            <a:gd name="connsiteX3" fmla="*/ 14097000 w 42172531"/>
            <a:gd name="connsiteY3" fmla="*/ 13282572 h 17407419"/>
            <a:gd name="connsiteX4" fmla="*/ 14573250 w 42172531"/>
            <a:gd name="connsiteY4" fmla="*/ 6519822 h 17407419"/>
            <a:gd name="connsiteX5" fmla="*/ 19097625 w 42172531"/>
            <a:gd name="connsiteY5" fmla="*/ 4233822 h 17407419"/>
            <a:gd name="connsiteX6" fmla="*/ 22240875 w 42172531"/>
            <a:gd name="connsiteY6" fmla="*/ 4948197 h 17407419"/>
            <a:gd name="connsiteX7" fmla="*/ 24050625 w 42172531"/>
            <a:gd name="connsiteY7" fmla="*/ 6234072 h 17407419"/>
            <a:gd name="connsiteX8" fmla="*/ 25479375 w 42172531"/>
            <a:gd name="connsiteY8" fmla="*/ 5233947 h 17407419"/>
            <a:gd name="connsiteX9" fmla="*/ 30765750 w 42172531"/>
            <a:gd name="connsiteY9" fmla="*/ 4281447 h 17407419"/>
            <a:gd name="connsiteX10" fmla="*/ 37719000 w 42172531"/>
            <a:gd name="connsiteY10" fmla="*/ 4138572 h 17407419"/>
            <a:gd name="connsiteX11" fmla="*/ 41767125 w 42172531"/>
            <a:gd name="connsiteY11" fmla="*/ 4329072 h 17407419"/>
            <a:gd name="connsiteX12" fmla="*/ 41814750 w 42172531"/>
            <a:gd name="connsiteY12" fmla="*/ 4233822 h 174074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42172531" h="17407419">
              <a:moveTo>
                <a:pt x="0" y="1614447"/>
              </a:moveTo>
              <a:cubicBezTo>
                <a:pt x="2706687" y="249197"/>
                <a:pt x="5413375" y="-1116053"/>
                <a:pt x="6667500" y="1423947"/>
              </a:cubicBezTo>
              <a:cubicBezTo>
                <a:pt x="7921625" y="3963947"/>
                <a:pt x="6286500" y="14878010"/>
                <a:pt x="7524750" y="16854447"/>
              </a:cubicBezTo>
              <a:cubicBezTo>
                <a:pt x="8763000" y="18830884"/>
                <a:pt x="12922250" y="15005010"/>
                <a:pt x="14097000" y="13282572"/>
              </a:cubicBezTo>
              <a:cubicBezTo>
                <a:pt x="15271750" y="11560134"/>
                <a:pt x="13739813" y="8027947"/>
                <a:pt x="14573250" y="6519822"/>
              </a:cubicBezTo>
              <a:cubicBezTo>
                <a:pt x="15406687" y="5011697"/>
                <a:pt x="17819688" y="4495759"/>
                <a:pt x="19097625" y="4233822"/>
              </a:cubicBezTo>
              <a:cubicBezTo>
                <a:pt x="20375562" y="3971885"/>
                <a:pt x="21415375" y="4614822"/>
                <a:pt x="22240875" y="4948197"/>
              </a:cubicBezTo>
              <a:cubicBezTo>
                <a:pt x="23066375" y="5281572"/>
                <a:pt x="23510875" y="6186447"/>
                <a:pt x="24050625" y="6234072"/>
              </a:cubicBezTo>
              <a:cubicBezTo>
                <a:pt x="24590375" y="6281697"/>
                <a:pt x="24360188" y="5559384"/>
                <a:pt x="25479375" y="5233947"/>
              </a:cubicBezTo>
              <a:cubicBezTo>
                <a:pt x="26598562" y="4908510"/>
                <a:pt x="28725813" y="4464009"/>
                <a:pt x="30765750" y="4281447"/>
              </a:cubicBezTo>
              <a:cubicBezTo>
                <a:pt x="32805687" y="4098885"/>
                <a:pt x="35885438" y="4130635"/>
                <a:pt x="37719000" y="4138572"/>
              </a:cubicBezTo>
              <a:cubicBezTo>
                <a:pt x="39552562" y="4146509"/>
                <a:pt x="41084500" y="4313197"/>
                <a:pt x="41767125" y="4329072"/>
              </a:cubicBezTo>
              <a:cubicBezTo>
                <a:pt x="42449750" y="4344947"/>
                <a:pt x="42132250" y="4289384"/>
                <a:pt x="41814750" y="4233822"/>
              </a:cubicBezTo>
            </a:path>
          </a:pathLst>
        </a:custGeom>
        <a:noFill/>
        <a:ln w="482600" cmpd="tri">
          <a:solidFill>
            <a:schemeClr val="accent1">
              <a:lumMod val="60000"/>
              <a:lumOff val="40000"/>
            </a:schemeClr>
          </a:solidFill>
          <a:prstDash val="solid"/>
          <a:round/>
          <a:headEnd w="lg" len="lg"/>
          <a:tailEnd w="lg" len="med"/>
        </a:ln>
        <a:effectLst>
          <a:glow rad="50800">
            <a:schemeClr val="accent1">
              <a:lumMod val="75000"/>
              <a:alpha val="40000"/>
            </a:schemeClr>
          </a:glow>
          <a:innerShdw blurRad="355600" dist="863600" dir="3600000">
            <a:schemeClr val="accent1">
              <a:lumMod val="75000"/>
            </a:schemeClr>
          </a:inn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-1</xdr:colOff>
      <xdr:row>30</xdr:row>
      <xdr:rowOff>95249</xdr:rowOff>
    </xdr:from>
    <xdr:to>
      <xdr:col>40</xdr:col>
      <xdr:colOff>476250</xdr:colOff>
      <xdr:row>34</xdr:row>
      <xdr:rowOff>47624</xdr:rowOff>
    </xdr:to>
    <xdr:sp macro="" textlink="">
      <xdr:nvSpPr>
        <xdr:cNvPr id="16" name="Rounded Rectangle 15"/>
        <xdr:cNvSpPr/>
      </xdr:nvSpPr>
      <xdr:spPr>
        <a:xfrm>
          <a:off x="20431124" y="5810249"/>
          <a:ext cx="4810126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 International</a:t>
          </a:r>
        </a:p>
      </xdr:txBody>
    </xdr:sp>
    <xdr:clientData/>
  </xdr:twoCellAnchor>
  <xdr:twoCellAnchor>
    <xdr:from>
      <xdr:col>39</xdr:col>
      <xdr:colOff>15875</xdr:colOff>
      <xdr:row>46</xdr:row>
      <xdr:rowOff>95250</xdr:rowOff>
    </xdr:from>
    <xdr:to>
      <xdr:col>46</xdr:col>
      <xdr:colOff>238125</xdr:colOff>
      <xdr:row>50</xdr:row>
      <xdr:rowOff>95250</xdr:rowOff>
    </xdr:to>
    <xdr:sp macro="" textlink="">
      <xdr:nvSpPr>
        <xdr:cNvPr id="115" name="Rounded Rectangle 114"/>
        <xdr:cNvSpPr/>
      </xdr:nvSpPr>
      <xdr:spPr>
        <a:xfrm>
          <a:off x="24161750" y="8858250"/>
          <a:ext cx="4556125" cy="7620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 High</a:t>
          </a:r>
          <a:r>
            <a:rPr lang="fr-FR" sz="3600" baseline="0"/>
            <a:t> Street</a:t>
          </a:r>
          <a:endParaRPr lang="fr-FR" sz="3600"/>
        </a:p>
      </xdr:txBody>
    </xdr:sp>
    <xdr:clientData/>
  </xdr:twoCellAnchor>
  <xdr:twoCellAnchor>
    <xdr:from>
      <xdr:col>26</xdr:col>
      <xdr:colOff>71438</xdr:colOff>
      <xdr:row>52</xdr:row>
      <xdr:rowOff>119062</xdr:rowOff>
    </xdr:from>
    <xdr:to>
      <xdr:col>32</xdr:col>
      <xdr:colOff>214313</xdr:colOff>
      <xdr:row>56</xdr:row>
      <xdr:rowOff>142875</xdr:rowOff>
    </xdr:to>
    <xdr:sp macro="" textlink="">
      <xdr:nvSpPr>
        <xdr:cNvPr id="116" name="Rounded Rectangle 115"/>
        <xdr:cNvSpPr/>
      </xdr:nvSpPr>
      <xdr:spPr>
        <a:xfrm>
          <a:off x="16168688" y="10025062"/>
          <a:ext cx="3857625" cy="78581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Pudding Mile Lane</a:t>
          </a:r>
        </a:p>
      </xdr:txBody>
    </xdr:sp>
    <xdr:clientData/>
  </xdr:twoCellAnchor>
  <xdr:twoCellAnchor>
    <xdr:from>
      <xdr:col>28</xdr:col>
      <xdr:colOff>190500</xdr:colOff>
      <xdr:row>62</xdr:row>
      <xdr:rowOff>166687</xdr:rowOff>
    </xdr:from>
    <xdr:to>
      <xdr:col>32</xdr:col>
      <xdr:colOff>285750</xdr:colOff>
      <xdr:row>66</xdr:row>
      <xdr:rowOff>119062</xdr:rowOff>
    </xdr:to>
    <xdr:sp macro="" textlink="">
      <xdr:nvSpPr>
        <xdr:cNvPr id="118" name="Rounded Rectangle 117"/>
        <xdr:cNvSpPr/>
      </xdr:nvSpPr>
      <xdr:spPr>
        <a:xfrm>
          <a:off x="17526000" y="11977687"/>
          <a:ext cx="2571750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Bow Church</a:t>
          </a:r>
        </a:p>
      </xdr:txBody>
    </xdr:sp>
    <xdr:clientData/>
  </xdr:twoCellAnchor>
  <xdr:twoCellAnchor>
    <xdr:from>
      <xdr:col>28</xdr:col>
      <xdr:colOff>0</xdr:colOff>
      <xdr:row>74</xdr:row>
      <xdr:rowOff>142875</xdr:rowOff>
    </xdr:from>
    <xdr:to>
      <xdr:col>32</xdr:col>
      <xdr:colOff>349249</xdr:colOff>
      <xdr:row>78</xdr:row>
      <xdr:rowOff>63500</xdr:rowOff>
    </xdr:to>
    <xdr:sp macro="" textlink="">
      <xdr:nvSpPr>
        <xdr:cNvPr id="119" name="Rounded Rectangle 118"/>
        <xdr:cNvSpPr/>
      </xdr:nvSpPr>
      <xdr:spPr>
        <a:xfrm>
          <a:off x="16891000" y="14239875"/>
          <a:ext cx="2762249" cy="682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Devons Road</a:t>
          </a:r>
        </a:p>
      </xdr:txBody>
    </xdr:sp>
    <xdr:clientData/>
  </xdr:twoCellAnchor>
  <xdr:twoCellAnchor>
    <xdr:from>
      <xdr:col>41</xdr:col>
      <xdr:colOff>428625</xdr:colOff>
      <xdr:row>63</xdr:row>
      <xdr:rowOff>1</xdr:rowOff>
    </xdr:from>
    <xdr:to>
      <xdr:col>45</xdr:col>
      <xdr:colOff>523875</xdr:colOff>
      <xdr:row>66</xdr:row>
      <xdr:rowOff>95251</xdr:rowOff>
    </xdr:to>
    <xdr:sp macro="" textlink="">
      <xdr:nvSpPr>
        <xdr:cNvPr id="120" name="Rounded Rectangle 119"/>
        <xdr:cNvSpPr/>
      </xdr:nvSpPr>
      <xdr:spPr>
        <a:xfrm>
          <a:off x="25812750" y="12001501"/>
          <a:ext cx="257175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Abbey Road</a:t>
          </a:r>
        </a:p>
      </xdr:txBody>
    </xdr:sp>
    <xdr:clientData/>
  </xdr:twoCellAnchor>
  <xdr:twoCellAnchor>
    <xdr:from>
      <xdr:col>28</xdr:col>
      <xdr:colOff>47625</xdr:colOff>
      <xdr:row>88</xdr:row>
      <xdr:rowOff>47625</xdr:rowOff>
    </xdr:from>
    <xdr:to>
      <xdr:col>32</xdr:col>
      <xdr:colOff>476250</xdr:colOff>
      <xdr:row>91</xdr:row>
      <xdr:rowOff>127000</xdr:rowOff>
    </xdr:to>
    <xdr:sp macro="" textlink="">
      <xdr:nvSpPr>
        <xdr:cNvPr id="121" name="Rounded Rectangle 120"/>
        <xdr:cNvSpPr/>
      </xdr:nvSpPr>
      <xdr:spPr>
        <a:xfrm>
          <a:off x="16938625" y="16811625"/>
          <a:ext cx="2841625" cy="6508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Langdon Park</a:t>
          </a:r>
        </a:p>
      </xdr:txBody>
    </xdr:sp>
    <xdr:clientData/>
  </xdr:twoCellAnchor>
  <xdr:twoCellAnchor>
    <xdr:from>
      <xdr:col>28</xdr:col>
      <xdr:colOff>428625</xdr:colOff>
      <xdr:row>41</xdr:row>
      <xdr:rowOff>142874</xdr:rowOff>
    </xdr:from>
    <xdr:to>
      <xdr:col>32</xdr:col>
      <xdr:colOff>23813</xdr:colOff>
      <xdr:row>45</xdr:row>
      <xdr:rowOff>71437</xdr:rowOff>
    </xdr:to>
    <xdr:sp macro="" textlink="">
      <xdr:nvSpPr>
        <xdr:cNvPr id="122" name="Rounded Rectangle 121"/>
        <xdr:cNvSpPr/>
      </xdr:nvSpPr>
      <xdr:spPr>
        <a:xfrm>
          <a:off x="17764125" y="7953374"/>
          <a:ext cx="2071688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</a:t>
          </a:r>
        </a:p>
      </xdr:txBody>
    </xdr:sp>
    <xdr:clientData/>
  </xdr:twoCellAnchor>
  <xdr:twoCellAnchor>
    <xdr:from>
      <xdr:col>63</xdr:col>
      <xdr:colOff>95249</xdr:colOff>
      <xdr:row>77</xdr:row>
      <xdr:rowOff>119063</xdr:rowOff>
    </xdr:from>
    <xdr:to>
      <xdr:col>67</xdr:col>
      <xdr:colOff>500061</xdr:colOff>
      <xdr:row>81</xdr:row>
      <xdr:rowOff>95250</xdr:rowOff>
    </xdr:to>
    <xdr:sp macro="" textlink="">
      <xdr:nvSpPr>
        <xdr:cNvPr id="123" name="Rounded Rectangle 122"/>
        <xdr:cNvSpPr/>
      </xdr:nvSpPr>
      <xdr:spPr>
        <a:xfrm>
          <a:off x="39100124" y="14787563"/>
          <a:ext cx="2881312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Beckton Park</a:t>
          </a:r>
        </a:p>
      </xdr:txBody>
    </xdr:sp>
    <xdr:clientData/>
  </xdr:twoCellAnchor>
  <xdr:twoCellAnchor>
    <xdr:from>
      <xdr:col>53</xdr:col>
      <xdr:colOff>119063</xdr:colOff>
      <xdr:row>90</xdr:row>
      <xdr:rowOff>119064</xdr:rowOff>
    </xdr:from>
    <xdr:to>
      <xdr:col>58</xdr:col>
      <xdr:colOff>47625</xdr:colOff>
      <xdr:row>94</xdr:row>
      <xdr:rowOff>47626</xdr:rowOff>
    </xdr:to>
    <xdr:sp macro="" textlink="">
      <xdr:nvSpPr>
        <xdr:cNvPr id="124" name="Rounded Rectangle 123"/>
        <xdr:cNvSpPr/>
      </xdr:nvSpPr>
      <xdr:spPr>
        <a:xfrm>
          <a:off x="32932688" y="17264064"/>
          <a:ext cx="302418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Custom House</a:t>
          </a:r>
        </a:p>
      </xdr:txBody>
    </xdr:sp>
    <xdr:clientData/>
  </xdr:twoCellAnchor>
  <xdr:twoCellAnchor>
    <xdr:from>
      <xdr:col>46</xdr:col>
      <xdr:colOff>381000</xdr:colOff>
      <xdr:row>73</xdr:row>
      <xdr:rowOff>47625</xdr:rowOff>
    </xdr:from>
    <xdr:to>
      <xdr:col>50</xdr:col>
      <xdr:colOff>190500</xdr:colOff>
      <xdr:row>76</xdr:row>
      <xdr:rowOff>119062</xdr:rowOff>
    </xdr:to>
    <xdr:sp macro="" textlink="">
      <xdr:nvSpPr>
        <xdr:cNvPr id="125" name="Rounded Rectangle 124"/>
        <xdr:cNvSpPr/>
      </xdr:nvSpPr>
      <xdr:spPr>
        <a:xfrm>
          <a:off x="28860750" y="13954125"/>
          <a:ext cx="2286000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Ham</a:t>
          </a:r>
        </a:p>
      </xdr:txBody>
    </xdr:sp>
    <xdr:clientData/>
  </xdr:twoCellAnchor>
  <xdr:twoCellAnchor>
    <xdr:from>
      <xdr:col>66</xdr:col>
      <xdr:colOff>523875</xdr:colOff>
      <xdr:row>91</xdr:row>
      <xdr:rowOff>95250</xdr:rowOff>
    </xdr:from>
    <xdr:to>
      <xdr:col>70</xdr:col>
      <xdr:colOff>595312</xdr:colOff>
      <xdr:row>94</xdr:row>
      <xdr:rowOff>166687</xdr:rowOff>
    </xdr:to>
    <xdr:sp macro="" textlink="">
      <xdr:nvSpPr>
        <xdr:cNvPr id="127" name="Rounded Rectangle 126"/>
        <xdr:cNvSpPr/>
      </xdr:nvSpPr>
      <xdr:spPr>
        <a:xfrm>
          <a:off x="41386125" y="17430750"/>
          <a:ext cx="2547937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Royal Albert</a:t>
          </a:r>
        </a:p>
      </xdr:txBody>
    </xdr:sp>
    <xdr:clientData/>
  </xdr:twoCellAnchor>
  <xdr:twoCellAnchor>
    <xdr:from>
      <xdr:col>46</xdr:col>
      <xdr:colOff>261938</xdr:colOff>
      <xdr:row>93</xdr:row>
      <xdr:rowOff>95251</xdr:rowOff>
    </xdr:from>
    <xdr:to>
      <xdr:col>49</xdr:col>
      <xdr:colOff>428625</xdr:colOff>
      <xdr:row>97</xdr:row>
      <xdr:rowOff>0</xdr:rowOff>
    </xdr:to>
    <xdr:sp macro="" textlink="">
      <xdr:nvSpPr>
        <xdr:cNvPr id="128" name="Rounded Rectangle 127"/>
        <xdr:cNvSpPr/>
      </xdr:nvSpPr>
      <xdr:spPr>
        <a:xfrm>
          <a:off x="28741688" y="17811751"/>
          <a:ext cx="2024062" cy="66674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Star Lane</a:t>
          </a:r>
        </a:p>
      </xdr:txBody>
    </xdr:sp>
    <xdr:clientData/>
  </xdr:twoCellAnchor>
  <xdr:twoCellAnchor>
    <xdr:from>
      <xdr:col>50</xdr:col>
      <xdr:colOff>476250</xdr:colOff>
      <xdr:row>102</xdr:row>
      <xdr:rowOff>23814</xdr:rowOff>
    </xdr:from>
    <xdr:to>
      <xdr:col>55</xdr:col>
      <xdr:colOff>238125</xdr:colOff>
      <xdr:row>106</xdr:row>
      <xdr:rowOff>23814</xdr:rowOff>
    </xdr:to>
    <xdr:sp macro="" textlink="">
      <xdr:nvSpPr>
        <xdr:cNvPr id="129" name="Rounded Rectangle 128"/>
        <xdr:cNvSpPr/>
      </xdr:nvSpPr>
      <xdr:spPr>
        <a:xfrm>
          <a:off x="31432500" y="19454814"/>
          <a:ext cx="2857500" cy="7620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Royal Victoria</a:t>
          </a:r>
        </a:p>
      </xdr:txBody>
    </xdr:sp>
    <xdr:clientData/>
  </xdr:twoCellAnchor>
  <xdr:twoCellAnchor>
    <xdr:from>
      <xdr:col>59</xdr:col>
      <xdr:colOff>23812</xdr:colOff>
      <xdr:row>96</xdr:row>
      <xdr:rowOff>119062</xdr:rowOff>
    </xdr:from>
    <xdr:to>
      <xdr:col>63</xdr:col>
      <xdr:colOff>404812</xdr:colOff>
      <xdr:row>100</xdr:row>
      <xdr:rowOff>95249</xdr:rowOff>
    </xdr:to>
    <xdr:sp macro="" textlink="">
      <xdr:nvSpPr>
        <xdr:cNvPr id="130" name="Rounded Rectangle 129"/>
        <xdr:cNvSpPr/>
      </xdr:nvSpPr>
      <xdr:spPr>
        <a:xfrm>
          <a:off x="36552187" y="18407062"/>
          <a:ext cx="2857500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Prince</a:t>
          </a:r>
          <a:r>
            <a:rPr lang="fr-FR" sz="3600" baseline="0"/>
            <a:t> Regent</a:t>
          </a:r>
          <a:endParaRPr lang="fr-FR" sz="3600"/>
        </a:p>
      </xdr:txBody>
    </xdr:sp>
    <xdr:clientData/>
  </xdr:twoCellAnchor>
  <xdr:twoCellAnchor>
    <xdr:from>
      <xdr:col>73</xdr:col>
      <xdr:colOff>476250</xdr:colOff>
      <xdr:row>42</xdr:row>
      <xdr:rowOff>119063</xdr:rowOff>
    </xdr:from>
    <xdr:to>
      <xdr:col>78</xdr:col>
      <xdr:colOff>500062</xdr:colOff>
      <xdr:row>46</xdr:row>
      <xdr:rowOff>47625</xdr:rowOff>
    </xdr:to>
    <xdr:sp macro="" textlink="">
      <xdr:nvSpPr>
        <xdr:cNvPr id="132" name="Rounded Rectangle 131"/>
        <xdr:cNvSpPr/>
      </xdr:nvSpPr>
      <xdr:spPr>
        <a:xfrm>
          <a:off x="45672375" y="8120063"/>
          <a:ext cx="311943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Gallions</a:t>
          </a:r>
          <a:r>
            <a:rPr lang="fr-FR" sz="3600" baseline="0"/>
            <a:t> Reach</a:t>
          </a:r>
          <a:endParaRPr lang="fr-FR" sz="3600"/>
        </a:p>
      </xdr:txBody>
    </xdr:sp>
    <xdr:clientData/>
  </xdr:twoCellAnchor>
  <xdr:twoCellAnchor>
    <xdr:from>
      <xdr:col>51</xdr:col>
      <xdr:colOff>47624</xdr:colOff>
      <xdr:row>117</xdr:row>
      <xdr:rowOff>71439</xdr:rowOff>
    </xdr:from>
    <xdr:to>
      <xdr:col>56</xdr:col>
      <xdr:colOff>309562</xdr:colOff>
      <xdr:row>121</xdr:row>
      <xdr:rowOff>1</xdr:rowOff>
    </xdr:to>
    <xdr:sp macro="" textlink="">
      <xdr:nvSpPr>
        <xdr:cNvPr id="133" name="Rounded Rectangle 132"/>
        <xdr:cNvSpPr/>
      </xdr:nvSpPr>
      <xdr:spPr>
        <a:xfrm>
          <a:off x="31622999" y="22359939"/>
          <a:ext cx="3357563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Silvertown</a:t>
          </a:r>
        </a:p>
      </xdr:txBody>
    </xdr:sp>
    <xdr:clientData/>
  </xdr:twoCellAnchor>
  <xdr:twoCellAnchor>
    <xdr:from>
      <xdr:col>83</xdr:col>
      <xdr:colOff>500062</xdr:colOff>
      <xdr:row>43</xdr:row>
      <xdr:rowOff>95251</xdr:rowOff>
    </xdr:from>
    <xdr:to>
      <xdr:col>86</xdr:col>
      <xdr:colOff>523874</xdr:colOff>
      <xdr:row>47</xdr:row>
      <xdr:rowOff>119063</xdr:rowOff>
    </xdr:to>
    <xdr:sp macro="" textlink="">
      <xdr:nvSpPr>
        <xdr:cNvPr id="134" name="Rounded Rectangle 133"/>
        <xdr:cNvSpPr/>
      </xdr:nvSpPr>
      <xdr:spPr>
        <a:xfrm>
          <a:off x="51887437" y="8286751"/>
          <a:ext cx="1881187" cy="78581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Beckton</a:t>
          </a:r>
        </a:p>
      </xdr:txBody>
    </xdr:sp>
    <xdr:clientData/>
  </xdr:twoCellAnchor>
  <xdr:twoCellAnchor>
    <xdr:from>
      <xdr:col>71</xdr:col>
      <xdr:colOff>404813</xdr:colOff>
      <xdr:row>59</xdr:row>
      <xdr:rowOff>47625</xdr:rowOff>
    </xdr:from>
    <xdr:to>
      <xdr:col>74</xdr:col>
      <xdr:colOff>238125</xdr:colOff>
      <xdr:row>63</xdr:row>
      <xdr:rowOff>95250</xdr:rowOff>
    </xdr:to>
    <xdr:sp macro="" textlink="">
      <xdr:nvSpPr>
        <xdr:cNvPr id="136" name="Rounded Rectangle 135"/>
        <xdr:cNvSpPr/>
      </xdr:nvSpPr>
      <xdr:spPr>
        <a:xfrm>
          <a:off x="44362688" y="11287125"/>
          <a:ext cx="1690687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Cyprus</a:t>
          </a:r>
        </a:p>
      </xdr:txBody>
    </xdr:sp>
    <xdr:clientData/>
  </xdr:twoCellAnchor>
  <xdr:twoCellAnchor>
    <xdr:from>
      <xdr:col>71</xdr:col>
      <xdr:colOff>119063</xdr:colOff>
      <xdr:row>144</xdr:row>
      <xdr:rowOff>47625</xdr:rowOff>
    </xdr:from>
    <xdr:to>
      <xdr:col>77</xdr:col>
      <xdr:colOff>119063</xdr:colOff>
      <xdr:row>147</xdr:row>
      <xdr:rowOff>119062</xdr:rowOff>
    </xdr:to>
    <xdr:sp macro="" textlink="">
      <xdr:nvSpPr>
        <xdr:cNvPr id="138" name="Rounded Rectangle 137"/>
        <xdr:cNvSpPr/>
      </xdr:nvSpPr>
      <xdr:spPr>
        <a:xfrm>
          <a:off x="44076938" y="27479625"/>
          <a:ext cx="3714750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Woolwich Arsenal</a:t>
          </a:r>
        </a:p>
      </xdr:txBody>
    </xdr:sp>
    <xdr:clientData/>
  </xdr:twoCellAnchor>
  <xdr:twoCellAnchor>
    <xdr:from>
      <xdr:col>29</xdr:col>
      <xdr:colOff>381000</xdr:colOff>
      <xdr:row>99</xdr:row>
      <xdr:rowOff>0</xdr:rowOff>
    </xdr:from>
    <xdr:to>
      <xdr:col>32</xdr:col>
      <xdr:colOff>523874</xdr:colOff>
      <xdr:row>102</xdr:row>
      <xdr:rowOff>119063</xdr:rowOff>
    </xdr:to>
    <xdr:sp macro="" textlink="">
      <xdr:nvSpPr>
        <xdr:cNvPr id="139" name="Rounded Rectangle 138"/>
        <xdr:cNvSpPr/>
      </xdr:nvSpPr>
      <xdr:spPr>
        <a:xfrm>
          <a:off x="18335625" y="18859500"/>
          <a:ext cx="2000249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All Saints</a:t>
          </a:r>
        </a:p>
      </xdr:txBody>
    </xdr:sp>
    <xdr:clientData/>
  </xdr:twoCellAnchor>
  <xdr:twoCellAnchor>
    <xdr:from>
      <xdr:col>68</xdr:col>
      <xdr:colOff>119063</xdr:colOff>
      <xdr:row>129</xdr:row>
      <xdr:rowOff>95251</xdr:rowOff>
    </xdr:from>
    <xdr:to>
      <xdr:col>72</xdr:col>
      <xdr:colOff>571500</xdr:colOff>
      <xdr:row>133</xdr:row>
      <xdr:rowOff>1</xdr:rowOff>
    </xdr:to>
    <xdr:sp macro="" textlink="">
      <xdr:nvSpPr>
        <xdr:cNvPr id="140" name="Rounded Rectangle 139"/>
        <xdr:cNvSpPr/>
      </xdr:nvSpPr>
      <xdr:spPr>
        <a:xfrm>
          <a:off x="42219563" y="24669751"/>
          <a:ext cx="2928937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King George V</a:t>
          </a:r>
        </a:p>
      </xdr:txBody>
    </xdr:sp>
    <xdr:clientData/>
  </xdr:twoCellAnchor>
  <xdr:twoCellAnchor>
    <xdr:from>
      <xdr:col>50</xdr:col>
      <xdr:colOff>47625</xdr:colOff>
      <xdr:row>129</xdr:row>
      <xdr:rowOff>95251</xdr:rowOff>
    </xdr:from>
    <xdr:to>
      <xdr:col>55</xdr:col>
      <xdr:colOff>23812</xdr:colOff>
      <xdr:row>133</xdr:row>
      <xdr:rowOff>1</xdr:rowOff>
    </xdr:to>
    <xdr:sp macro="" textlink="">
      <xdr:nvSpPr>
        <xdr:cNvPr id="141" name="Rounded Rectangle 140"/>
        <xdr:cNvSpPr/>
      </xdr:nvSpPr>
      <xdr:spPr>
        <a:xfrm>
          <a:off x="31003875" y="24669751"/>
          <a:ext cx="3071812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Pontoon Dock</a:t>
          </a:r>
        </a:p>
      </xdr:txBody>
    </xdr:sp>
    <xdr:clientData/>
  </xdr:twoCellAnchor>
  <xdr:twoCellAnchor>
    <xdr:from>
      <xdr:col>58</xdr:col>
      <xdr:colOff>71438</xdr:colOff>
      <xdr:row>126</xdr:row>
      <xdr:rowOff>23813</xdr:rowOff>
    </xdr:from>
    <xdr:to>
      <xdr:col>64</xdr:col>
      <xdr:colOff>285750</xdr:colOff>
      <xdr:row>129</xdr:row>
      <xdr:rowOff>119063</xdr:rowOff>
    </xdr:to>
    <xdr:sp macro="" textlink="">
      <xdr:nvSpPr>
        <xdr:cNvPr id="143" name="Rounded Rectangle 142"/>
        <xdr:cNvSpPr/>
      </xdr:nvSpPr>
      <xdr:spPr>
        <a:xfrm>
          <a:off x="35980688" y="24026813"/>
          <a:ext cx="3929062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London City Airport</a:t>
          </a:r>
        </a:p>
      </xdr:txBody>
    </xdr:sp>
    <xdr:clientData/>
  </xdr:twoCellAnchor>
  <xdr:twoCellAnchor>
    <xdr:from>
      <xdr:col>16</xdr:col>
      <xdr:colOff>238125</xdr:colOff>
      <xdr:row>116</xdr:row>
      <xdr:rowOff>47625</xdr:rowOff>
    </xdr:from>
    <xdr:to>
      <xdr:col>18</xdr:col>
      <xdr:colOff>523875</xdr:colOff>
      <xdr:row>120</xdr:row>
      <xdr:rowOff>95250</xdr:rowOff>
    </xdr:to>
    <xdr:sp macro="" textlink="">
      <xdr:nvSpPr>
        <xdr:cNvPr id="144" name="Rounded Rectangle 143"/>
        <xdr:cNvSpPr/>
      </xdr:nvSpPr>
      <xdr:spPr>
        <a:xfrm>
          <a:off x="10144125" y="22145625"/>
          <a:ext cx="1524000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Bank</a:t>
          </a:r>
        </a:p>
      </xdr:txBody>
    </xdr:sp>
    <xdr:clientData/>
  </xdr:twoCellAnchor>
  <xdr:twoCellAnchor>
    <xdr:from>
      <xdr:col>28</xdr:col>
      <xdr:colOff>230187</xdr:colOff>
      <xdr:row>106</xdr:row>
      <xdr:rowOff>119062</xdr:rowOff>
    </xdr:from>
    <xdr:to>
      <xdr:col>31</xdr:col>
      <xdr:colOff>571499</xdr:colOff>
      <xdr:row>110</xdr:row>
      <xdr:rowOff>71437</xdr:rowOff>
    </xdr:to>
    <xdr:sp macro="" textlink="">
      <xdr:nvSpPr>
        <xdr:cNvPr id="145" name="Rounded Rectangle 144"/>
        <xdr:cNvSpPr/>
      </xdr:nvSpPr>
      <xdr:spPr>
        <a:xfrm>
          <a:off x="17121187" y="20312062"/>
          <a:ext cx="2151062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Westferry</a:t>
          </a:r>
        </a:p>
      </xdr:txBody>
    </xdr:sp>
    <xdr:clientData/>
  </xdr:twoCellAnchor>
  <xdr:twoCellAnchor>
    <xdr:from>
      <xdr:col>23</xdr:col>
      <xdr:colOff>507999</xdr:colOff>
      <xdr:row>112</xdr:row>
      <xdr:rowOff>71439</xdr:rowOff>
    </xdr:from>
    <xdr:to>
      <xdr:col>27</xdr:col>
      <xdr:colOff>357187</xdr:colOff>
      <xdr:row>115</xdr:row>
      <xdr:rowOff>95250</xdr:rowOff>
    </xdr:to>
    <xdr:sp macro="" textlink="">
      <xdr:nvSpPr>
        <xdr:cNvPr id="147" name="Rounded Rectangle 146"/>
        <xdr:cNvSpPr/>
      </xdr:nvSpPr>
      <xdr:spPr>
        <a:xfrm>
          <a:off x="14382749" y="21407439"/>
          <a:ext cx="2262188" cy="59531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Limehouse</a:t>
          </a:r>
        </a:p>
      </xdr:txBody>
    </xdr:sp>
    <xdr:clientData/>
  </xdr:twoCellAnchor>
  <xdr:twoCellAnchor>
    <xdr:from>
      <xdr:col>36</xdr:col>
      <xdr:colOff>428624</xdr:colOff>
      <xdr:row>107</xdr:row>
      <xdr:rowOff>1</xdr:rowOff>
    </xdr:from>
    <xdr:to>
      <xdr:col>40</xdr:col>
      <xdr:colOff>47624</xdr:colOff>
      <xdr:row>110</xdr:row>
      <xdr:rowOff>95251</xdr:rowOff>
    </xdr:to>
    <xdr:sp macro="" textlink="">
      <xdr:nvSpPr>
        <xdr:cNvPr id="148" name="Rounded Rectangle 147"/>
        <xdr:cNvSpPr/>
      </xdr:nvSpPr>
      <xdr:spPr>
        <a:xfrm>
          <a:off x="22717124" y="20383501"/>
          <a:ext cx="209550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Blackwall</a:t>
          </a:r>
        </a:p>
      </xdr:txBody>
    </xdr:sp>
    <xdr:clientData/>
  </xdr:twoCellAnchor>
  <xdr:twoCellAnchor>
    <xdr:from>
      <xdr:col>13</xdr:col>
      <xdr:colOff>47625</xdr:colOff>
      <xdr:row>98</xdr:row>
      <xdr:rowOff>47626</xdr:rowOff>
    </xdr:from>
    <xdr:to>
      <xdr:col>18</xdr:col>
      <xdr:colOff>349250</xdr:colOff>
      <xdr:row>102</xdr:row>
      <xdr:rowOff>31750</xdr:rowOff>
    </xdr:to>
    <xdr:sp macro="" textlink="">
      <xdr:nvSpPr>
        <xdr:cNvPr id="149" name="Rounded Rectangle 148"/>
        <xdr:cNvSpPr/>
      </xdr:nvSpPr>
      <xdr:spPr>
        <a:xfrm>
          <a:off x="7889875" y="18716626"/>
          <a:ext cx="3317875" cy="74612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Tower Gateway</a:t>
          </a:r>
        </a:p>
      </xdr:txBody>
    </xdr:sp>
    <xdr:clientData/>
  </xdr:twoCellAnchor>
  <xdr:twoCellAnchor>
    <xdr:from>
      <xdr:col>34</xdr:col>
      <xdr:colOff>142874</xdr:colOff>
      <xdr:row>123</xdr:row>
      <xdr:rowOff>23812</xdr:rowOff>
    </xdr:from>
    <xdr:to>
      <xdr:col>39</xdr:col>
      <xdr:colOff>404812</xdr:colOff>
      <xdr:row>127</xdr:row>
      <xdr:rowOff>-1</xdr:rowOff>
    </xdr:to>
    <xdr:sp macro="" textlink="">
      <xdr:nvSpPr>
        <xdr:cNvPr id="150" name="Rounded Rectangle 149"/>
        <xdr:cNvSpPr/>
      </xdr:nvSpPr>
      <xdr:spPr>
        <a:xfrm>
          <a:off x="21193124" y="23455312"/>
          <a:ext cx="3357563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India Quay</a:t>
          </a:r>
        </a:p>
      </xdr:txBody>
    </xdr:sp>
    <xdr:clientData/>
  </xdr:twoCellAnchor>
  <xdr:twoCellAnchor>
    <xdr:from>
      <xdr:col>34</xdr:col>
      <xdr:colOff>309562</xdr:colOff>
      <xdr:row>133</xdr:row>
      <xdr:rowOff>71437</xdr:rowOff>
    </xdr:from>
    <xdr:to>
      <xdr:col>39</xdr:col>
      <xdr:colOff>119062</xdr:colOff>
      <xdr:row>136</xdr:row>
      <xdr:rowOff>142874</xdr:rowOff>
    </xdr:to>
    <xdr:sp macro="" textlink="">
      <xdr:nvSpPr>
        <xdr:cNvPr id="151" name="Rounded Rectangle 150"/>
        <xdr:cNvSpPr/>
      </xdr:nvSpPr>
      <xdr:spPr>
        <a:xfrm>
          <a:off x="21359812" y="25407937"/>
          <a:ext cx="2905125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Canary Wharf</a:t>
          </a:r>
        </a:p>
      </xdr:txBody>
    </xdr:sp>
    <xdr:clientData/>
  </xdr:twoCellAnchor>
  <xdr:twoCellAnchor>
    <xdr:from>
      <xdr:col>33</xdr:col>
      <xdr:colOff>452437</xdr:colOff>
      <xdr:row>115</xdr:row>
      <xdr:rowOff>47626</xdr:rowOff>
    </xdr:from>
    <xdr:to>
      <xdr:col>36</xdr:col>
      <xdr:colOff>142875</xdr:colOff>
      <xdr:row>118</xdr:row>
      <xdr:rowOff>71437</xdr:rowOff>
    </xdr:to>
    <xdr:sp macro="" textlink="">
      <xdr:nvSpPr>
        <xdr:cNvPr id="153" name="Rounded Rectangle 152"/>
        <xdr:cNvSpPr/>
      </xdr:nvSpPr>
      <xdr:spPr>
        <a:xfrm>
          <a:off x="20883562" y="21955126"/>
          <a:ext cx="1547813" cy="59531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Poplar</a:t>
          </a:r>
        </a:p>
      </xdr:txBody>
    </xdr:sp>
    <xdr:clientData/>
  </xdr:twoCellAnchor>
  <xdr:twoCellAnchor>
    <xdr:from>
      <xdr:col>34</xdr:col>
      <xdr:colOff>428625</xdr:colOff>
      <xdr:row>146</xdr:row>
      <xdr:rowOff>71438</xdr:rowOff>
    </xdr:from>
    <xdr:to>
      <xdr:col>39</xdr:col>
      <xdr:colOff>71437</xdr:colOff>
      <xdr:row>150</xdr:row>
      <xdr:rowOff>0</xdr:rowOff>
    </xdr:to>
    <xdr:sp macro="" textlink="">
      <xdr:nvSpPr>
        <xdr:cNvPr id="154" name="Rounded Rectangle 153"/>
        <xdr:cNvSpPr/>
      </xdr:nvSpPr>
      <xdr:spPr>
        <a:xfrm>
          <a:off x="21478875" y="27884438"/>
          <a:ext cx="273843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heron Quays</a:t>
          </a:r>
        </a:p>
      </xdr:txBody>
    </xdr:sp>
    <xdr:clientData/>
  </xdr:twoCellAnchor>
  <xdr:twoCellAnchor>
    <xdr:from>
      <xdr:col>35</xdr:col>
      <xdr:colOff>238125</xdr:colOff>
      <xdr:row>170</xdr:row>
      <xdr:rowOff>119062</xdr:rowOff>
    </xdr:from>
    <xdr:to>
      <xdr:col>39</xdr:col>
      <xdr:colOff>523874</xdr:colOff>
      <xdr:row>173</xdr:row>
      <xdr:rowOff>142875</xdr:rowOff>
    </xdr:to>
    <xdr:sp macro="" textlink="">
      <xdr:nvSpPr>
        <xdr:cNvPr id="158" name="Rounded Rectangle 157"/>
        <xdr:cNvSpPr/>
      </xdr:nvSpPr>
      <xdr:spPr>
        <a:xfrm>
          <a:off x="21907500" y="32504062"/>
          <a:ext cx="2762249" cy="59531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Crossharbour</a:t>
          </a:r>
        </a:p>
      </xdr:txBody>
    </xdr:sp>
    <xdr:clientData/>
  </xdr:twoCellAnchor>
  <xdr:twoCellAnchor>
    <xdr:from>
      <xdr:col>29</xdr:col>
      <xdr:colOff>317500</xdr:colOff>
      <xdr:row>192</xdr:row>
      <xdr:rowOff>127002</xdr:rowOff>
    </xdr:from>
    <xdr:to>
      <xdr:col>34</xdr:col>
      <xdr:colOff>222250</xdr:colOff>
      <xdr:row>196</xdr:row>
      <xdr:rowOff>158750</xdr:rowOff>
    </xdr:to>
    <xdr:sp macro="" textlink="">
      <xdr:nvSpPr>
        <xdr:cNvPr id="159" name="Rounded Rectangle 158"/>
        <xdr:cNvSpPr/>
      </xdr:nvSpPr>
      <xdr:spPr>
        <a:xfrm>
          <a:off x="17811750" y="36703002"/>
          <a:ext cx="2921000" cy="793748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Island Garden</a:t>
          </a:r>
        </a:p>
      </xdr:txBody>
    </xdr:sp>
    <xdr:clientData/>
  </xdr:twoCellAnchor>
  <xdr:twoCellAnchor>
    <xdr:from>
      <xdr:col>35</xdr:col>
      <xdr:colOff>238126</xdr:colOff>
      <xdr:row>183</xdr:row>
      <xdr:rowOff>95251</xdr:rowOff>
    </xdr:from>
    <xdr:to>
      <xdr:col>39</xdr:col>
      <xdr:colOff>23813</xdr:colOff>
      <xdr:row>186</xdr:row>
      <xdr:rowOff>142876</xdr:rowOff>
    </xdr:to>
    <xdr:sp macro="" textlink="">
      <xdr:nvSpPr>
        <xdr:cNvPr id="160" name="Rounded Rectangle 159"/>
        <xdr:cNvSpPr/>
      </xdr:nvSpPr>
      <xdr:spPr>
        <a:xfrm>
          <a:off x="21907501" y="34956751"/>
          <a:ext cx="2262187" cy="6191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Mudchute</a:t>
          </a:r>
        </a:p>
      </xdr:txBody>
    </xdr:sp>
    <xdr:clientData/>
  </xdr:twoCellAnchor>
  <xdr:twoCellAnchor>
    <xdr:from>
      <xdr:col>35</xdr:col>
      <xdr:colOff>381000</xdr:colOff>
      <xdr:row>158</xdr:row>
      <xdr:rowOff>119064</xdr:rowOff>
    </xdr:from>
    <xdr:to>
      <xdr:col>39</xdr:col>
      <xdr:colOff>357187</xdr:colOff>
      <xdr:row>161</xdr:row>
      <xdr:rowOff>119064</xdr:rowOff>
    </xdr:to>
    <xdr:sp macro="" textlink="">
      <xdr:nvSpPr>
        <xdr:cNvPr id="162" name="Rounded Rectangle 161"/>
        <xdr:cNvSpPr/>
      </xdr:nvSpPr>
      <xdr:spPr>
        <a:xfrm>
          <a:off x="22050375" y="30218064"/>
          <a:ext cx="2452687" cy="571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South Quay</a:t>
          </a:r>
        </a:p>
      </xdr:txBody>
    </xdr:sp>
    <xdr:clientData/>
  </xdr:twoCellAnchor>
  <xdr:twoCellAnchor>
    <xdr:from>
      <xdr:col>35</xdr:col>
      <xdr:colOff>381000</xdr:colOff>
      <xdr:row>227</xdr:row>
      <xdr:rowOff>166687</xdr:rowOff>
    </xdr:from>
    <xdr:to>
      <xdr:col>40</xdr:col>
      <xdr:colOff>523875</xdr:colOff>
      <xdr:row>231</xdr:row>
      <xdr:rowOff>95250</xdr:rowOff>
    </xdr:to>
    <xdr:sp macro="" textlink="">
      <xdr:nvSpPr>
        <xdr:cNvPr id="163" name="Rounded Rectangle 162"/>
        <xdr:cNvSpPr/>
      </xdr:nvSpPr>
      <xdr:spPr>
        <a:xfrm>
          <a:off x="22050375" y="43410187"/>
          <a:ext cx="3238500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Deptford</a:t>
          </a:r>
          <a:r>
            <a:rPr lang="fr-FR" sz="3600" baseline="0"/>
            <a:t> Bridge</a:t>
          </a:r>
          <a:endParaRPr lang="fr-FR" sz="3600"/>
        </a:p>
      </xdr:txBody>
    </xdr:sp>
    <xdr:clientData/>
  </xdr:twoCellAnchor>
  <xdr:twoCellAnchor>
    <xdr:from>
      <xdr:col>35</xdr:col>
      <xdr:colOff>333375</xdr:colOff>
      <xdr:row>218</xdr:row>
      <xdr:rowOff>166688</xdr:rowOff>
    </xdr:from>
    <xdr:to>
      <xdr:col>39</xdr:col>
      <xdr:colOff>285750</xdr:colOff>
      <xdr:row>222</xdr:row>
      <xdr:rowOff>119063</xdr:rowOff>
    </xdr:to>
    <xdr:sp macro="" textlink="">
      <xdr:nvSpPr>
        <xdr:cNvPr id="164" name="Rounded Rectangle 163"/>
        <xdr:cNvSpPr/>
      </xdr:nvSpPr>
      <xdr:spPr>
        <a:xfrm>
          <a:off x="22002750" y="41695688"/>
          <a:ext cx="2428875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Greenwich</a:t>
          </a:r>
        </a:p>
      </xdr:txBody>
    </xdr:sp>
    <xdr:clientData/>
  </xdr:twoCellAnchor>
  <xdr:twoCellAnchor>
    <xdr:from>
      <xdr:col>35</xdr:col>
      <xdr:colOff>381000</xdr:colOff>
      <xdr:row>207</xdr:row>
      <xdr:rowOff>71438</xdr:rowOff>
    </xdr:from>
    <xdr:to>
      <xdr:col>39</xdr:col>
      <xdr:colOff>238125</xdr:colOff>
      <xdr:row>210</xdr:row>
      <xdr:rowOff>119063</xdr:rowOff>
    </xdr:to>
    <xdr:sp macro="" textlink="">
      <xdr:nvSpPr>
        <xdr:cNvPr id="165" name="Rounded Rectangle 164"/>
        <xdr:cNvSpPr/>
      </xdr:nvSpPr>
      <xdr:spPr>
        <a:xfrm>
          <a:off x="22050375" y="39504938"/>
          <a:ext cx="2333625" cy="6191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Cutty sark</a:t>
          </a:r>
        </a:p>
      </xdr:txBody>
    </xdr:sp>
    <xdr:clientData/>
  </xdr:twoCellAnchor>
  <xdr:twoCellAnchor>
    <xdr:from>
      <xdr:col>41</xdr:col>
      <xdr:colOff>261937</xdr:colOff>
      <xdr:row>106</xdr:row>
      <xdr:rowOff>23814</xdr:rowOff>
    </xdr:from>
    <xdr:to>
      <xdr:col>44</xdr:col>
      <xdr:colOff>547687</xdr:colOff>
      <xdr:row>109</xdr:row>
      <xdr:rowOff>142876</xdr:rowOff>
    </xdr:to>
    <xdr:sp macro="" textlink="">
      <xdr:nvSpPr>
        <xdr:cNvPr id="167" name="Rounded Rectangle 166"/>
        <xdr:cNvSpPr/>
      </xdr:nvSpPr>
      <xdr:spPr>
        <a:xfrm>
          <a:off x="25646062" y="20216814"/>
          <a:ext cx="2143125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East India</a:t>
          </a:r>
        </a:p>
      </xdr:txBody>
    </xdr:sp>
    <xdr:clientData/>
  </xdr:twoCellAnchor>
  <xdr:twoCellAnchor>
    <xdr:from>
      <xdr:col>43</xdr:col>
      <xdr:colOff>238124</xdr:colOff>
      <xdr:row>113</xdr:row>
      <xdr:rowOff>166689</xdr:rowOff>
    </xdr:from>
    <xdr:to>
      <xdr:col>48</xdr:col>
      <xdr:colOff>71437</xdr:colOff>
      <xdr:row>117</xdr:row>
      <xdr:rowOff>119063</xdr:rowOff>
    </xdr:to>
    <xdr:sp macro="" textlink="">
      <xdr:nvSpPr>
        <xdr:cNvPr id="169" name="Rounded Rectangle 168"/>
        <xdr:cNvSpPr/>
      </xdr:nvSpPr>
      <xdr:spPr>
        <a:xfrm>
          <a:off x="26860499" y="21693189"/>
          <a:ext cx="2928938" cy="71437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Canning Town</a:t>
          </a:r>
        </a:p>
      </xdr:txBody>
    </xdr:sp>
    <xdr:clientData/>
  </xdr:twoCellAnchor>
  <xdr:twoCellAnchor>
    <xdr:from>
      <xdr:col>35</xdr:col>
      <xdr:colOff>333375</xdr:colOff>
      <xdr:row>241</xdr:row>
      <xdr:rowOff>71437</xdr:rowOff>
    </xdr:from>
    <xdr:to>
      <xdr:col>40</xdr:col>
      <xdr:colOff>214312</xdr:colOff>
      <xdr:row>245</xdr:row>
      <xdr:rowOff>23812</xdr:rowOff>
    </xdr:to>
    <xdr:sp macro="" textlink="">
      <xdr:nvSpPr>
        <xdr:cNvPr id="170" name="Rounded Rectangle 169"/>
        <xdr:cNvSpPr/>
      </xdr:nvSpPr>
      <xdr:spPr>
        <a:xfrm>
          <a:off x="22002750" y="45981937"/>
          <a:ext cx="2976562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Elverson Road</a:t>
          </a:r>
        </a:p>
      </xdr:txBody>
    </xdr:sp>
    <xdr:clientData/>
  </xdr:twoCellAnchor>
  <xdr:twoCellAnchor>
    <xdr:from>
      <xdr:col>35</xdr:col>
      <xdr:colOff>261938</xdr:colOff>
      <xdr:row>249</xdr:row>
      <xdr:rowOff>23812</xdr:rowOff>
    </xdr:from>
    <xdr:to>
      <xdr:col>39</xdr:col>
      <xdr:colOff>166688</xdr:colOff>
      <xdr:row>253</xdr:row>
      <xdr:rowOff>71437</xdr:rowOff>
    </xdr:to>
    <xdr:sp macro="" textlink="">
      <xdr:nvSpPr>
        <xdr:cNvPr id="171" name="Rounded Rectangle 170"/>
        <xdr:cNvSpPr/>
      </xdr:nvSpPr>
      <xdr:spPr>
        <a:xfrm>
          <a:off x="21931313" y="47458312"/>
          <a:ext cx="2381250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Lewisham</a:t>
          </a:r>
        </a:p>
      </xdr:txBody>
    </xdr:sp>
    <xdr:clientData/>
  </xdr:twoCellAnchor>
  <xdr:twoCellAnchor>
    <xdr:from>
      <xdr:col>21</xdr:col>
      <xdr:colOff>508001</xdr:colOff>
      <xdr:row>103</xdr:row>
      <xdr:rowOff>63500</xdr:rowOff>
    </xdr:from>
    <xdr:to>
      <xdr:col>25</xdr:col>
      <xdr:colOff>31751</xdr:colOff>
      <xdr:row>107</xdr:row>
      <xdr:rowOff>95250</xdr:rowOff>
    </xdr:to>
    <xdr:sp macro="" textlink="">
      <xdr:nvSpPr>
        <xdr:cNvPr id="173" name="Rounded Rectangle 172"/>
        <xdr:cNvSpPr/>
      </xdr:nvSpPr>
      <xdr:spPr>
        <a:xfrm>
          <a:off x="13176251" y="19685000"/>
          <a:ext cx="1936750" cy="793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Shadwell</a:t>
          </a:r>
        </a:p>
      </xdr:txBody>
    </xdr:sp>
    <xdr:clientData/>
  </xdr:twoCellAnchor>
  <xdr:twoCellAnchor editAs="oneCell">
    <xdr:from>
      <xdr:col>85</xdr:col>
      <xdr:colOff>47625</xdr:colOff>
      <xdr:row>253</xdr:row>
      <xdr:rowOff>185418</xdr:rowOff>
    </xdr:from>
    <xdr:to>
      <xdr:col>86</xdr:col>
      <xdr:colOff>428625</xdr:colOff>
      <xdr:row>255</xdr:row>
      <xdr:rowOff>40609</xdr:rowOff>
    </xdr:to>
    <xdr:pic>
      <xdr:nvPicPr>
        <xdr:cNvPr id="155" name="Picture 1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50" y="48381918"/>
          <a:ext cx="1000125" cy="23619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  <xdr:twoCellAnchor>
    <xdr:from>
      <xdr:col>75</xdr:col>
      <xdr:colOff>190500</xdr:colOff>
      <xdr:row>182</xdr:row>
      <xdr:rowOff>0</xdr:rowOff>
    </xdr:from>
    <xdr:to>
      <xdr:col>77</xdr:col>
      <xdr:colOff>190500</xdr:colOff>
      <xdr:row>185</xdr:row>
      <xdr:rowOff>142875</xdr:rowOff>
    </xdr:to>
    <xdr:sp macro="" textlink="">
      <xdr:nvSpPr>
        <xdr:cNvPr id="2" name="Rounded Rectangle 1"/>
        <xdr:cNvSpPr/>
      </xdr:nvSpPr>
      <xdr:spPr>
        <a:xfrm>
          <a:off x="46624875" y="34671000"/>
          <a:ext cx="1238250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77</xdr:col>
      <xdr:colOff>333375</xdr:colOff>
      <xdr:row>178</xdr:row>
      <xdr:rowOff>142874</xdr:rowOff>
    </xdr:from>
    <xdr:to>
      <xdr:col>84</xdr:col>
      <xdr:colOff>401283</xdr:colOff>
      <xdr:row>186</xdr:row>
      <xdr:rowOff>95249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0" y="34051874"/>
          <a:ext cx="4401783" cy="1476375"/>
        </a:xfrm>
        <a:prstGeom prst="rect">
          <a:avLst/>
        </a:prstGeom>
      </xdr:spPr>
    </xdr:pic>
    <xdr:clientData/>
  </xdr:twoCellAnchor>
  <xdr:twoCellAnchor editAs="oneCell">
    <xdr:from>
      <xdr:col>43</xdr:col>
      <xdr:colOff>523875</xdr:colOff>
      <xdr:row>240</xdr:row>
      <xdr:rowOff>142875</xdr:rowOff>
    </xdr:from>
    <xdr:to>
      <xdr:col>64</xdr:col>
      <xdr:colOff>324526</xdr:colOff>
      <xdr:row>256</xdr:row>
      <xdr:rowOff>95396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0" y="45862875"/>
          <a:ext cx="12802276" cy="3000521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571501</xdr:colOff>
      <xdr:row>244</xdr:row>
      <xdr:rowOff>47624</xdr:rowOff>
    </xdr:from>
    <xdr:to>
      <xdr:col>32</xdr:col>
      <xdr:colOff>43816</xdr:colOff>
      <xdr:row>252</xdr:row>
      <xdr:rowOff>133415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6" y="46529624"/>
          <a:ext cx="11235690" cy="16097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D626"/>
  <sheetViews>
    <sheetView tabSelected="1" zoomScale="60" zoomScaleNormal="60" workbookViewId="0">
      <selection activeCell="E3" sqref="E3"/>
    </sheetView>
  </sheetViews>
  <sheetFormatPr baseColWidth="10" defaultColWidth="9.140625" defaultRowHeight="15" x14ac:dyDescent="0.25"/>
  <cols>
    <col min="1" max="1" width="35.85546875" style="5" customWidth="1"/>
    <col min="2" max="2" width="47.28515625" style="6" customWidth="1"/>
    <col min="3" max="3" width="19.28515625" style="11" customWidth="1"/>
    <col min="4" max="4" width="22.85546875" style="15" customWidth="1"/>
    <col min="5" max="5" width="14.140625" style="1" customWidth="1"/>
    <col min="6" max="6" width="6.42578125" style="1" customWidth="1"/>
    <col min="7" max="7" width="32" style="15" customWidth="1"/>
    <col min="8" max="8" width="19.7109375" style="3" customWidth="1"/>
    <col min="9" max="9" width="34.5703125" style="1" customWidth="1"/>
    <col min="10" max="10" width="39.5703125" style="1" customWidth="1"/>
    <col min="11" max="11" width="26" style="22" customWidth="1"/>
    <col min="12" max="12" width="40.7109375" customWidth="1"/>
    <col min="13" max="13" width="3.85546875" customWidth="1"/>
    <col min="14" max="14" width="21.28515625" customWidth="1"/>
    <col min="15" max="15" width="20.7109375" customWidth="1"/>
    <col min="16" max="16" width="23.28515625" customWidth="1"/>
    <col min="17" max="17" width="19.140625" customWidth="1"/>
    <col min="18" max="18" width="30" customWidth="1"/>
  </cols>
  <sheetData>
    <row r="1" spans="1:394" ht="15" customHeight="1" thickBot="1" x14ac:dyDescent="0.3">
      <c r="A1"/>
      <c r="B1"/>
      <c r="C1"/>
      <c r="D1" s="1"/>
      <c r="E1"/>
      <c r="F1"/>
      <c r="G1" s="1"/>
      <c r="H1"/>
      <c r="I1"/>
      <c r="J1"/>
      <c r="K1"/>
    </row>
    <row r="2" spans="1:394" s="20" customFormat="1" ht="16.5" thickTop="1" thickBot="1" x14ac:dyDescent="0.3">
      <c r="A2" s="35" t="s">
        <v>101</v>
      </c>
      <c r="B2" s="36" t="s">
        <v>0</v>
      </c>
      <c r="C2" s="36" t="s">
        <v>48</v>
      </c>
      <c r="D2" s="36" t="s">
        <v>1</v>
      </c>
      <c r="E2" s="37" t="s">
        <v>51</v>
      </c>
      <c r="F2" s="61"/>
      <c r="G2" s="35" t="s">
        <v>1</v>
      </c>
      <c r="H2" s="36" t="s">
        <v>49</v>
      </c>
      <c r="I2" s="36" t="s">
        <v>52</v>
      </c>
      <c r="J2" s="36" t="s">
        <v>94</v>
      </c>
      <c r="K2" s="36" t="s">
        <v>2</v>
      </c>
      <c r="L2" s="37" t="s">
        <v>3</v>
      </c>
      <c r="M2" s="4"/>
      <c r="N2" s="93" t="s">
        <v>104</v>
      </c>
      <c r="O2" s="93" t="s">
        <v>105</v>
      </c>
      <c r="P2" s="93" t="s">
        <v>106</v>
      </c>
      <c r="Q2" s="93" t="s">
        <v>107</v>
      </c>
      <c r="R2" s="84" t="s">
        <v>108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</row>
    <row r="3" spans="1:394" x14ac:dyDescent="0.25">
      <c r="A3" s="79" t="s">
        <v>103</v>
      </c>
      <c r="B3" s="9" t="s">
        <v>119</v>
      </c>
      <c r="C3" s="27">
        <v>1</v>
      </c>
      <c r="D3" s="17"/>
      <c r="E3" s="31">
        <f ca="1">MATCH("*"&amp;$B3&amp;"*",OFFSET($N$3:$R$3,SUMPRODUCT(ISNUMBER(SEARCH("*"&amp;B3&amp;"*",$N$3:$R$8))*(ROW($N$3:$R$8)))-3,0),0)</f>
        <v>3</v>
      </c>
      <c r="F3" s="2"/>
      <c r="G3" s="32" t="s">
        <v>98</v>
      </c>
      <c r="H3" s="28">
        <f>SUMIF(D:D,"ABR",C:C)</f>
        <v>0</v>
      </c>
      <c r="I3" s="29">
        <f>IF(H3&gt;4, 4,H3)+1</f>
        <v>1</v>
      </c>
      <c r="J3" s="30">
        <f t="shared" ref="J3:J47" si="0">IFERROR(AVERAGEIF($D$3:$D$958,G3,$E$3:$E$958),1)</f>
        <v>1</v>
      </c>
      <c r="K3" s="41">
        <v>1</v>
      </c>
      <c r="L3" s="33">
        <f>I3*J3*K3</f>
        <v>1</v>
      </c>
      <c r="M3" s="4"/>
      <c r="N3" s="85" t="s">
        <v>109</v>
      </c>
      <c r="O3" s="89" t="s">
        <v>112</v>
      </c>
      <c r="P3" s="89" t="s">
        <v>118</v>
      </c>
      <c r="Q3" s="92" t="s">
        <v>124</v>
      </c>
      <c r="R3" s="81" t="s">
        <v>128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94" x14ac:dyDescent="0.25">
      <c r="A4" s="80" t="s">
        <v>103</v>
      </c>
      <c r="B4" s="7" t="s">
        <v>117</v>
      </c>
      <c r="C4" s="12">
        <v>1</v>
      </c>
      <c r="D4" s="16"/>
      <c r="E4" s="31">
        <f t="shared" ref="E4:E67" ca="1" si="1">MATCH("*"&amp;$B4&amp;"*",OFFSET($N$3:$R$3,SUMPRODUCT(ISNUMBER(SEARCH("*"&amp;B4&amp;"*",$N$3:$R$8))*(ROW($N$3:$R$8)))-3,0),0)</f>
        <v>2</v>
      </c>
      <c r="F4" s="2"/>
      <c r="G4" s="57" t="s">
        <v>14</v>
      </c>
      <c r="H4" s="48">
        <f>SUMIF(D:D,"ALS",C:C)</f>
        <v>0</v>
      </c>
      <c r="I4" s="49">
        <f t="shared" ref="I4:I47" si="2">IF(H4&gt;4, 4,H4)+1</f>
        <v>1</v>
      </c>
      <c r="J4" s="50">
        <f t="shared" si="0"/>
        <v>1</v>
      </c>
      <c r="K4" s="45">
        <v>1</v>
      </c>
      <c r="L4" s="51">
        <f t="shared" ref="L4:L34" si="3">I4*J4*K4</f>
        <v>1</v>
      </c>
      <c r="M4" s="4"/>
      <c r="N4" s="86" t="s">
        <v>110</v>
      </c>
      <c r="O4" s="71" t="s">
        <v>113</v>
      </c>
      <c r="P4" s="71" t="s">
        <v>119</v>
      </c>
      <c r="Q4" s="90" t="s">
        <v>125</v>
      </c>
      <c r="R4" s="81" t="s">
        <v>129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94" x14ac:dyDescent="0.25">
      <c r="A5" s="80" t="s">
        <v>103</v>
      </c>
      <c r="B5" s="9" t="s">
        <v>110</v>
      </c>
      <c r="C5" s="27">
        <v>1</v>
      </c>
      <c r="D5" s="17"/>
      <c r="E5" s="31">
        <f t="shared" ca="1" si="1"/>
        <v>1</v>
      </c>
      <c r="F5" s="2"/>
      <c r="G5" s="57" t="s">
        <v>5</v>
      </c>
      <c r="H5" s="48">
        <f>SUMIF(D:D,"BAN",C:C)</f>
        <v>0</v>
      </c>
      <c r="I5" s="49">
        <f t="shared" si="2"/>
        <v>1</v>
      </c>
      <c r="J5" s="50">
        <f t="shared" si="0"/>
        <v>1</v>
      </c>
      <c r="K5" s="45">
        <v>1</v>
      </c>
      <c r="L5" s="51">
        <f t="shared" si="3"/>
        <v>1</v>
      </c>
      <c r="M5" s="4"/>
      <c r="N5" s="87" t="s">
        <v>111</v>
      </c>
      <c r="O5" s="90" t="s">
        <v>114</v>
      </c>
      <c r="P5" s="90" t="s">
        <v>120</v>
      </c>
      <c r="Q5" s="90" t="s">
        <v>126</v>
      </c>
      <c r="R5" s="82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94" x14ac:dyDescent="0.25">
      <c r="A6" s="80" t="s">
        <v>103</v>
      </c>
      <c r="B6" s="10" t="s">
        <v>127</v>
      </c>
      <c r="C6" s="14">
        <v>1</v>
      </c>
      <c r="D6" s="18"/>
      <c r="E6" s="31">
        <f t="shared" ca="1" si="1"/>
        <v>4</v>
      </c>
      <c r="F6" s="2"/>
      <c r="G6" s="57" t="s">
        <v>15</v>
      </c>
      <c r="H6" s="48">
        <f>SUMIF(D:D,"BEC",C:C)</f>
        <v>0</v>
      </c>
      <c r="I6" s="49">
        <f t="shared" si="2"/>
        <v>1</v>
      </c>
      <c r="J6" s="50">
        <f t="shared" si="0"/>
        <v>1</v>
      </c>
      <c r="K6" s="45">
        <v>1</v>
      </c>
      <c r="L6" s="51">
        <f t="shared" si="3"/>
        <v>1</v>
      </c>
      <c r="M6" s="4"/>
      <c r="N6" s="86"/>
      <c r="O6" s="90" t="s">
        <v>115</v>
      </c>
      <c r="P6" s="90" t="s">
        <v>121</v>
      </c>
      <c r="Q6" s="90" t="s">
        <v>127</v>
      </c>
      <c r="R6" s="82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94" x14ac:dyDescent="0.25">
      <c r="A7" s="80" t="s">
        <v>103</v>
      </c>
      <c r="B7" s="7" t="s">
        <v>130</v>
      </c>
      <c r="C7" s="12">
        <v>1</v>
      </c>
      <c r="D7" s="16"/>
      <c r="E7" s="31">
        <f t="shared" ca="1" si="1"/>
        <v>5</v>
      </c>
      <c r="F7" s="2"/>
      <c r="G7" s="57" t="s">
        <v>16</v>
      </c>
      <c r="H7" s="48">
        <f>SUMIF(D:D,"BEP",C:C)</f>
        <v>0</v>
      </c>
      <c r="I7" s="49">
        <f t="shared" si="2"/>
        <v>1</v>
      </c>
      <c r="J7" s="50">
        <f t="shared" si="0"/>
        <v>1</v>
      </c>
      <c r="K7" s="45">
        <v>1</v>
      </c>
      <c r="L7" s="51">
        <f t="shared" si="3"/>
        <v>1</v>
      </c>
      <c r="M7" s="4"/>
      <c r="N7" s="86"/>
      <c r="O7" s="90" t="s">
        <v>116</v>
      </c>
      <c r="P7" s="90" t="s">
        <v>122</v>
      </c>
      <c r="Q7" s="71"/>
      <c r="R7" s="82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94" x14ac:dyDescent="0.25">
      <c r="A8" s="80" t="s">
        <v>103</v>
      </c>
      <c r="B8" s="9" t="s">
        <v>111</v>
      </c>
      <c r="C8" s="27">
        <v>1</v>
      </c>
      <c r="D8" s="17"/>
      <c r="E8" s="31">
        <f t="shared" ca="1" si="1"/>
        <v>1</v>
      </c>
      <c r="F8" s="2"/>
      <c r="G8" s="57" t="s">
        <v>17</v>
      </c>
      <c r="H8" s="48">
        <f>SUMIF(D:D,"BLA",C:C)</f>
        <v>0</v>
      </c>
      <c r="I8" s="49">
        <f t="shared" si="2"/>
        <v>1</v>
      </c>
      <c r="J8" s="50">
        <f t="shared" si="0"/>
        <v>1</v>
      </c>
      <c r="K8" s="45">
        <v>1</v>
      </c>
      <c r="L8" s="51">
        <f t="shared" si="3"/>
        <v>1</v>
      </c>
      <c r="M8" s="4"/>
      <c r="N8" s="86"/>
      <c r="O8" s="90" t="s">
        <v>117</v>
      </c>
      <c r="P8" s="90" t="s">
        <v>123</v>
      </c>
      <c r="Q8" s="71"/>
      <c r="R8" s="8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94" x14ac:dyDescent="0.25">
      <c r="A9" s="80" t="s">
        <v>103</v>
      </c>
      <c r="B9" s="10" t="s">
        <v>123</v>
      </c>
      <c r="C9" s="14">
        <v>1</v>
      </c>
      <c r="D9" s="18"/>
      <c r="E9" s="31">
        <f t="shared" ca="1" si="1"/>
        <v>3</v>
      </c>
      <c r="F9" s="2"/>
      <c r="G9" s="57" t="s">
        <v>18</v>
      </c>
      <c r="H9" s="48">
        <f>SUMIF(D:D,"BOC",C:C)</f>
        <v>0</v>
      </c>
      <c r="I9" s="49">
        <f t="shared" si="2"/>
        <v>1</v>
      </c>
      <c r="J9" s="50">
        <f t="shared" si="0"/>
        <v>1</v>
      </c>
      <c r="K9" s="45">
        <v>1</v>
      </c>
      <c r="L9" s="51">
        <f t="shared" si="3"/>
        <v>1</v>
      </c>
      <c r="M9" s="4"/>
      <c r="N9" s="86"/>
      <c r="O9" s="71"/>
      <c r="P9" s="71"/>
      <c r="Q9" s="71"/>
      <c r="R9" s="82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94" x14ac:dyDescent="0.25">
      <c r="A10" s="80" t="s">
        <v>103</v>
      </c>
      <c r="B10" s="10" t="s">
        <v>129</v>
      </c>
      <c r="C10" s="14">
        <v>1</v>
      </c>
      <c r="D10" s="18"/>
      <c r="E10" s="31">
        <f t="shared" ca="1" si="1"/>
        <v>5</v>
      </c>
      <c r="F10" s="2"/>
      <c r="G10" s="57" t="s">
        <v>19</v>
      </c>
      <c r="H10" s="48">
        <f>SUMIF(D:D,"CAT",C:C)</f>
        <v>0</v>
      </c>
      <c r="I10" s="49">
        <f t="shared" si="2"/>
        <v>1</v>
      </c>
      <c r="J10" s="50">
        <f t="shared" si="0"/>
        <v>1</v>
      </c>
      <c r="K10" s="45">
        <v>1</v>
      </c>
      <c r="L10" s="51">
        <f t="shared" si="3"/>
        <v>1</v>
      </c>
      <c r="M10" s="4"/>
      <c r="N10" s="86"/>
      <c r="O10" s="71"/>
      <c r="P10" s="71"/>
      <c r="Q10" s="71"/>
      <c r="R10" s="82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94" x14ac:dyDescent="0.25">
      <c r="A11" s="78" t="s">
        <v>103</v>
      </c>
      <c r="B11" s="7" t="s">
        <v>131</v>
      </c>
      <c r="C11" s="12">
        <v>1</v>
      </c>
      <c r="D11" s="16"/>
      <c r="E11" s="31">
        <f t="shared" ca="1" si="1"/>
        <v>1</v>
      </c>
      <c r="F11" s="2"/>
      <c r="G11" s="57" t="s">
        <v>20</v>
      </c>
      <c r="H11" s="48">
        <f>SUMIF(D:D,"CAW",C:C)</f>
        <v>0</v>
      </c>
      <c r="I11" s="49">
        <f t="shared" si="2"/>
        <v>1</v>
      </c>
      <c r="J11" s="50">
        <f t="shared" si="0"/>
        <v>1</v>
      </c>
      <c r="K11" s="45">
        <v>1</v>
      </c>
      <c r="L11" s="51">
        <f t="shared" si="3"/>
        <v>1</v>
      </c>
      <c r="M11" s="4"/>
      <c r="N11" s="86"/>
      <c r="O11" s="71"/>
      <c r="P11" s="71"/>
      <c r="Q11" s="71"/>
      <c r="R11" s="82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94" x14ac:dyDescent="0.25">
      <c r="A12" s="78" t="s">
        <v>103</v>
      </c>
      <c r="B12" s="8" t="s">
        <v>122</v>
      </c>
      <c r="C12" s="13">
        <v>1</v>
      </c>
      <c r="D12" s="19"/>
      <c r="E12" s="31">
        <f t="shared" ca="1" si="1"/>
        <v>3</v>
      </c>
      <c r="F12" s="2"/>
      <c r="G12" s="57" t="s">
        <v>21</v>
      </c>
      <c r="H12" s="48">
        <f>SUMIF(D:D,"CBO",C:C)</f>
        <v>0</v>
      </c>
      <c r="I12" s="49">
        <f t="shared" si="2"/>
        <v>1</v>
      </c>
      <c r="J12" s="50">
        <f t="shared" si="0"/>
        <v>1</v>
      </c>
      <c r="K12" s="45">
        <v>1</v>
      </c>
      <c r="L12" s="51">
        <f t="shared" si="3"/>
        <v>1</v>
      </c>
      <c r="M12" s="4"/>
      <c r="N12" s="86"/>
      <c r="O12" s="71"/>
      <c r="P12" s="71"/>
      <c r="Q12" s="71"/>
      <c r="R12" s="82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94" x14ac:dyDescent="0.25">
      <c r="A13" s="80" t="s">
        <v>103</v>
      </c>
      <c r="B13" s="7"/>
      <c r="C13" s="12">
        <v>1</v>
      </c>
      <c r="D13" s="16"/>
      <c r="E13" s="31" t="e">
        <f t="shared" ca="1" si="1"/>
        <v>#N/A</v>
      </c>
      <c r="F13" s="2"/>
      <c r="G13" s="57" t="s">
        <v>22</v>
      </c>
      <c r="H13" s="48">
        <f>SUMIF(D:D,"CUH",C:C)</f>
        <v>0</v>
      </c>
      <c r="I13" s="49">
        <f t="shared" si="2"/>
        <v>1</v>
      </c>
      <c r="J13" s="50">
        <f t="shared" si="0"/>
        <v>1</v>
      </c>
      <c r="K13" s="45">
        <v>1</v>
      </c>
      <c r="L13" s="51">
        <f t="shared" si="3"/>
        <v>1</v>
      </c>
      <c r="M13" s="4"/>
      <c r="N13" s="86"/>
      <c r="O13" s="71"/>
      <c r="P13" s="71"/>
      <c r="Q13" s="71"/>
      <c r="R13" s="82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94" x14ac:dyDescent="0.25">
      <c r="A14" s="80" t="s">
        <v>103</v>
      </c>
      <c r="B14" s="8"/>
      <c r="C14" s="13">
        <v>1</v>
      </c>
      <c r="D14" s="19"/>
      <c r="E14" s="31" t="e">
        <f t="shared" ca="1" si="1"/>
        <v>#N/A</v>
      </c>
      <c r="F14" s="2"/>
      <c r="G14" s="43" t="s">
        <v>23</v>
      </c>
      <c r="H14" s="44">
        <f>SUMIF(D:D,"CUS",C:C)</f>
        <v>0</v>
      </c>
      <c r="I14" s="45">
        <f t="shared" si="2"/>
        <v>1</v>
      </c>
      <c r="J14" s="46">
        <f t="shared" si="0"/>
        <v>1</v>
      </c>
      <c r="K14" s="45">
        <v>1</v>
      </c>
      <c r="L14" s="47">
        <f t="shared" si="3"/>
        <v>1</v>
      </c>
      <c r="M14" s="4"/>
      <c r="N14" s="86"/>
      <c r="O14" s="71"/>
      <c r="P14" s="71"/>
      <c r="Q14" s="71"/>
      <c r="R14" s="82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94" x14ac:dyDescent="0.25">
      <c r="A15" s="80" t="s">
        <v>103</v>
      </c>
      <c r="B15" s="7"/>
      <c r="C15" s="12">
        <v>1</v>
      </c>
      <c r="D15" s="16"/>
      <c r="E15" s="31" t="e">
        <f t="shared" ca="1" si="1"/>
        <v>#N/A</v>
      </c>
      <c r="F15" s="2"/>
      <c r="G15" s="58" t="s">
        <v>24</v>
      </c>
      <c r="H15" s="28">
        <f>SUMIF(D:D,"CYP",C:C)</f>
        <v>0</v>
      </c>
      <c r="I15" s="29">
        <f t="shared" si="2"/>
        <v>1</v>
      </c>
      <c r="J15" s="30">
        <f t="shared" si="0"/>
        <v>1</v>
      </c>
      <c r="K15" s="45">
        <v>1</v>
      </c>
      <c r="L15" s="59">
        <f t="shared" si="3"/>
        <v>1</v>
      </c>
      <c r="M15" s="4"/>
      <c r="N15" s="86"/>
      <c r="O15" s="71"/>
      <c r="P15" s="71"/>
      <c r="Q15" s="71"/>
      <c r="R15" s="82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4" x14ac:dyDescent="0.25">
      <c r="A16" s="80" t="s">
        <v>103</v>
      </c>
      <c r="B16" s="8"/>
      <c r="C16" s="13">
        <v>1</v>
      </c>
      <c r="D16" s="19"/>
      <c r="E16" s="31" t="e">
        <f t="shared" ca="1" si="1"/>
        <v>#N/A</v>
      </c>
      <c r="F16" s="2"/>
      <c r="G16" s="43" t="s">
        <v>25</v>
      </c>
      <c r="H16" s="44">
        <f>SUMIF(D:D,"DER",C:C)</f>
        <v>0</v>
      </c>
      <c r="I16" s="45">
        <f t="shared" si="2"/>
        <v>1</v>
      </c>
      <c r="J16" s="46">
        <f t="shared" si="0"/>
        <v>1</v>
      </c>
      <c r="K16" s="45">
        <v>1</v>
      </c>
      <c r="L16" s="47">
        <f t="shared" si="3"/>
        <v>1</v>
      </c>
      <c r="M16" s="4"/>
      <c r="N16" s="86"/>
      <c r="O16" s="71"/>
      <c r="P16" s="71"/>
      <c r="Q16" s="71"/>
      <c r="R16" s="82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x14ac:dyDescent="0.25">
      <c r="A17" s="80" t="s">
        <v>103</v>
      </c>
      <c r="B17" s="8"/>
      <c r="C17" s="13">
        <v>1</v>
      </c>
      <c r="D17" s="19"/>
      <c r="E17" s="31" t="e">
        <f t="shared" ca="1" si="1"/>
        <v>#N/A</v>
      </c>
      <c r="F17" s="2"/>
      <c r="G17" s="57" t="s">
        <v>26</v>
      </c>
      <c r="H17" s="48">
        <f>SUMIF(D:D,"DER",C:C)</f>
        <v>0</v>
      </c>
      <c r="I17" s="49">
        <f t="shared" si="2"/>
        <v>1</v>
      </c>
      <c r="J17" s="50">
        <f t="shared" si="0"/>
        <v>1</v>
      </c>
      <c r="K17" s="45">
        <v>1</v>
      </c>
      <c r="L17" s="51">
        <f t="shared" si="3"/>
        <v>1</v>
      </c>
      <c r="M17" s="4"/>
      <c r="N17" s="86"/>
      <c r="O17" s="71"/>
      <c r="P17" s="71"/>
      <c r="Q17" s="71"/>
      <c r="R17" s="82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x14ac:dyDescent="0.25">
      <c r="A18" s="80" t="s">
        <v>103</v>
      </c>
      <c r="B18" s="9"/>
      <c r="C18" s="27">
        <v>1</v>
      </c>
      <c r="D18" s="17"/>
      <c r="E18" s="31" t="e">
        <f t="shared" ca="1" si="1"/>
        <v>#N/A</v>
      </c>
      <c r="F18" s="2"/>
      <c r="G18" s="43" t="s">
        <v>27</v>
      </c>
      <c r="H18" s="44">
        <f>SUMIF(D:D,"EAI",C:C)</f>
        <v>0</v>
      </c>
      <c r="I18" s="45">
        <f t="shared" si="2"/>
        <v>1</v>
      </c>
      <c r="J18" s="46">
        <f t="shared" si="0"/>
        <v>1</v>
      </c>
      <c r="K18" s="45">
        <v>1</v>
      </c>
      <c r="L18" s="47">
        <f t="shared" si="3"/>
        <v>1</v>
      </c>
      <c r="M18" s="4"/>
      <c r="N18" s="86"/>
      <c r="O18" s="71"/>
      <c r="P18" s="71"/>
      <c r="Q18" s="71"/>
      <c r="R18" s="82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x14ac:dyDescent="0.25">
      <c r="A19" s="80" t="s">
        <v>103</v>
      </c>
      <c r="B19" s="10"/>
      <c r="C19" s="14">
        <v>1</v>
      </c>
      <c r="D19" s="18"/>
      <c r="E19" s="31" t="e">
        <f t="shared" ca="1" si="1"/>
        <v>#N/A</v>
      </c>
      <c r="F19" s="2"/>
      <c r="G19" s="52" t="s">
        <v>28</v>
      </c>
      <c r="H19" s="53">
        <f>SUMIF(D:D,"ELR",C:C)</f>
        <v>0</v>
      </c>
      <c r="I19" s="54">
        <f t="shared" si="2"/>
        <v>1</v>
      </c>
      <c r="J19" s="55">
        <f t="shared" si="0"/>
        <v>1</v>
      </c>
      <c r="K19" s="45">
        <v>1</v>
      </c>
      <c r="L19" s="56">
        <f t="shared" si="3"/>
        <v>1</v>
      </c>
      <c r="M19" s="4"/>
      <c r="N19" s="86"/>
      <c r="O19" s="71"/>
      <c r="P19" s="71"/>
      <c r="Q19" s="71"/>
      <c r="R19" s="8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80" t="s">
        <v>103</v>
      </c>
      <c r="B20" s="10"/>
      <c r="C20" s="14">
        <v>1</v>
      </c>
      <c r="D20" s="18"/>
      <c r="E20" s="31" t="e">
        <f t="shared" ca="1" si="1"/>
        <v>#N/A</v>
      </c>
      <c r="F20" s="2"/>
      <c r="G20" s="58" t="s">
        <v>29</v>
      </c>
      <c r="H20" s="28">
        <f>SUMIF(D:D,"GAR",C:C)</f>
        <v>0</v>
      </c>
      <c r="I20" s="29">
        <f t="shared" si="2"/>
        <v>1</v>
      </c>
      <c r="J20" s="30">
        <f t="shared" si="0"/>
        <v>1</v>
      </c>
      <c r="K20" s="45">
        <v>1</v>
      </c>
      <c r="L20" s="59">
        <f t="shared" si="3"/>
        <v>1</v>
      </c>
      <c r="M20" s="4"/>
      <c r="N20" s="86"/>
      <c r="O20" s="71"/>
      <c r="P20" s="71"/>
      <c r="Q20" s="71"/>
      <c r="R20" s="8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x14ac:dyDescent="0.25">
      <c r="A21" s="80" t="s">
        <v>103</v>
      </c>
      <c r="B21" s="10"/>
      <c r="C21" s="14">
        <v>1</v>
      </c>
      <c r="D21" s="18"/>
      <c r="E21" s="31" t="e">
        <f t="shared" ca="1" si="1"/>
        <v>#N/A</v>
      </c>
      <c r="F21" s="2"/>
      <c r="G21" s="43" t="s">
        <v>30</v>
      </c>
      <c r="H21" s="44">
        <f>SUMIF(D:D,"GRE",C:C)</f>
        <v>0</v>
      </c>
      <c r="I21" s="45">
        <f t="shared" si="2"/>
        <v>1</v>
      </c>
      <c r="J21" s="46">
        <f t="shared" si="0"/>
        <v>1</v>
      </c>
      <c r="K21" s="45">
        <v>1</v>
      </c>
      <c r="L21" s="47">
        <f t="shared" si="3"/>
        <v>1</v>
      </c>
      <c r="M21" s="4"/>
      <c r="N21" s="86"/>
      <c r="O21" s="71"/>
      <c r="P21" s="71"/>
      <c r="Q21" s="71"/>
      <c r="R21" s="8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x14ac:dyDescent="0.25">
      <c r="A22" s="80" t="s">
        <v>103</v>
      </c>
      <c r="B22" s="10"/>
      <c r="C22" s="14">
        <v>1</v>
      </c>
      <c r="D22" s="18"/>
      <c r="E22" s="31" t="e">
        <f t="shared" ca="1" si="1"/>
        <v>#N/A</v>
      </c>
      <c r="F22" s="2"/>
      <c r="G22" s="43" t="s">
        <v>31</v>
      </c>
      <c r="H22" s="44">
        <f>SUMIF(D:D,"HEQ",C:C)</f>
        <v>0</v>
      </c>
      <c r="I22" s="45">
        <f t="shared" si="2"/>
        <v>1</v>
      </c>
      <c r="J22" s="46">
        <f t="shared" si="0"/>
        <v>1</v>
      </c>
      <c r="K22" s="45">
        <v>1</v>
      </c>
      <c r="L22" s="47">
        <f t="shared" si="3"/>
        <v>1</v>
      </c>
      <c r="M22" s="4"/>
      <c r="N22" s="86"/>
      <c r="O22" s="71"/>
      <c r="P22" s="71"/>
      <c r="Q22" s="71"/>
      <c r="R22" s="8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x14ac:dyDescent="0.25">
      <c r="A23" s="80" t="s">
        <v>103</v>
      </c>
      <c r="B23" s="7"/>
      <c r="C23" s="12">
        <v>1</v>
      </c>
      <c r="D23" s="16"/>
      <c r="E23" s="31" t="e">
        <f t="shared" ca="1" si="1"/>
        <v>#N/A</v>
      </c>
      <c r="F23" s="2"/>
      <c r="G23" s="52" t="s">
        <v>32</v>
      </c>
      <c r="H23" s="53">
        <f>SUMIF(D:D,"ISG",C:C)</f>
        <v>0</v>
      </c>
      <c r="I23" s="54">
        <f t="shared" si="2"/>
        <v>1</v>
      </c>
      <c r="J23" s="55">
        <f t="shared" si="0"/>
        <v>1</v>
      </c>
      <c r="K23" s="45">
        <v>1</v>
      </c>
      <c r="L23" s="56">
        <f t="shared" si="3"/>
        <v>1</v>
      </c>
      <c r="M23" s="4"/>
      <c r="N23" s="86"/>
      <c r="O23" s="71"/>
      <c r="P23" s="71"/>
      <c r="Q23" s="71"/>
      <c r="R23" s="8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ht="15.75" thickBot="1" x14ac:dyDescent="0.3">
      <c r="A24" s="80" t="s">
        <v>103</v>
      </c>
      <c r="B24" s="8"/>
      <c r="C24" s="13">
        <v>1</v>
      </c>
      <c r="D24" s="19"/>
      <c r="E24" s="31" t="e">
        <f t="shared" ca="1" si="1"/>
        <v>#N/A</v>
      </c>
      <c r="F24" s="2"/>
      <c r="G24" s="58" t="s">
        <v>33</v>
      </c>
      <c r="H24" s="28">
        <f>SUMIF(D:D,"KGV",C:C)</f>
        <v>0</v>
      </c>
      <c r="I24" s="29">
        <f t="shared" si="2"/>
        <v>1</v>
      </c>
      <c r="J24" s="30">
        <f t="shared" si="0"/>
        <v>1</v>
      </c>
      <c r="K24" s="45">
        <v>1</v>
      </c>
      <c r="L24" s="59">
        <f t="shared" si="3"/>
        <v>1</v>
      </c>
      <c r="M24" s="4"/>
      <c r="N24" s="88"/>
      <c r="O24" s="91"/>
      <c r="P24" s="91"/>
      <c r="Q24" s="91"/>
      <c r="R24" s="83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x14ac:dyDescent="0.25">
      <c r="A25" s="80" t="s">
        <v>103</v>
      </c>
      <c r="B25" s="8"/>
      <c r="C25" s="13">
        <v>1</v>
      </c>
      <c r="D25" s="19"/>
      <c r="E25" s="31" t="e">
        <f t="shared" ca="1" si="1"/>
        <v>#N/A</v>
      </c>
      <c r="F25" s="2"/>
      <c r="G25" s="43" t="s">
        <v>34</v>
      </c>
      <c r="H25" s="44">
        <f>SUMIF(D:D,"LAP",C:C)</f>
        <v>0</v>
      </c>
      <c r="I25" s="45">
        <f t="shared" si="2"/>
        <v>1</v>
      </c>
      <c r="J25" s="46">
        <f t="shared" si="0"/>
        <v>1</v>
      </c>
      <c r="K25" s="45">
        <v>1</v>
      </c>
      <c r="L25" s="47">
        <f t="shared" si="3"/>
        <v>1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x14ac:dyDescent="0.25">
      <c r="A26" s="80" t="s">
        <v>103</v>
      </c>
      <c r="B26" s="8"/>
      <c r="C26" s="13">
        <v>1</v>
      </c>
      <c r="D26" s="19"/>
      <c r="E26" s="31" t="e">
        <f t="shared" ca="1" si="1"/>
        <v>#N/A</v>
      </c>
      <c r="F26" s="2"/>
      <c r="G26" s="58" t="s">
        <v>35</v>
      </c>
      <c r="H26" s="28">
        <f>SUMIF(D:D,"LCA",C:C)</f>
        <v>0</v>
      </c>
      <c r="I26" s="29">
        <f t="shared" si="2"/>
        <v>1</v>
      </c>
      <c r="J26" s="30">
        <f t="shared" si="0"/>
        <v>1</v>
      </c>
      <c r="K26" s="45">
        <v>1</v>
      </c>
      <c r="L26" s="59">
        <f t="shared" si="3"/>
        <v>1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80" t="s">
        <v>103</v>
      </c>
      <c r="B27" s="8"/>
      <c r="C27" s="13">
        <v>1</v>
      </c>
      <c r="D27" s="19"/>
      <c r="E27" s="31" t="e">
        <f t="shared" ca="1" si="1"/>
        <v>#N/A</v>
      </c>
      <c r="F27" s="2"/>
      <c r="G27" s="43" t="s">
        <v>36</v>
      </c>
      <c r="H27" s="44">
        <f>SUMIF(D:D,"LEW",C:C)</f>
        <v>0</v>
      </c>
      <c r="I27" s="45">
        <f t="shared" si="2"/>
        <v>1</v>
      </c>
      <c r="J27" s="46">
        <f t="shared" si="0"/>
        <v>1</v>
      </c>
      <c r="K27" s="45">
        <v>1</v>
      </c>
      <c r="L27" s="47">
        <f t="shared" si="3"/>
        <v>1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spans="1:31" x14ac:dyDescent="0.25">
      <c r="A28" s="80" t="s">
        <v>103</v>
      </c>
      <c r="B28" s="9"/>
      <c r="C28" s="27">
        <v>1</v>
      </c>
      <c r="D28" s="17"/>
      <c r="E28" s="31" t="e">
        <f t="shared" ca="1" si="1"/>
        <v>#N/A</v>
      </c>
      <c r="F28" s="2"/>
      <c r="G28" s="57" t="s">
        <v>6</v>
      </c>
      <c r="H28" s="48">
        <f>SUMIF(D:D,"LIM",C:C)</f>
        <v>0</v>
      </c>
      <c r="I28" s="49">
        <f t="shared" si="2"/>
        <v>1</v>
      </c>
      <c r="J28" s="50">
        <f t="shared" si="0"/>
        <v>1</v>
      </c>
      <c r="K28" s="45">
        <v>1</v>
      </c>
      <c r="L28" s="51">
        <f t="shared" si="3"/>
        <v>1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1" x14ac:dyDescent="0.25">
      <c r="A29" s="80" t="s">
        <v>103</v>
      </c>
      <c r="B29" s="10"/>
      <c r="C29" s="14">
        <v>1</v>
      </c>
      <c r="D29" s="18"/>
      <c r="E29" s="31" t="e">
        <f t="shared" ca="1" si="1"/>
        <v>#N/A</v>
      </c>
      <c r="F29" s="2"/>
      <c r="G29" s="43" t="s">
        <v>37</v>
      </c>
      <c r="H29" s="44">
        <f>SUMIF(D:D,"MUD",C:C)</f>
        <v>0</v>
      </c>
      <c r="I29" s="45">
        <f t="shared" si="2"/>
        <v>1</v>
      </c>
      <c r="J29" s="46">
        <f t="shared" si="0"/>
        <v>1</v>
      </c>
      <c r="K29" s="45">
        <v>1</v>
      </c>
      <c r="L29" s="47">
        <f t="shared" si="3"/>
        <v>1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spans="1:31" x14ac:dyDescent="0.25">
      <c r="A30" s="80" t="s">
        <v>103</v>
      </c>
      <c r="B30" s="7"/>
      <c r="C30" s="12">
        <v>1</v>
      </c>
      <c r="D30" s="16"/>
      <c r="E30" s="31" t="e">
        <f t="shared" ca="1" si="1"/>
        <v>#N/A</v>
      </c>
      <c r="F30" s="2"/>
      <c r="G30" s="52" t="s">
        <v>38</v>
      </c>
      <c r="H30" s="53">
        <f>SUMIF(D:D,"PDK",C:C)</f>
        <v>0</v>
      </c>
      <c r="I30" s="54">
        <f t="shared" si="2"/>
        <v>1</v>
      </c>
      <c r="J30" s="55">
        <f t="shared" si="0"/>
        <v>1</v>
      </c>
      <c r="K30" s="45">
        <v>1</v>
      </c>
      <c r="L30" s="56">
        <f t="shared" si="3"/>
        <v>1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spans="1:31" x14ac:dyDescent="0.25">
      <c r="A31" s="80" t="s">
        <v>103</v>
      </c>
      <c r="B31" s="9"/>
      <c r="C31" s="27">
        <v>1</v>
      </c>
      <c r="D31" s="17"/>
      <c r="E31" s="31" t="e">
        <f t="shared" ca="1" si="1"/>
        <v>#N/A</v>
      </c>
      <c r="F31" s="2"/>
      <c r="G31" s="52" t="s">
        <v>39</v>
      </c>
      <c r="H31" s="53">
        <f>SUMIF(D:D,"PML",C:C)</f>
        <v>0</v>
      </c>
      <c r="I31" s="54">
        <f t="shared" si="2"/>
        <v>1</v>
      </c>
      <c r="J31" s="55">
        <f t="shared" si="0"/>
        <v>1</v>
      </c>
      <c r="K31" s="45">
        <v>1</v>
      </c>
      <c r="L31" s="56">
        <f t="shared" si="3"/>
        <v>1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spans="1:31" x14ac:dyDescent="0.25">
      <c r="A32" s="80" t="s">
        <v>103</v>
      </c>
      <c r="B32" s="10"/>
      <c r="C32" s="14">
        <v>1</v>
      </c>
      <c r="D32" s="18"/>
      <c r="E32" s="31" t="e">
        <f t="shared" ca="1" si="1"/>
        <v>#N/A</v>
      </c>
      <c r="F32" s="2"/>
      <c r="G32" s="58" t="s">
        <v>9</v>
      </c>
      <c r="H32" s="28">
        <f>SUMIF(D:D,"POP",C:C)</f>
        <v>0</v>
      </c>
      <c r="I32" s="29">
        <f t="shared" si="2"/>
        <v>1</v>
      </c>
      <c r="J32" s="30">
        <f t="shared" si="0"/>
        <v>1</v>
      </c>
      <c r="K32" s="45">
        <v>1</v>
      </c>
      <c r="L32" s="59">
        <f t="shared" si="3"/>
        <v>1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25">
      <c r="A33" s="80" t="s">
        <v>103</v>
      </c>
      <c r="B33" s="10"/>
      <c r="C33" s="14">
        <v>1</v>
      </c>
      <c r="D33" s="18"/>
      <c r="E33" s="31" t="e">
        <f t="shared" ca="1" si="1"/>
        <v>#N/A</v>
      </c>
      <c r="F33" s="2"/>
      <c r="G33" s="43" t="s">
        <v>40</v>
      </c>
      <c r="H33" s="44">
        <f>SUMIF(D:D,"PPR",C:C)</f>
        <v>0</v>
      </c>
      <c r="I33" s="45">
        <f t="shared" si="2"/>
        <v>1</v>
      </c>
      <c r="J33" s="46">
        <f t="shared" si="0"/>
        <v>1</v>
      </c>
      <c r="K33" s="45">
        <v>1</v>
      </c>
      <c r="L33" s="47">
        <f t="shared" si="3"/>
        <v>1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25">
      <c r="A34" s="80" t="s">
        <v>103</v>
      </c>
      <c r="B34" s="10"/>
      <c r="C34" s="14">
        <v>1</v>
      </c>
      <c r="D34" s="18"/>
      <c r="E34" s="31" t="e">
        <f t="shared" ca="1" si="1"/>
        <v>#N/A</v>
      </c>
      <c r="F34" s="2"/>
      <c r="G34" s="52" t="s">
        <v>41</v>
      </c>
      <c r="H34" s="53">
        <f>SUMIF(D:D,"ROA",C:C)</f>
        <v>0</v>
      </c>
      <c r="I34" s="54">
        <f t="shared" si="2"/>
        <v>1</v>
      </c>
      <c r="J34" s="55">
        <f t="shared" si="0"/>
        <v>1</v>
      </c>
      <c r="K34" s="45">
        <v>1</v>
      </c>
      <c r="L34" s="56">
        <f t="shared" si="3"/>
        <v>1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25">
      <c r="A35" s="80" t="s">
        <v>103</v>
      </c>
      <c r="B35" s="7"/>
      <c r="C35" s="12">
        <v>1</v>
      </c>
      <c r="D35" s="16"/>
      <c r="E35" s="31" t="e">
        <f t="shared" ca="1" si="1"/>
        <v>#N/A</v>
      </c>
      <c r="F35" s="2"/>
      <c r="G35" s="52" t="s">
        <v>7</v>
      </c>
      <c r="H35" s="53">
        <f>SUMIF(D:D,"ROV",C:C)</f>
        <v>0</v>
      </c>
      <c r="I35" s="54">
        <f t="shared" si="2"/>
        <v>1</v>
      </c>
      <c r="J35" s="55">
        <f t="shared" si="0"/>
        <v>1</v>
      </c>
      <c r="K35" s="45">
        <v>1</v>
      </c>
      <c r="L35" s="56">
        <f t="shared" ref="L35:L46" si="4">I35*J35*K35</f>
        <v>1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25">
      <c r="A36" s="80" t="s">
        <v>103</v>
      </c>
      <c r="B36" s="9"/>
      <c r="C36" s="27">
        <v>1</v>
      </c>
      <c r="D36" s="17"/>
      <c r="E36" s="31" t="e">
        <f t="shared" ca="1" si="1"/>
        <v>#N/A</v>
      </c>
      <c r="F36" s="2"/>
      <c r="G36" s="43" t="s">
        <v>12</v>
      </c>
      <c r="H36" s="44">
        <f>SUMIF(D:D,"SHA",C:C)</f>
        <v>0</v>
      </c>
      <c r="I36" s="45">
        <f t="shared" si="2"/>
        <v>1</v>
      </c>
      <c r="J36" s="46">
        <f t="shared" si="0"/>
        <v>1</v>
      </c>
      <c r="K36" s="45">
        <v>1</v>
      </c>
      <c r="L36" s="47">
        <f t="shared" si="4"/>
        <v>1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25">
      <c r="A37" s="80" t="s">
        <v>103</v>
      </c>
      <c r="B37" s="7"/>
      <c r="C37" s="12">
        <v>1</v>
      </c>
      <c r="D37" s="16"/>
      <c r="E37" s="31" t="e">
        <f t="shared" ca="1" si="1"/>
        <v>#N/A</v>
      </c>
      <c r="F37" s="2"/>
      <c r="G37" s="52" t="s">
        <v>42</v>
      </c>
      <c r="H37" s="53">
        <f>SUMIF(D:D,"SHS",C:C)</f>
        <v>0</v>
      </c>
      <c r="I37" s="54">
        <f t="shared" si="2"/>
        <v>1</v>
      </c>
      <c r="J37" s="55">
        <f t="shared" si="0"/>
        <v>1</v>
      </c>
      <c r="K37" s="45">
        <v>1</v>
      </c>
      <c r="L37" s="56">
        <f t="shared" si="4"/>
        <v>1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25">
      <c r="A38" s="80" t="s">
        <v>103</v>
      </c>
      <c r="B38" s="8"/>
      <c r="C38" s="13">
        <v>1</v>
      </c>
      <c r="D38" s="19"/>
      <c r="E38" s="31" t="e">
        <f t="shared" ca="1" si="1"/>
        <v>#N/A</v>
      </c>
      <c r="F38" s="2"/>
      <c r="G38" s="52" t="s">
        <v>43</v>
      </c>
      <c r="H38" s="53">
        <f>SUMIF(D:D,"SOQ",C:C)</f>
        <v>0</v>
      </c>
      <c r="I38" s="54">
        <f t="shared" si="2"/>
        <v>1</v>
      </c>
      <c r="J38" s="55">
        <f t="shared" si="0"/>
        <v>1</v>
      </c>
      <c r="K38" s="45">
        <v>1</v>
      </c>
      <c r="L38" s="56">
        <f t="shared" si="4"/>
        <v>1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25">
      <c r="A39" s="80" t="s">
        <v>103</v>
      </c>
      <c r="B39" s="9"/>
      <c r="C39" s="27">
        <v>1</v>
      </c>
      <c r="D39" s="17"/>
      <c r="E39" s="31" t="e">
        <f t="shared" ca="1" si="1"/>
        <v>#N/A</v>
      </c>
      <c r="F39" s="2"/>
      <c r="G39" s="52" t="s">
        <v>44</v>
      </c>
      <c r="H39" s="53">
        <f>SUMIF(D:D,"STI",C:C)</f>
        <v>0</v>
      </c>
      <c r="I39" s="54">
        <f t="shared" si="2"/>
        <v>1</v>
      </c>
      <c r="J39" s="55">
        <f t="shared" si="0"/>
        <v>1</v>
      </c>
      <c r="K39" s="45">
        <v>1</v>
      </c>
      <c r="L39" s="56">
        <f t="shared" si="4"/>
        <v>1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25">
      <c r="A40" s="80" t="s">
        <v>103</v>
      </c>
      <c r="B40" s="10"/>
      <c r="C40" s="14">
        <v>1</v>
      </c>
      <c r="D40" s="18"/>
      <c r="E40" s="31" t="e">
        <f t="shared" ca="1" si="1"/>
        <v>#N/A</v>
      </c>
      <c r="F40" s="2"/>
      <c r="G40" s="43" t="s">
        <v>8</v>
      </c>
      <c r="H40" s="44">
        <f>SUMIF(D:D,"STL",C:C)</f>
        <v>0</v>
      </c>
      <c r="I40" s="45">
        <f t="shared" si="2"/>
        <v>1</v>
      </c>
      <c r="J40" s="46">
        <f t="shared" si="0"/>
        <v>1</v>
      </c>
      <c r="K40" s="45">
        <v>1</v>
      </c>
      <c r="L40" s="47">
        <f t="shared" si="4"/>
        <v>1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25">
      <c r="A41" s="80" t="s">
        <v>103</v>
      </c>
      <c r="B41" s="10"/>
      <c r="C41" s="14">
        <v>1</v>
      </c>
      <c r="D41" s="18"/>
      <c r="E41" s="31" t="e">
        <f t="shared" ca="1" si="1"/>
        <v>#N/A</v>
      </c>
      <c r="F41" s="2"/>
      <c r="G41" s="52" t="s">
        <v>45</v>
      </c>
      <c r="H41" s="53">
        <f>SUMIF(D:D,"STR",C:C)</f>
        <v>0</v>
      </c>
      <c r="I41" s="54">
        <f t="shared" si="2"/>
        <v>1</v>
      </c>
      <c r="J41" s="55">
        <f t="shared" si="0"/>
        <v>1</v>
      </c>
      <c r="K41" s="45">
        <v>1</v>
      </c>
      <c r="L41" s="56">
        <f>I41*J41*K41</f>
        <v>1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25">
      <c r="A42" s="80" t="s">
        <v>103</v>
      </c>
      <c r="B42" s="10"/>
      <c r="C42" s="14">
        <v>1</v>
      </c>
      <c r="D42" s="18"/>
      <c r="E42" s="31" t="e">
        <f t="shared" ca="1" si="1"/>
        <v>#N/A</v>
      </c>
      <c r="F42" s="2"/>
      <c r="G42" s="52" t="s">
        <v>11</v>
      </c>
      <c r="H42" s="53">
        <f>SUMIF(D:D,"TOG",C:C)</f>
        <v>0</v>
      </c>
      <c r="I42" s="54">
        <f t="shared" si="2"/>
        <v>1</v>
      </c>
      <c r="J42" s="55">
        <f t="shared" si="0"/>
        <v>1</v>
      </c>
      <c r="K42" s="45">
        <v>1</v>
      </c>
      <c r="L42" s="56">
        <f t="shared" si="4"/>
        <v>1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25">
      <c r="A43" s="80" t="s">
        <v>103</v>
      </c>
      <c r="B43" s="7"/>
      <c r="C43" s="12">
        <v>1</v>
      </c>
      <c r="D43" s="16"/>
      <c r="E43" s="31" t="e">
        <f t="shared" ca="1" si="1"/>
        <v>#N/A</v>
      </c>
      <c r="F43" s="2"/>
      <c r="G43" s="52" t="s">
        <v>46</v>
      </c>
      <c r="H43" s="53">
        <f>SUMIF(D:D,"WEH",C:C)</f>
        <v>0</v>
      </c>
      <c r="I43" s="54">
        <f t="shared" si="2"/>
        <v>1</v>
      </c>
      <c r="J43" s="55">
        <f t="shared" si="0"/>
        <v>1</v>
      </c>
      <c r="K43" s="45">
        <v>1</v>
      </c>
      <c r="L43" s="56">
        <f t="shared" si="4"/>
        <v>1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25">
      <c r="A44" s="80" t="s">
        <v>103</v>
      </c>
      <c r="B44" s="7"/>
      <c r="C44" s="12">
        <v>1</v>
      </c>
      <c r="D44" s="16"/>
      <c r="E44" s="31" t="e">
        <f t="shared" ca="1" si="1"/>
        <v>#N/A</v>
      </c>
      <c r="F44" s="2"/>
      <c r="G44" s="43" t="s">
        <v>47</v>
      </c>
      <c r="H44" s="44">
        <f>SUMIF(D:D,"WES",C:C)</f>
        <v>0</v>
      </c>
      <c r="I44" s="45">
        <f t="shared" si="2"/>
        <v>1</v>
      </c>
      <c r="J44" s="46">
        <f t="shared" si="0"/>
        <v>1</v>
      </c>
      <c r="K44" s="45">
        <v>1</v>
      </c>
      <c r="L44" s="47">
        <f t="shared" si="4"/>
        <v>1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25">
      <c r="A45" s="80" t="s">
        <v>103</v>
      </c>
      <c r="B45" s="8"/>
      <c r="C45" s="13">
        <v>1</v>
      </c>
      <c r="D45" s="19"/>
      <c r="E45" s="31" t="e">
        <f t="shared" ca="1" si="1"/>
        <v>#N/A</v>
      </c>
      <c r="F45" s="2"/>
      <c r="G45" s="52" t="s">
        <v>4</v>
      </c>
      <c r="H45" s="53">
        <f>SUMIF(D:D,"WIQ",C:C)</f>
        <v>0</v>
      </c>
      <c r="I45" s="54">
        <f t="shared" si="2"/>
        <v>1</v>
      </c>
      <c r="J45" s="55">
        <f t="shared" si="0"/>
        <v>1</v>
      </c>
      <c r="K45" s="45">
        <v>1</v>
      </c>
      <c r="L45" s="56">
        <f t="shared" si="4"/>
        <v>1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25">
      <c r="A46" s="80" t="s">
        <v>103</v>
      </c>
      <c r="B46" s="8"/>
      <c r="C46" s="13">
        <v>1</v>
      </c>
      <c r="D46" s="19"/>
      <c r="E46" s="31" t="e">
        <f t="shared" ca="1" si="1"/>
        <v>#N/A</v>
      </c>
      <c r="F46" s="2"/>
      <c r="G46" s="52" t="s">
        <v>10</v>
      </c>
      <c r="H46" s="53">
        <f>SUMIF(D:D,"WOA",C:C)</f>
        <v>0</v>
      </c>
      <c r="I46" s="54">
        <f t="shared" si="2"/>
        <v>1</v>
      </c>
      <c r="J46" s="55">
        <f t="shared" si="0"/>
        <v>1</v>
      </c>
      <c r="K46" s="45">
        <v>1</v>
      </c>
      <c r="L46" s="56">
        <f t="shared" si="4"/>
        <v>1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x14ac:dyDescent="0.25">
      <c r="A47" s="80" t="s">
        <v>103</v>
      </c>
      <c r="B47" s="8"/>
      <c r="C47" s="13">
        <v>1</v>
      </c>
      <c r="D47" s="19"/>
      <c r="E47" s="31" t="e">
        <f t="shared" ca="1" si="1"/>
        <v>#N/A</v>
      </c>
      <c r="F47" s="2"/>
      <c r="G47" s="52" t="s">
        <v>13</v>
      </c>
      <c r="H47" s="53">
        <f>SUMIF(D:D,"WST",C:C)</f>
        <v>0</v>
      </c>
      <c r="I47" s="54">
        <f t="shared" si="2"/>
        <v>1</v>
      </c>
      <c r="J47" s="55">
        <f t="shared" si="0"/>
        <v>1</v>
      </c>
      <c r="K47" s="45">
        <v>1</v>
      </c>
      <c r="L47" s="56">
        <f>I47*J47*K47</f>
        <v>1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25">
      <c r="A48" s="80" t="s">
        <v>103</v>
      </c>
      <c r="B48" s="9"/>
      <c r="C48" s="27">
        <v>1</v>
      </c>
      <c r="D48" s="17"/>
      <c r="E48" s="31" t="e">
        <f t="shared" ca="1" si="1"/>
        <v>#N/A</v>
      </c>
      <c r="F48" s="2"/>
      <c r="G48" s="2"/>
      <c r="H48" s="4"/>
      <c r="I48" s="2"/>
      <c r="J48" s="2"/>
      <c r="K48" s="23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25">
      <c r="A49" s="80" t="s">
        <v>103</v>
      </c>
      <c r="B49" s="7"/>
      <c r="C49" s="12">
        <v>1</v>
      </c>
      <c r="D49" s="16"/>
      <c r="E49" s="31" t="e">
        <f t="shared" ca="1" si="1"/>
        <v>#N/A</v>
      </c>
      <c r="F49" s="2"/>
      <c r="G49" s="2"/>
      <c r="H49" s="4"/>
      <c r="I49" s="2"/>
      <c r="J49" s="2"/>
      <c r="K49" s="23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25">
      <c r="A50" s="80" t="s">
        <v>103</v>
      </c>
      <c r="B50" s="8"/>
      <c r="C50" s="13">
        <v>1</v>
      </c>
      <c r="D50" s="19"/>
      <c r="E50" s="31" t="e">
        <f t="shared" ca="1" si="1"/>
        <v>#N/A</v>
      </c>
      <c r="F50" s="2"/>
      <c r="G50" s="2"/>
      <c r="H50" s="4"/>
      <c r="I50" s="2"/>
      <c r="J50" s="2"/>
      <c r="K50" s="23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x14ac:dyDescent="0.25">
      <c r="A51" s="80" t="s">
        <v>103</v>
      </c>
      <c r="B51" s="7"/>
      <c r="C51" s="12">
        <v>1</v>
      </c>
      <c r="D51" s="16"/>
      <c r="E51" s="31" t="e">
        <f t="shared" ca="1" si="1"/>
        <v>#N/A</v>
      </c>
      <c r="F51" s="2"/>
      <c r="G51" s="2"/>
      <c r="H51" s="4"/>
      <c r="I51" s="2"/>
      <c r="J51" s="2"/>
      <c r="K51" s="23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x14ac:dyDescent="0.25">
      <c r="A52" s="80" t="s">
        <v>103</v>
      </c>
      <c r="B52" s="9"/>
      <c r="C52" s="27">
        <v>1</v>
      </c>
      <c r="D52" s="17"/>
      <c r="E52" s="31" t="e">
        <f t="shared" ca="1" si="1"/>
        <v>#N/A</v>
      </c>
      <c r="F52" s="4"/>
      <c r="G52" s="2"/>
      <c r="H52" s="4"/>
      <c r="I52" s="2"/>
      <c r="J52" s="2"/>
      <c r="K52" s="23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x14ac:dyDescent="0.25">
      <c r="A53" s="80" t="s">
        <v>103</v>
      </c>
      <c r="B53" s="7"/>
      <c r="C53" s="12">
        <v>1</v>
      </c>
      <c r="D53" s="16"/>
      <c r="E53" s="31" t="e">
        <f t="shared" ca="1" si="1"/>
        <v>#N/A</v>
      </c>
      <c r="F53" s="4"/>
      <c r="G53" s="2"/>
      <c r="H53" s="4"/>
      <c r="I53" s="4"/>
      <c r="J53" s="4"/>
      <c r="K53" s="2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x14ac:dyDescent="0.25">
      <c r="A54" s="80" t="s">
        <v>103</v>
      </c>
      <c r="B54" s="9"/>
      <c r="C54" s="27">
        <v>1</v>
      </c>
      <c r="D54" s="17"/>
      <c r="E54" s="31" t="e">
        <f t="shared" ca="1" si="1"/>
        <v>#N/A</v>
      </c>
      <c r="F54" s="4"/>
      <c r="G54" s="2"/>
      <c r="H54" s="4"/>
      <c r="I54" s="4"/>
      <c r="J54" s="4"/>
      <c r="K54" s="2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x14ac:dyDescent="0.25">
      <c r="A55" s="80" t="s">
        <v>103</v>
      </c>
      <c r="B55" s="10"/>
      <c r="C55" s="14">
        <v>1</v>
      </c>
      <c r="D55" s="18"/>
      <c r="E55" s="31" t="e">
        <f t="shared" ca="1" si="1"/>
        <v>#N/A</v>
      </c>
      <c r="F55" s="4"/>
      <c r="G55" s="2"/>
      <c r="H55" s="4"/>
      <c r="I55" s="4"/>
      <c r="J55" s="4"/>
      <c r="K55" s="2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x14ac:dyDescent="0.25">
      <c r="A56" s="80" t="s">
        <v>103</v>
      </c>
      <c r="B56" s="7"/>
      <c r="C56" s="12">
        <v>1</v>
      </c>
      <c r="D56" s="16"/>
      <c r="E56" s="31" t="e">
        <f t="shared" ca="1" si="1"/>
        <v>#N/A</v>
      </c>
      <c r="F56" s="4"/>
      <c r="G56" s="2"/>
      <c r="H56" s="4"/>
      <c r="I56" s="4"/>
      <c r="J56" s="4"/>
      <c r="K56" s="2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25">
      <c r="A57" s="80" t="s">
        <v>103</v>
      </c>
      <c r="B57" s="8"/>
      <c r="C57" s="13">
        <v>1</v>
      </c>
      <c r="D57" s="19"/>
      <c r="E57" s="31" t="e">
        <f t="shared" ca="1" si="1"/>
        <v>#N/A</v>
      </c>
      <c r="F57" s="4"/>
      <c r="G57" s="2"/>
      <c r="H57" s="4"/>
      <c r="I57" s="4"/>
      <c r="J57" s="4"/>
      <c r="K57" s="2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x14ac:dyDescent="0.25">
      <c r="A58" s="80" t="s">
        <v>103</v>
      </c>
      <c r="B58" s="8"/>
      <c r="C58" s="13">
        <v>1</v>
      </c>
      <c r="D58" s="19"/>
      <c r="E58" s="31" t="e">
        <f t="shared" ca="1" si="1"/>
        <v>#N/A</v>
      </c>
      <c r="F58" s="4"/>
      <c r="G58" s="2"/>
      <c r="H58" s="4"/>
      <c r="I58" s="4"/>
      <c r="J58" s="4"/>
      <c r="K58" s="2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25">
      <c r="A59" s="80" t="s">
        <v>103</v>
      </c>
      <c r="B59" s="8"/>
      <c r="C59" s="13">
        <v>1</v>
      </c>
      <c r="D59" s="19"/>
      <c r="E59" s="31" t="e">
        <f t="shared" ca="1" si="1"/>
        <v>#N/A</v>
      </c>
      <c r="F59" s="4"/>
      <c r="G59" s="2"/>
      <c r="H59" s="4"/>
      <c r="I59" s="4"/>
      <c r="J59" s="4"/>
      <c r="K59" s="2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x14ac:dyDescent="0.25">
      <c r="A60" s="80" t="s">
        <v>103</v>
      </c>
      <c r="B60" s="7"/>
      <c r="C60" s="12">
        <v>1</v>
      </c>
      <c r="D60" s="16"/>
      <c r="E60" s="31" t="e">
        <f t="shared" ca="1" si="1"/>
        <v>#N/A</v>
      </c>
      <c r="F60" s="4"/>
      <c r="G60" s="2"/>
      <c r="H60" s="4"/>
      <c r="I60" s="4"/>
      <c r="J60" s="4"/>
      <c r="K60" s="2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25">
      <c r="A61" s="80" t="s">
        <v>103</v>
      </c>
      <c r="B61" s="8"/>
      <c r="C61" s="13">
        <v>1</v>
      </c>
      <c r="D61" s="19"/>
      <c r="E61" s="31" t="e">
        <f t="shared" ca="1" si="1"/>
        <v>#N/A</v>
      </c>
      <c r="F61" s="4"/>
      <c r="G61" s="2"/>
      <c r="H61" s="4"/>
      <c r="I61" s="4"/>
      <c r="J61" s="4"/>
      <c r="K61" s="2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25">
      <c r="A62" s="80" t="s">
        <v>103</v>
      </c>
      <c r="B62" s="7"/>
      <c r="C62" s="12">
        <v>1</v>
      </c>
      <c r="D62" s="16"/>
      <c r="E62" s="31" t="e">
        <f t="shared" ca="1" si="1"/>
        <v>#N/A</v>
      </c>
      <c r="F62" s="4"/>
      <c r="G62" s="2"/>
      <c r="H62" s="4"/>
      <c r="I62" s="4"/>
      <c r="J62" s="4"/>
      <c r="K62" s="2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25">
      <c r="A63" s="80" t="s">
        <v>103</v>
      </c>
      <c r="B63" s="7"/>
      <c r="C63" s="12">
        <v>1</v>
      </c>
      <c r="D63" s="16"/>
      <c r="E63" s="31" t="e">
        <f t="shared" ca="1" si="1"/>
        <v>#N/A</v>
      </c>
      <c r="F63" s="4"/>
      <c r="G63" s="2"/>
      <c r="H63" s="4"/>
      <c r="I63" s="4"/>
      <c r="J63" s="4"/>
      <c r="K63" s="2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25">
      <c r="A64" s="80" t="s">
        <v>103</v>
      </c>
      <c r="B64" s="8"/>
      <c r="C64" s="13">
        <v>1</v>
      </c>
      <c r="D64" s="19"/>
      <c r="E64" s="31" t="e">
        <f t="shared" ca="1" si="1"/>
        <v>#N/A</v>
      </c>
      <c r="F64" s="4"/>
      <c r="G64" s="2"/>
      <c r="H64" s="4"/>
      <c r="I64" s="4"/>
      <c r="J64" s="4"/>
      <c r="K64" s="2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x14ac:dyDescent="0.25">
      <c r="A65" s="80" t="s">
        <v>103</v>
      </c>
      <c r="B65" s="8"/>
      <c r="C65" s="13">
        <v>1</v>
      </c>
      <c r="D65" s="19"/>
      <c r="E65" s="31" t="e">
        <f t="shared" ca="1" si="1"/>
        <v>#N/A</v>
      </c>
      <c r="F65" s="4"/>
      <c r="G65" s="2"/>
      <c r="H65" s="4"/>
      <c r="I65" s="4"/>
      <c r="J65" s="4"/>
      <c r="K65" s="2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x14ac:dyDescent="0.25">
      <c r="A66" s="80" t="s">
        <v>103</v>
      </c>
      <c r="B66" s="8"/>
      <c r="C66" s="13">
        <v>1</v>
      </c>
      <c r="D66" s="19"/>
      <c r="E66" s="31" t="e">
        <f t="shared" ca="1" si="1"/>
        <v>#N/A</v>
      </c>
      <c r="F66" s="4"/>
      <c r="G66" s="2"/>
      <c r="H66" s="4"/>
      <c r="I66" s="4"/>
      <c r="J66" s="4"/>
      <c r="K66" s="2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x14ac:dyDescent="0.25">
      <c r="A67" s="80" t="s">
        <v>103</v>
      </c>
      <c r="B67" s="7"/>
      <c r="C67" s="13">
        <v>1</v>
      </c>
      <c r="D67" s="16"/>
      <c r="E67" s="31" t="e">
        <f t="shared" ca="1" si="1"/>
        <v>#N/A</v>
      </c>
      <c r="F67" s="4"/>
      <c r="G67" s="2"/>
      <c r="H67" s="4"/>
      <c r="I67" s="4"/>
      <c r="J67" s="4"/>
      <c r="K67" s="2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x14ac:dyDescent="0.25">
      <c r="A68" s="80" t="s">
        <v>103</v>
      </c>
      <c r="B68" s="8"/>
      <c r="C68" s="13">
        <v>1</v>
      </c>
      <c r="D68" s="19"/>
      <c r="E68" s="31" t="e">
        <f t="shared" ref="E68:E131" ca="1" si="5">MATCH("*"&amp;$B68&amp;"*",OFFSET($N$3:$R$3,SUMPRODUCT(ISNUMBER(SEARCH("*"&amp;B68&amp;"*",$N$3:$R$8))*(ROW($N$3:$R$8)))-3,0),0)</f>
        <v>#N/A</v>
      </c>
      <c r="F68" s="4"/>
      <c r="G68" s="2"/>
      <c r="H68" s="4"/>
      <c r="I68" s="4"/>
      <c r="J68" s="4"/>
      <c r="K68" s="2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x14ac:dyDescent="0.25">
      <c r="A69" s="80" t="s">
        <v>103</v>
      </c>
      <c r="B69" s="8"/>
      <c r="C69" s="13">
        <v>1</v>
      </c>
      <c r="D69" s="19"/>
      <c r="E69" s="31" t="e">
        <f t="shared" ca="1" si="5"/>
        <v>#N/A</v>
      </c>
      <c r="F69" s="4"/>
      <c r="G69" s="2"/>
      <c r="H69" s="4"/>
      <c r="I69" s="4"/>
      <c r="J69" s="4"/>
      <c r="K69" s="2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x14ac:dyDescent="0.25">
      <c r="A70" s="80" t="s">
        <v>103</v>
      </c>
      <c r="B70" s="8"/>
      <c r="C70" s="13">
        <v>1</v>
      </c>
      <c r="D70" s="19"/>
      <c r="E70" s="31" t="e">
        <f t="shared" ca="1" si="5"/>
        <v>#N/A</v>
      </c>
      <c r="F70" s="4"/>
      <c r="G70" s="2"/>
      <c r="H70" s="4"/>
      <c r="I70" s="4"/>
      <c r="J70" s="4"/>
      <c r="K70" s="2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x14ac:dyDescent="0.25">
      <c r="A71" s="80" t="s">
        <v>103</v>
      </c>
      <c r="B71" s="8"/>
      <c r="C71" s="13">
        <v>1</v>
      </c>
      <c r="D71" s="19"/>
      <c r="E71" s="31" t="e">
        <f t="shared" ca="1" si="5"/>
        <v>#N/A</v>
      </c>
      <c r="F71" s="4"/>
      <c r="G71" s="2"/>
      <c r="H71" s="4"/>
      <c r="I71" s="4"/>
      <c r="J71" s="4"/>
      <c r="K71" s="2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x14ac:dyDescent="0.25">
      <c r="A72" s="80" t="s">
        <v>103</v>
      </c>
      <c r="B72" s="8"/>
      <c r="C72" s="13">
        <v>1</v>
      </c>
      <c r="D72" s="19"/>
      <c r="E72" s="31" t="e">
        <f t="shared" ca="1" si="5"/>
        <v>#N/A</v>
      </c>
      <c r="F72" s="4"/>
      <c r="G72" s="2"/>
      <c r="H72" s="4"/>
      <c r="I72" s="4"/>
      <c r="J72" s="4"/>
      <c r="K72" s="2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x14ac:dyDescent="0.25">
      <c r="A73" s="80" t="s">
        <v>103</v>
      </c>
      <c r="B73" s="7"/>
      <c r="C73" s="13">
        <v>1</v>
      </c>
      <c r="D73" s="16"/>
      <c r="E73" s="31" t="e">
        <f t="shared" ca="1" si="5"/>
        <v>#N/A</v>
      </c>
      <c r="F73" s="4"/>
      <c r="G73" s="2"/>
      <c r="H73" s="4"/>
      <c r="I73" s="4"/>
      <c r="J73" s="4"/>
      <c r="K73" s="2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x14ac:dyDescent="0.25">
      <c r="A74" s="80" t="s">
        <v>103</v>
      </c>
      <c r="B74" s="7"/>
      <c r="C74" s="13">
        <v>1</v>
      </c>
      <c r="D74" s="19"/>
      <c r="E74" s="31" t="e">
        <f t="shared" ca="1" si="5"/>
        <v>#N/A</v>
      </c>
      <c r="F74" s="4"/>
      <c r="G74" s="2"/>
      <c r="H74" s="4"/>
      <c r="I74" s="4"/>
      <c r="J74" s="4"/>
      <c r="K74" s="2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x14ac:dyDescent="0.25">
      <c r="A75" s="80" t="s">
        <v>103</v>
      </c>
      <c r="B75" s="7"/>
      <c r="C75" s="13">
        <v>1</v>
      </c>
      <c r="D75" s="19"/>
      <c r="E75" s="31" t="e">
        <f t="shared" ca="1" si="5"/>
        <v>#N/A</v>
      </c>
      <c r="F75" s="4"/>
      <c r="G75" s="2"/>
      <c r="H75" s="4"/>
      <c r="I75" s="4"/>
      <c r="J75" s="4"/>
      <c r="K75" s="2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x14ac:dyDescent="0.25">
      <c r="A76" s="80" t="s">
        <v>103</v>
      </c>
      <c r="B76" s="7"/>
      <c r="C76" s="13">
        <v>1</v>
      </c>
      <c r="D76" s="19"/>
      <c r="E76" s="31" t="e">
        <f t="shared" ca="1" si="5"/>
        <v>#N/A</v>
      </c>
      <c r="F76" s="4"/>
      <c r="G76" s="2"/>
      <c r="H76" s="4"/>
      <c r="I76" s="4"/>
      <c r="J76" s="4"/>
      <c r="K76" s="2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x14ac:dyDescent="0.25">
      <c r="A77" s="80" t="s">
        <v>103</v>
      </c>
      <c r="B77" s="7"/>
      <c r="C77" s="13">
        <v>1</v>
      </c>
      <c r="D77" s="19"/>
      <c r="E77" s="31" t="e">
        <f t="shared" ca="1" si="5"/>
        <v>#N/A</v>
      </c>
      <c r="F77" s="4"/>
      <c r="G77" s="2"/>
      <c r="H77" s="4"/>
      <c r="I77" s="4"/>
      <c r="J77" s="4"/>
      <c r="K77" s="2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x14ac:dyDescent="0.25">
      <c r="A78" s="80" t="s">
        <v>103</v>
      </c>
      <c r="B78" s="7"/>
      <c r="C78" s="13">
        <v>1</v>
      </c>
      <c r="D78" s="19"/>
      <c r="E78" s="31" t="e">
        <f t="shared" ca="1" si="5"/>
        <v>#N/A</v>
      </c>
      <c r="F78" s="4"/>
      <c r="G78" s="2"/>
      <c r="H78" s="4"/>
      <c r="I78" s="4"/>
      <c r="J78" s="4"/>
      <c r="K78" s="2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spans="1:31" x14ac:dyDescent="0.25">
      <c r="A79" s="80" t="s">
        <v>103</v>
      </c>
      <c r="B79" s="7"/>
      <c r="C79" s="13">
        <v>1</v>
      </c>
      <c r="D79" s="19"/>
      <c r="E79" s="31" t="e">
        <f t="shared" ca="1" si="5"/>
        <v>#N/A</v>
      </c>
      <c r="F79" s="4"/>
      <c r="G79" s="2"/>
      <c r="H79" s="4"/>
      <c r="I79" s="4"/>
      <c r="J79" s="4"/>
      <c r="K79" s="2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spans="1:31" x14ac:dyDescent="0.25">
      <c r="A80" s="80" t="s">
        <v>103</v>
      </c>
      <c r="B80" s="7"/>
      <c r="C80" s="13">
        <v>1</v>
      </c>
      <c r="D80" s="19"/>
      <c r="E80" s="31" t="e">
        <f t="shared" ca="1" si="5"/>
        <v>#N/A</v>
      </c>
      <c r="F80" s="4"/>
      <c r="G80" s="2"/>
      <c r="H80" s="4"/>
      <c r="I80" s="4"/>
      <c r="J80" s="4"/>
      <c r="K80" s="2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spans="1:31" x14ac:dyDescent="0.25">
      <c r="A81" s="80" t="s">
        <v>103</v>
      </c>
      <c r="B81" s="7"/>
      <c r="C81" s="13">
        <v>1</v>
      </c>
      <c r="D81" s="19"/>
      <c r="E81" s="31" t="e">
        <f t="shared" ca="1" si="5"/>
        <v>#N/A</v>
      </c>
      <c r="F81" s="4"/>
      <c r="G81" s="2"/>
      <c r="H81" s="4"/>
      <c r="I81" s="4"/>
      <c r="J81" s="4"/>
      <c r="K81" s="2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spans="1:31" x14ac:dyDescent="0.25">
      <c r="A82" s="80" t="s">
        <v>103</v>
      </c>
      <c r="B82" s="7"/>
      <c r="C82" s="13">
        <v>1</v>
      </c>
      <c r="D82" s="19"/>
      <c r="E82" s="31" t="e">
        <f t="shared" ca="1" si="5"/>
        <v>#N/A</v>
      </c>
      <c r="F82" s="4"/>
      <c r="G82" s="2"/>
      <c r="H82" s="4"/>
      <c r="I82" s="4"/>
      <c r="J82" s="4"/>
      <c r="K82" s="2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spans="1:31" x14ac:dyDescent="0.25">
      <c r="A83" s="80" t="s">
        <v>103</v>
      </c>
      <c r="B83" s="7"/>
      <c r="C83" s="13">
        <v>1</v>
      </c>
      <c r="D83" s="19"/>
      <c r="E83" s="31" t="e">
        <f t="shared" ca="1" si="5"/>
        <v>#N/A</v>
      </c>
      <c r="F83" s="4"/>
      <c r="G83" s="2"/>
      <c r="H83" s="4"/>
      <c r="I83" s="4"/>
      <c r="J83" s="4"/>
      <c r="K83" s="2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spans="1:31" x14ac:dyDescent="0.25">
      <c r="A84" s="80" t="s">
        <v>103</v>
      </c>
      <c r="B84" s="7"/>
      <c r="C84" s="13">
        <v>1</v>
      </c>
      <c r="D84" s="19"/>
      <c r="E84" s="31" t="e">
        <f t="shared" ca="1" si="5"/>
        <v>#N/A</v>
      </c>
      <c r="F84" s="4"/>
      <c r="G84" s="2"/>
      <c r="H84" s="4"/>
      <c r="I84" s="4"/>
      <c r="J84" s="4"/>
      <c r="K84" s="2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spans="1:31" x14ac:dyDescent="0.25">
      <c r="A85" s="80" t="s">
        <v>103</v>
      </c>
      <c r="B85" s="7"/>
      <c r="C85" s="13">
        <v>1</v>
      </c>
      <c r="D85" s="19"/>
      <c r="E85" s="31" t="e">
        <f t="shared" ca="1" si="5"/>
        <v>#N/A</v>
      </c>
      <c r="F85" s="4"/>
      <c r="G85" s="2"/>
      <c r="H85" s="4"/>
      <c r="I85" s="4"/>
      <c r="J85" s="4"/>
      <c r="K85" s="2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spans="1:31" x14ac:dyDescent="0.25">
      <c r="A86" s="80" t="s">
        <v>103</v>
      </c>
      <c r="B86" s="7"/>
      <c r="C86" s="13">
        <v>1</v>
      </c>
      <c r="D86" s="19"/>
      <c r="E86" s="31" t="e">
        <f t="shared" ca="1" si="5"/>
        <v>#N/A</v>
      </c>
      <c r="F86" s="4"/>
      <c r="G86" s="2"/>
      <c r="H86" s="4"/>
      <c r="I86" s="4"/>
      <c r="J86" s="4"/>
      <c r="K86" s="2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spans="1:31" x14ac:dyDescent="0.25">
      <c r="A87" s="80" t="s">
        <v>103</v>
      </c>
      <c r="B87" s="7"/>
      <c r="C87" s="13">
        <v>1</v>
      </c>
      <c r="D87" s="19"/>
      <c r="E87" s="31" t="e">
        <f t="shared" ca="1" si="5"/>
        <v>#N/A</v>
      </c>
      <c r="F87" s="4"/>
      <c r="G87" s="2"/>
      <c r="H87" s="4"/>
      <c r="I87" s="4"/>
      <c r="J87" s="4"/>
      <c r="K87" s="2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spans="1:31" x14ac:dyDescent="0.25">
      <c r="A88" s="80" t="s">
        <v>103</v>
      </c>
      <c r="B88" s="7"/>
      <c r="C88" s="13">
        <v>1</v>
      </c>
      <c r="D88" s="19"/>
      <c r="E88" s="31" t="e">
        <f t="shared" ca="1" si="5"/>
        <v>#N/A</v>
      </c>
      <c r="F88" s="4"/>
      <c r="G88" s="2"/>
      <c r="H88" s="4"/>
      <c r="I88" s="4"/>
      <c r="J88" s="4"/>
      <c r="K88" s="2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spans="1:31" x14ac:dyDescent="0.25">
      <c r="A89" s="80" t="s">
        <v>103</v>
      </c>
      <c r="B89" s="7"/>
      <c r="C89" s="13">
        <v>1</v>
      </c>
      <c r="D89" s="19"/>
      <c r="E89" s="31" t="e">
        <f t="shared" ca="1" si="5"/>
        <v>#N/A</v>
      </c>
      <c r="F89" s="4"/>
      <c r="G89" s="2"/>
      <c r="H89" s="4"/>
      <c r="I89" s="4"/>
      <c r="J89" s="4"/>
      <c r="K89" s="2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spans="1:31" x14ac:dyDescent="0.25">
      <c r="A90" s="80" t="s">
        <v>103</v>
      </c>
      <c r="B90" s="7"/>
      <c r="C90" s="13">
        <v>1</v>
      </c>
      <c r="D90" s="19"/>
      <c r="E90" s="31" t="e">
        <f t="shared" ca="1" si="5"/>
        <v>#N/A</v>
      </c>
      <c r="F90" s="4"/>
      <c r="G90" s="2"/>
      <c r="H90" s="4"/>
      <c r="I90" s="4"/>
      <c r="J90" s="4"/>
      <c r="K90" s="2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spans="1:31" x14ac:dyDescent="0.25">
      <c r="A91" s="80" t="s">
        <v>103</v>
      </c>
      <c r="B91" s="7"/>
      <c r="C91" s="13">
        <v>1</v>
      </c>
      <c r="D91" s="19"/>
      <c r="E91" s="31" t="e">
        <f t="shared" ca="1" si="5"/>
        <v>#N/A</v>
      </c>
      <c r="F91" s="4"/>
      <c r="G91" s="2"/>
      <c r="H91" s="4"/>
      <c r="I91" s="4"/>
      <c r="J91" s="4"/>
      <c r="K91" s="24"/>
      <c r="L91" s="4"/>
      <c r="M91" s="4"/>
      <c r="N91" s="4"/>
      <c r="O91" s="4"/>
      <c r="P91" s="4"/>
      <c r="Q91" s="4"/>
      <c r="R91" s="4"/>
    </row>
    <row r="92" spans="1:31" x14ac:dyDescent="0.25">
      <c r="A92" s="80" t="s">
        <v>103</v>
      </c>
      <c r="B92" s="7"/>
      <c r="C92" s="13">
        <v>1</v>
      </c>
      <c r="D92" s="19"/>
      <c r="E92" s="31" t="e">
        <f t="shared" ca="1" si="5"/>
        <v>#N/A</v>
      </c>
      <c r="F92" s="4"/>
      <c r="G92" s="2"/>
      <c r="H92" s="4"/>
      <c r="I92" s="4"/>
      <c r="J92" s="4"/>
      <c r="K92" s="24"/>
      <c r="L92" s="4"/>
      <c r="M92" s="4"/>
      <c r="N92" s="4"/>
      <c r="O92" s="4"/>
      <c r="P92" s="4"/>
      <c r="Q92" s="4"/>
      <c r="R92" s="4"/>
    </row>
    <row r="93" spans="1:31" x14ac:dyDescent="0.25">
      <c r="A93" s="80" t="s">
        <v>103</v>
      </c>
      <c r="B93" s="7"/>
      <c r="C93" s="13">
        <v>1</v>
      </c>
      <c r="D93" s="19"/>
      <c r="E93" s="31" t="e">
        <f t="shared" ca="1" si="5"/>
        <v>#N/A</v>
      </c>
      <c r="F93" s="4"/>
      <c r="G93" s="2"/>
      <c r="H93" s="4"/>
      <c r="I93" s="4"/>
      <c r="J93" s="4"/>
      <c r="K93" s="24"/>
      <c r="L93" s="4"/>
      <c r="M93" s="4"/>
      <c r="N93" s="4"/>
      <c r="O93" s="4"/>
      <c r="P93" s="4"/>
      <c r="Q93" s="4"/>
      <c r="R93" s="4"/>
    </row>
    <row r="94" spans="1:31" x14ac:dyDescent="0.25">
      <c r="A94" s="80" t="s">
        <v>103</v>
      </c>
      <c r="B94" s="7"/>
      <c r="C94" s="13">
        <v>1</v>
      </c>
      <c r="D94" s="19"/>
      <c r="E94" s="31" t="e">
        <f t="shared" ca="1" si="5"/>
        <v>#N/A</v>
      </c>
      <c r="F94" s="4"/>
      <c r="G94" s="2"/>
      <c r="H94" s="4"/>
      <c r="I94" s="4"/>
      <c r="J94" s="4"/>
      <c r="K94" s="24"/>
      <c r="L94" s="4"/>
      <c r="M94" s="4"/>
      <c r="N94" s="4"/>
      <c r="O94" s="4"/>
      <c r="P94" s="4"/>
      <c r="Q94" s="4"/>
      <c r="R94" s="4"/>
    </row>
    <row r="95" spans="1:31" x14ac:dyDescent="0.25">
      <c r="A95" s="80" t="s">
        <v>103</v>
      </c>
      <c r="B95" s="7"/>
      <c r="C95" s="13">
        <v>1</v>
      </c>
      <c r="D95" s="19"/>
      <c r="E95" s="31" t="e">
        <f t="shared" ca="1" si="5"/>
        <v>#N/A</v>
      </c>
      <c r="F95" s="4"/>
      <c r="G95" s="2"/>
      <c r="H95" s="4"/>
      <c r="I95" s="4"/>
      <c r="J95" s="4"/>
      <c r="K95" s="24"/>
      <c r="L95" s="4"/>
      <c r="M95" s="4"/>
    </row>
    <row r="96" spans="1:31" x14ac:dyDescent="0.25">
      <c r="A96" s="80" t="s">
        <v>103</v>
      </c>
      <c r="B96" s="7"/>
      <c r="C96" s="13">
        <v>1</v>
      </c>
      <c r="D96" s="19"/>
      <c r="E96" s="31" t="e">
        <f t="shared" ca="1" si="5"/>
        <v>#N/A</v>
      </c>
      <c r="F96" s="4"/>
      <c r="G96" s="2"/>
      <c r="H96" s="4"/>
      <c r="I96" s="4"/>
      <c r="J96" s="4"/>
      <c r="K96" s="24"/>
      <c r="L96" s="4"/>
      <c r="M96" s="4"/>
    </row>
    <row r="97" spans="1:13" x14ac:dyDescent="0.25">
      <c r="A97" s="80" t="s">
        <v>103</v>
      </c>
      <c r="B97" s="7"/>
      <c r="C97" s="13">
        <v>1</v>
      </c>
      <c r="D97" s="19"/>
      <c r="E97" s="31" t="e">
        <f t="shared" ca="1" si="5"/>
        <v>#N/A</v>
      </c>
      <c r="F97" s="4"/>
      <c r="G97" s="2"/>
      <c r="H97" s="4"/>
      <c r="I97" s="4"/>
      <c r="J97" s="4"/>
      <c r="K97" s="24"/>
      <c r="L97" s="4"/>
      <c r="M97" s="4"/>
    </row>
    <row r="98" spans="1:13" x14ac:dyDescent="0.25">
      <c r="A98" s="80" t="s">
        <v>103</v>
      </c>
      <c r="B98" s="7"/>
      <c r="C98" s="13">
        <v>1</v>
      </c>
      <c r="D98" s="19"/>
      <c r="E98" s="31" t="e">
        <f t="shared" ca="1" si="5"/>
        <v>#N/A</v>
      </c>
      <c r="F98" s="4"/>
      <c r="G98" s="2"/>
      <c r="H98" s="4"/>
      <c r="I98" s="4"/>
      <c r="J98" s="4"/>
      <c r="K98" s="24"/>
      <c r="L98" s="4"/>
      <c r="M98" s="4"/>
    </row>
    <row r="99" spans="1:13" x14ac:dyDescent="0.25">
      <c r="A99" s="80" t="s">
        <v>103</v>
      </c>
      <c r="B99" s="7"/>
      <c r="C99" s="13">
        <v>1</v>
      </c>
      <c r="D99" s="19"/>
      <c r="E99" s="31" t="e">
        <f t="shared" ca="1" si="5"/>
        <v>#N/A</v>
      </c>
      <c r="F99" s="4"/>
      <c r="G99" s="2"/>
      <c r="H99" s="4"/>
      <c r="I99" s="4"/>
      <c r="J99" s="4"/>
      <c r="K99" s="24"/>
      <c r="L99" s="4"/>
      <c r="M99" s="4"/>
    </row>
    <row r="100" spans="1:13" x14ac:dyDescent="0.25">
      <c r="A100" s="80" t="s">
        <v>103</v>
      </c>
      <c r="B100" s="7"/>
      <c r="C100" s="13">
        <v>1</v>
      </c>
      <c r="D100" s="19"/>
      <c r="E100" s="31" t="e">
        <f t="shared" ca="1" si="5"/>
        <v>#N/A</v>
      </c>
      <c r="F100" s="4"/>
      <c r="G100" s="2"/>
      <c r="H100" s="4"/>
      <c r="I100" s="4"/>
      <c r="J100" s="4"/>
      <c r="K100" s="24"/>
      <c r="L100" s="4"/>
      <c r="M100" s="4"/>
    </row>
    <row r="101" spans="1:13" x14ac:dyDescent="0.25">
      <c r="A101" s="80" t="s">
        <v>103</v>
      </c>
      <c r="B101" s="7"/>
      <c r="C101" s="13">
        <v>1</v>
      </c>
      <c r="D101" s="19"/>
      <c r="E101" s="31" t="e">
        <f t="shared" ca="1" si="5"/>
        <v>#N/A</v>
      </c>
      <c r="F101" s="4"/>
      <c r="G101" s="2"/>
      <c r="H101" s="4"/>
      <c r="I101" s="4"/>
      <c r="J101" s="4"/>
      <c r="K101" s="24"/>
      <c r="L101" s="4"/>
      <c r="M101" s="4"/>
    </row>
    <row r="102" spans="1:13" x14ac:dyDescent="0.25">
      <c r="A102" s="80" t="s">
        <v>103</v>
      </c>
      <c r="B102" s="7"/>
      <c r="C102" s="13">
        <v>1</v>
      </c>
      <c r="D102" s="19"/>
      <c r="E102" s="31" t="e">
        <f t="shared" ca="1" si="5"/>
        <v>#N/A</v>
      </c>
      <c r="F102" s="4"/>
      <c r="G102" s="2"/>
      <c r="H102" s="4"/>
      <c r="I102" s="4"/>
      <c r="J102" s="4"/>
      <c r="K102" s="24"/>
      <c r="L102" s="4"/>
      <c r="M102" s="4"/>
    </row>
    <row r="103" spans="1:13" x14ac:dyDescent="0.25">
      <c r="A103" s="80" t="s">
        <v>103</v>
      </c>
      <c r="B103" s="7"/>
      <c r="C103" s="13">
        <v>1</v>
      </c>
      <c r="D103" s="19"/>
      <c r="E103" s="31" t="e">
        <f t="shared" ca="1" si="5"/>
        <v>#N/A</v>
      </c>
      <c r="F103" s="4"/>
      <c r="G103" s="2"/>
      <c r="H103" s="4"/>
      <c r="I103" s="4"/>
      <c r="J103" s="4"/>
      <c r="K103" s="24"/>
      <c r="L103" s="4"/>
      <c r="M103" s="4"/>
    </row>
    <row r="104" spans="1:13" x14ac:dyDescent="0.25">
      <c r="A104" s="80" t="s">
        <v>103</v>
      </c>
      <c r="B104" s="7"/>
      <c r="C104" s="13">
        <v>1</v>
      </c>
      <c r="D104" s="19"/>
      <c r="E104" s="31" t="e">
        <f t="shared" ca="1" si="5"/>
        <v>#N/A</v>
      </c>
      <c r="F104" s="4"/>
      <c r="G104" s="2"/>
      <c r="H104" s="4"/>
      <c r="I104" s="4"/>
      <c r="J104" s="4"/>
      <c r="K104" s="24"/>
      <c r="L104" s="4"/>
      <c r="M104" s="4"/>
    </row>
    <row r="105" spans="1:13" x14ac:dyDescent="0.25">
      <c r="A105" s="80" t="s">
        <v>103</v>
      </c>
      <c r="B105" s="7"/>
      <c r="C105" s="13">
        <v>1</v>
      </c>
      <c r="D105" s="19"/>
      <c r="E105" s="31" t="e">
        <f t="shared" ca="1" si="5"/>
        <v>#N/A</v>
      </c>
      <c r="F105" s="4"/>
      <c r="G105" s="2"/>
      <c r="H105" s="4"/>
      <c r="I105" s="4"/>
      <c r="J105" s="4"/>
      <c r="K105" s="24"/>
      <c r="L105" s="4"/>
      <c r="M105" s="4"/>
    </row>
    <row r="106" spans="1:13" x14ac:dyDescent="0.25">
      <c r="A106" s="80" t="s">
        <v>103</v>
      </c>
      <c r="B106" s="7"/>
      <c r="C106" s="13">
        <v>1</v>
      </c>
      <c r="D106" s="19"/>
      <c r="E106" s="31" t="e">
        <f t="shared" ca="1" si="5"/>
        <v>#N/A</v>
      </c>
      <c r="F106" s="4"/>
      <c r="G106" s="2"/>
      <c r="H106" s="4"/>
      <c r="I106" s="4"/>
      <c r="J106" s="4"/>
      <c r="K106" s="24"/>
      <c r="L106" s="4"/>
      <c r="M106" s="4"/>
    </row>
    <row r="107" spans="1:13" x14ac:dyDescent="0.25">
      <c r="A107" s="80" t="s">
        <v>103</v>
      </c>
      <c r="B107" s="7"/>
      <c r="C107" s="13">
        <v>1</v>
      </c>
      <c r="D107" s="19"/>
      <c r="E107" s="31" t="e">
        <f t="shared" ca="1" si="5"/>
        <v>#N/A</v>
      </c>
      <c r="F107" s="4"/>
      <c r="G107" s="2"/>
      <c r="H107" s="4"/>
      <c r="I107" s="4"/>
      <c r="J107" s="4"/>
      <c r="K107" s="24"/>
      <c r="L107" s="4"/>
      <c r="M107" s="4"/>
    </row>
    <row r="108" spans="1:13" x14ac:dyDescent="0.25">
      <c r="A108" s="78" t="s">
        <v>103</v>
      </c>
      <c r="B108" s="7"/>
      <c r="C108" s="13">
        <v>1</v>
      </c>
      <c r="D108" s="19"/>
      <c r="E108" s="31" t="e">
        <f t="shared" ca="1" si="5"/>
        <v>#N/A</v>
      </c>
      <c r="F108" s="4"/>
      <c r="G108" s="2"/>
      <c r="H108" s="4"/>
      <c r="I108" s="4"/>
      <c r="J108" s="4"/>
      <c r="K108" s="24"/>
      <c r="L108" s="4"/>
      <c r="M108" s="4"/>
    </row>
    <row r="109" spans="1:13" x14ac:dyDescent="0.25">
      <c r="A109" s="80" t="s">
        <v>103</v>
      </c>
      <c r="B109" s="7"/>
      <c r="C109" s="13">
        <v>1</v>
      </c>
      <c r="D109" s="19"/>
      <c r="E109" s="31" t="e">
        <f t="shared" ca="1" si="5"/>
        <v>#N/A</v>
      </c>
      <c r="F109" s="4"/>
      <c r="G109" s="2"/>
      <c r="H109" s="4"/>
      <c r="I109" s="4"/>
      <c r="J109" s="4"/>
      <c r="K109" s="24"/>
      <c r="L109" s="4"/>
      <c r="M109" s="4"/>
    </row>
    <row r="110" spans="1:13" x14ac:dyDescent="0.25">
      <c r="A110" s="80" t="s">
        <v>103</v>
      </c>
      <c r="B110" s="7"/>
      <c r="C110" s="13">
        <v>1</v>
      </c>
      <c r="D110" s="19"/>
      <c r="E110" s="31" t="e">
        <f t="shared" ca="1" si="5"/>
        <v>#N/A</v>
      </c>
      <c r="F110" s="4"/>
      <c r="G110" s="2"/>
      <c r="H110" s="4"/>
      <c r="I110" s="4"/>
      <c r="J110" s="4"/>
      <c r="K110" s="24"/>
      <c r="L110" s="4"/>
      <c r="M110" s="4"/>
    </row>
    <row r="111" spans="1:13" x14ac:dyDescent="0.25">
      <c r="A111" s="80" t="s">
        <v>103</v>
      </c>
      <c r="B111" s="7"/>
      <c r="C111" s="13">
        <v>1</v>
      </c>
      <c r="D111" s="19"/>
      <c r="E111" s="31" t="e">
        <f t="shared" ca="1" si="5"/>
        <v>#N/A</v>
      </c>
      <c r="F111" s="4"/>
      <c r="G111" s="2"/>
      <c r="H111" s="4"/>
      <c r="I111" s="4"/>
      <c r="J111" s="4"/>
      <c r="K111" s="24"/>
      <c r="L111" s="4"/>
      <c r="M111" s="4"/>
    </row>
    <row r="112" spans="1:13" x14ac:dyDescent="0.25">
      <c r="A112" s="80" t="s">
        <v>103</v>
      </c>
      <c r="B112" s="7"/>
      <c r="C112" s="13">
        <v>1</v>
      </c>
      <c r="D112" s="19"/>
      <c r="E112" s="31" t="e">
        <f t="shared" ca="1" si="5"/>
        <v>#N/A</v>
      </c>
      <c r="F112" s="4"/>
      <c r="G112" s="2"/>
      <c r="H112" s="4"/>
      <c r="I112" s="4"/>
      <c r="J112" s="4"/>
      <c r="K112" s="24"/>
      <c r="L112" s="4"/>
      <c r="M112" s="4"/>
    </row>
    <row r="113" spans="1:13" x14ac:dyDescent="0.25">
      <c r="A113" s="80" t="s">
        <v>103</v>
      </c>
      <c r="B113" s="7"/>
      <c r="C113" s="13">
        <v>1</v>
      </c>
      <c r="D113" s="19"/>
      <c r="E113" s="31" t="e">
        <f t="shared" ca="1" si="5"/>
        <v>#N/A</v>
      </c>
      <c r="F113" s="4"/>
      <c r="G113" s="2"/>
      <c r="H113" s="4"/>
      <c r="I113" s="4"/>
      <c r="J113" s="4"/>
      <c r="K113" s="24"/>
      <c r="L113" s="4"/>
      <c r="M113" s="4"/>
    </row>
    <row r="114" spans="1:13" x14ac:dyDescent="0.25">
      <c r="A114" s="80" t="s">
        <v>103</v>
      </c>
      <c r="B114" s="7"/>
      <c r="C114" s="13">
        <v>1</v>
      </c>
      <c r="D114" s="19"/>
      <c r="E114" s="31" t="e">
        <f t="shared" ca="1" si="5"/>
        <v>#N/A</v>
      </c>
      <c r="F114" s="4"/>
      <c r="G114" s="2"/>
      <c r="H114" s="4"/>
      <c r="I114" s="4"/>
      <c r="J114" s="4"/>
      <c r="K114" s="24"/>
      <c r="L114" s="4"/>
      <c r="M114" s="4"/>
    </row>
    <row r="115" spans="1:13" x14ac:dyDescent="0.25">
      <c r="A115" s="80" t="s">
        <v>103</v>
      </c>
      <c r="B115" s="7"/>
      <c r="C115" s="13">
        <v>1</v>
      </c>
      <c r="D115" s="19"/>
      <c r="E115" s="31" t="e">
        <f t="shared" ca="1" si="5"/>
        <v>#N/A</v>
      </c>
      <c r="F115" s="4"/>
      <c r="G115" s="2"/>
      <c r="H115" s="4"/>
      <c r="I115" s="4"/>
      <c r="J115" s="4"/>
      <c r="K115" s="24"/>
      <c r="L115" s="4"/>
      <c r="M115" s="4"/>
    </row>
    <row r="116" spans="1:13" x14ac:dyDescent="0.25">
      <c r="A116" s="80" t="s">
        <v>103</v>
      </c>
      <c r="B116" s="7"/>
      <c r="C116" s="13">
        <v>1</v>
      </c>
      <c r="D116" s="19"/>
      <c r="E116" s="31" t="e">
        <f t="shared" ca="1" si="5"/>
        <v>#N/A</v>
      </c>
      <c r="F116" s="4"/>
      <c r="G116" s="2"/>
      <c r="H116" s="4"/>
      <c r="I116" s="4"/>
      <c r="J116" s="4"/>
      <c r="K116" s="24"/>
      <c r="L116" s="4"/>
      <c r="M116" s="4"/>
    </row>
    <row r="117" spans="1:13" x14ac:dyDescent="0.25">
      <c r="A117" s="80" t="s">
        <v>103</v>
      </c>
      <c r="B117" s="7"/>
      <c r="C117" s="13">
        <v>1</v>
      </c>
      <c r="D117" s="19"/>
      <c r="E117" s="31" t="e">
        <f t="shared" ca="1" si="5"/>
        <v>#N/A</v>
      </c>
      <c r="F117" s="4"/>
      <c r="G117" s="2"/>
      <c r="H117" s="4"/>
      <c r="I117" s="4"/>
      <c r="J117" s="4"/>
      <c r="K117" s="24"/>
      <c r="L117" s="4"/>
      <c r="M117" s="4"/>
    </row>
    <row r="118" spans="1:13" x14ac:dyDescent="0.25">
      <c r="A118" s="80" t="s">
        <v>103</v>
      </c>
      <c r="B118" s="7"/>
      <c r="C118" s="13">
        <v>1</v>
      </c>
      <c r="D118" s="19"/>
      <c r="E118" s="31" t="e">
        <f t="shared" ca="1" si="5"/>
        <v>#N/A</v>
      </c>
      <c r="F118" s="4"/>
      <c r="G118" s="2"/>
      <c r="H118" s="4"/>
      <c r="I118" s="4"/>
      <c r="J118" s="4"/>
      <c r="K118" s="24"/>
      <c r="L118" s="4"/>
      <c r="M118" s="4"/>
    </row>
    <row r="119" spans="1:13" x14ac:dyDescent="0.25">
      <c r="A119" s="78" t="s">
        <v>103</v>
      </c>
      <c r="B119" s="7"/>
      <c r="C119" s="13">
        <v>1</v>
      </c>
      <c r="D119" s="19"/>
      <c r="E119" s="31" t="e">
        <f t="shared" ca="1" si="5"/>
        <v>#N/A</v>
      </c>
      <c r="F119" s="4"/>
      <c r="G119" s="2"/>
      <c r="H119" s="4"/>
      <c r="I119" s="4"/>
      <c r="J119" s="4"/>
      <c r="K119" s="24"/>
      <c r="L119" s="4"/>
      <c r="M119" s="4"/>
    </row>
    <row r="120" spans="1:13" x14ac:dyDescent="0.25">
      <c r="A120" s="80" t="s">
        <v>103</v>
      </c>
      <c r="B120" s="7"/>
      <c r="C120" s="13">
        <v>1</v>
      </c>
      <c r="D120" s="19"/>
      <c r="E120" s="31" t="e">
        <f t="shared" ca="1" si="5"/>
        <v>#N/A</v>
      </c>
      <c r="F120" s="4"/>
      <c r="G120" s="2"/>
      <c r="H120" s="4"/>
      <c r="I120" s="4"/>
      <c r="J120" s="4"/>
      <c r="K120" s="24"/>
      <c r="L120" s="4"/>
      <c r="M120" s="4"/>
    </row>
    <row r="121" spans="1:13" x14ac:dyDescent="0.25">
      <c r="A121" s="80" t="s">
        <v>103</v>
      </c>
      <c r="B121" s="7"/>
      <c r="C121" s="13">
        <v>1</v>
      </c>
      <c r="D121" s="19"/>
      <c r="E121" s="31" t="e">
        <f t="shared" ca="1" si="5"/>
        <v>#N/A</v>
      </c>
      <c r="F121" s="4"/>
      <c r="G121" s="2"/>
      <c r="H121" s="4"/>
      <c r="I121" s="4"/>
      <c r="J121" s="4"/>
      <c r="K121" s="24"/>
      <c r="L121" s="4"/>
      <c r="M121" s="4"/>
    </row>
    <row r="122" spans="1:13" x14ac:dyDescent="0.25">
      <c r="A122" s="80" t="s">
        <v>103</v>
      </c>
      <c r="B122" s="7"/>
      <c r="C122" s="13">
        <v>1</v>
      </c>
      <c r="D122" s="19"/>
      <c r="E122" s="31" t="e">
        <f t="shared" ca="1" si="5"/>
        <v>#N/A</v>
      </c>
      <c r="F122" s="4"/>
      <c r="G122" s="2"/>
      <c r="H122" s="4"/>
      <c r="I122" s="4"/>
      <c r="J122" s="4"/>
      <c r="K122" s="24"/>
      <c r="L122" s="4"/>
      <c r="M122" s="4"/>
    </row>
    <row r="123" spans="1:13" x14ac:dyDescent="0.25">
      <c r="A123" s="80" t="s">
        <v>103</v>
      </c>
      <c r="B123" s="7"/>
      <c r="C123" s="13">
        <v>1</v>
      </c>
      <c r="D123" s="19"/>
      <c r="E123" s="31" t="e">
        <f t="shared" ca="1" si="5"/>
        <v>#N/A</v>
      </c>
      <c r="F123" s="4"/>
      <c r="G123" s="2"/>
      <c r="H123" s="4"/>
      <c r="I123" s="4"/>
      <c r="J123" s="4"/>
      <c r="K123" s="24"/>
      <c r="L123" s="4"/>
      <c r="M123" s="4"/>
    </row>
    <row r="124" spans="1:13" x14ac:dyDescent="0.25">
      <c r="A124" s="78" t="s">
        <v>103</v>
      </c>
      <c r="B124" s="7"/>
      <c r="C124" s="13">
        <v>1</v>
      </c>
      <c r="D124" s="19"/>
      <c r="E124" s="31" t="e">
        <f t="shared" ca="1" si="5"/>
        <v>#N/A</v>
      </c>
      <c r="F124" s="4"/>
      <c r="G124" s="2"/>
      <c r="H124" s="4"/>
      <c r="I124" s="4"/>
      <c r="J124" s="4"/>
      <c r="K124" s="24"/>
      <c r="L124" s="4"/>
      <c r="M124" s="4"/>
    </row>
    <row r="125" spans="1:13" x14ac:dyDescent="0.25">
      <c r="A125" s="80" t="s">
        <v>103</v>
      </c>
      <c r="B125" s="7"/>
      <c r="C125" s="13">
        <v>1</v>
      </c>
      <c r="D125" s="19"/>
      <c r="E125" s="31" t="e">
        <f t="shared" ca="1" si="5"/>
        <v>#N/A</v>
      </c>
      <c r="F125" s="4"/>
      <c r="G125" s="2"/>
      <c r="H125" s="4"/>
      <c r="I125" s="4"/>
      <c r="J125" s="4"/>
      <c r="K125" s="24"/>
      <c r="L125" s="4"/>
      <c r="M125" s="4"/>
    </row>
    <row r="126" spans="1:13" x14ac:dyDescent="0.25">
      <c r="A126" s="80" t="s">
        <v>103</v>
      </c>
      <c r="B126" s="7"/>
      <c r="C126" s="13">
        <v>1</v>
      </c>
      <c r="D126" s="19"/>
      <c r="E126" s="31" t="e">
        <f t="shared" ca="1" si="5"/>
        <v>#N/A</v>
      </c>
      <c r="F126" s="4"/>
      <c r="G126" s="2"/>
      <c r="H126" s="4"/>
      <c r="I126" s="4"/>
      <c r="J126" s="4"/>
      <c r="K126" s="24"/>
      <c r="L126" s="4"/>
      <c r="M126" s="4"/>
    </row>
    <row r="127" spans="1:13" x14ac:dyDescent="0.25">
      <c r="A127" s="80" t="s">
        <v>103</v>
      </c>
      <c r="B127" s="7"/>
      <c r="C127" s="13">
        <v>1</v>
      </c>
      <c r="D127" s="19"/>
      <c r="E127" s="31" t="e">
        <f t="shared" ca="1" si="5"/>
        <v>#N/A</v>
      </c>
      <c r="F127" s="4"/>
      <c r="G127" s="2"/>
      <c r="H127" s="4"/>
      <c r="I127" s="4"/>
      <c r="J127" s="4"/>
      <c r="K127" s="24"/>
      <c r="L127" s="4"/>
      <c r="M127" s="4"/>
    </row>
    <row r="128" spans="1:13" x14ac:dyDescent="0.25">
      <c r="A128" s="80" t="s">
        <v>103</v>
      </c>
      <c r="B128" s="7"/>
      <c r="C128" s="13">
        <v>1</v>
      </c>
      <c r="D128" s="19"/>
      <c r="E128" s="31" t="e">
        <f t="shared" ca="1" si="5"/>
        <v>#N/A</v>
      </c>
      <c r="F128" s="4"/>
      <c r="G128" s="2"/>
      <c r="H128" s="4"/>
      <c r="I128" s="4"/>
      <c r="J128" s="4"/>
      <c r="K128" s="24"/>
      <c r="L128" s="4"/>
      <c r="M128" s="4"/>
    </row>
    <row r="129" spans="1:13" x14ac:dyDescent="0.25">
      <c r="A129" s="80" t="s">
        <v>103</v>
      </c>
      <c r="B129" s="7"/>
      <c r="C129" s="13">
        <v>1</v>
      </c>
      <c r="D129" s="19"/>
      <c r="E129" s="31" t="e">
        <f t="shared" ca="1" si="5"/>
        <v>#N/A</v>
      </c>
      <c r="F129" s="4"/>
      <c r="G129" s="2"/>
      <c r="H129" s="4"/>
      <c r="I129" s="4"/>
      <c r="J129" s="4"/>
      <c r="K129" s="24"/>
      <c r="L129" s="4"/>
      <c r="M129" s="4"/>
    </row>
    <row r="130" spans="1:13" x14ac:dyDescent="0.25">
      <c r="A130" s="80" t="s">
        <v>103</v>
      </c>
      <c r="B130" s="7"/>
      <c r="C130" s="13">
        <v>1</v>
      </c>
      <c r="D130" s="19"/>
      <c r="E130" s="31" t="e">
        <f t="shared" ca="1" si="5"/>
        <v>#N/A</v>
      </c>
      <c r="F130" s="4"/>
      <c r="G130" s="2"/>
      <c r="H130" s="4"/>
      <c r="I130" s="4"/>
      <c r="J130" s="4"/>
      <c r="K130" s="24"/>
      <c r="L130" s="4"/>
      <c r="M130" s="4"/>
    </row>
    <row r="131" spans="1:13" x14ac:dyDescent="0.25">
      <c r="A131" s="78" t="s">
        <v>103</v>
      </c>
      <c r="B131" s="7"/>
      <c r="C131" s="13">
        <v>1</v>
      </c>
      <c r="D131" s="19"/>
      <c r="E131" s="31" t="e">
        <f t="shared" ca="1" si="5"/>
        <v>#N/A</v>
      </c>
      <c r="F131" s="4"/>
      <c r="G131" s="2"/>
      <c r="H131" s="4"/>
      <c r="I131" s="4"/>
      <c r="J131" s="4"/>
      <c r="K131" s="24"/>
      <c r="L131" s="4"/>
      <c r="M131" s="4"/>
    </row>
    <row r="132" spans="1:13" x14ac:dyDescent="0.25">
      <c r="A132" s="80" t="s">
        <v>103</v>
      </c>
      <c r="B132" s="7"/>
      <c r="C132" s="13">
        <v>1</v>
      </c>
      <c r="D132" s="19"/>
      <c r="E132" s="31" t="e">
        <f t="shared" ref="E132:E195" ca="1" si="6">MATCH("*"&amp;$B132&amp;"*",OFFSET($N$3:$R$3,SUMPRODUCT(ISNUMBER(SEARCH("*"&amp;B132&amp;"*",$N$3:$R$8))*(ROW($N$3:$R$8)))-3,0),0)</f>
        <v>#N/A</v>
      </c>
      <c r="F132" s="4"/>
      <c r="G132" s="2"/>
      <c r="H132" s="4"/>
      <c r="I132" s="4"/>
      <c r="J132" s="4"/>
      <c r="K132" s="24"/>
      <c r="L132" s="4"/>
      <c r="M132" s="4"/>
    </row>
    <row r="133" spans="1:13" x14ac:dyDescent="0.25">
      <c r="A133" s="80" t="s">
        <v>103</v>
      </c>
      <c r="B133" s="7"/>
      <c r="C133" s="13">
        <v>1</v>
      </c>
      <c r="D133" s="19"/>
      <c r="E133" s="31" t="e">
        <f t="shared" ca="1" si="6"/>
        <v>#N/A</v>
      </c>
      <c r="F133" s="4"/>
      <c r="G133" s="2"/>
      <c r="H133" s="4"/>
      <c r="I133" s="4"/>
      <c r="J133" s="4"/>
      <c r="K133" s="24"/>
      <c r="L133" s="4"/>
      <c r="M133" s="4"/>
    </row>
    <row r="134" spans="1:13" x14ac:dyDescent="0.25">
      <c r="A134" s="80" t="s">
        <v>103</v>
      </c>
      <c r="B134" s="7"/>
      <c r="C134" s="13">
        <v>1</v>
      </c>
      <c r="D134" s="19"/>
      <c r="E134" s="31" t="e">
        <f t="shared" ca="1" si="6"/>
        <v>#N/A</v>
      </c>
      <c r="F134" s="4"/>
      <c r="G134" s="2"/>
      <c r="H134" s="4"/>
      <c r="I134" s="4"/>
      <c r="J134" s="4"/>
      <c r="K134" s="24"/>
      <c r="L134" s="4"/>
      <c r="M134" s="4"/>
    </row>
    <row r="135" spans="1:13" x14ac:dyDescent="0.25">
      <c r="A135" s="78" t="s">
        <v>103</v>
      </c>
      <c r="B135" s="7"/>
      <c r="C135" s="13">
        <v>1</v>
      </c>
      <c r="D135" s="19"/>
      <c r="E135" s="31" t="e">
        <f t="shared" ca="1" si="6"/>
        <v>#N/A</v>
      </c>
      <c r="F135" s="4"/>
      <c r="G135" s="2"/>
      <c r="H135" s="4"/>
      <c r="I135" s="4"/>
      <c r="J135" s="4"/>
      <c r="K135" s="24"/>
      <c r="L135" s="4"/>
      <c r="M135" s="4"/>
    </row>
    <row r="136" spans="1:13" x14ac:dyDescent="0.25">
      <c r="A136" s="78" t="s">
        <v>103</v>
      </c>
      <c r="B136" s="7"/>
      <c r="C136" s="13">
        <v>1</v>
      </c>
      <c r="D136" s="19"/>
      <c r="E136" s="31" t="e">
        <f t="shared" ca="1" si="6"/>
        <v>#N/A</v>
      </c>
      <c r="F136" s="4"/>
      <c r="G136" s="2"/>
      <c r="H136" s="4"/>
      <c r="I136" s="4"/>
      <c r="J136" s="4"/>
      <c r="K136" s="24"/>
      <c r="L136" s="4"/>
      <c r="M136" s="4"/>
    </row>
    <row r="137" spans="1:13" x14ac:dyDescent="0.25">
      <c r="A137" s="78" t="s">
        <v>103</v>
      </c>
      <c r="B137" s="7"/>
      <c r="C137" s="13">
        <v>1</v>
      </c>
      <c r="D137" s="19"/>
      <c r="E137" s="31" t="e">
        <f t="shared" ca="1" si="6"/>
        <v>#N/A</v>
      </c>
      <c r="F137" s="4"/>
      <c r="G137" s="2"/>
      <c r="H137" s="4"/>
      <c r="I137" s="4"/>
      <c r="J137" s="4"/>
      <c r="K137" s="24"/>
      <c r="L137" s="4"/>
      <c r="M137" s="4"/>
    </row>
    <row r="138" spans="1:13" x14ac:dyDescent="0.25">
      <c r="A138" s="78" t="s">
        <v>103</v>
      </c>
      <c r="B138" s="7"/>
      <c r="C138" s="13">
        <v>1</v>
      </c>
      <c r="D138" s="19"/>
      <c r="E138" s="31" t="e">
        <f t="shared" ca="1" si="6"/>
        <v>#N/A</v>
      </c>
      <c r="F138" s="4"/>
      <c r="G138" s="2"/>
      <c r="H138" s="4"/>
      <c r="I138" s="4"/>
      <c r="J138" s="4"/>
      <c r="K138" s="24"/>
      <c r="L138" s="4"/>
      <c r="M138" s="4"/>
    </row>
    <row r="139" spans="1:13" x14ac:dyDescent="0.25">
      <c r="A139" s="80" t="s">
        <v>103</v>
      </c>
      <c r="B139" s="7"/>
      <c r="C139" s="13">
        <v>1</v>
      </c>
      <c r="D139" s="19"/>
      <c r="E139" s="31" t="e">
        <f t="shared" ca="1" si="6"/>
        <v>#N/A</v>
      </c>
      <c r="F139" s="4"/>
      <c r="G139" s="2"/>
      <c r="H139" s="4"/>
      <c r="I139" s="4"/>
      <c r="J139" s="4"/>
      <c r="K139" s="24"/>
      <c r="L139" s="4"/>
      <c r="M139" s="4"/>
    </row>
    <row r="140" spans="1:13" x14ac:dyDescent="0.25">
      <c r="A140" s="80" t="s">
        <v>103</v>
      </c>
      <c r="B140" s="7"/>
      <c r="C140" s="13">
        <v>1</v>
      </c>
      <c r="D140" s="19"/>
      <c r="E140" s="31" t="e">
        <f t="shared" ca="1" si="6"/>
        <v>#N/A</v>
      </c>
      <c r="F140" s="4"/>
      <c r="G140" s="2"/>
      <c r="H140" s="4"/>
      <c r="I140" s="4"/>
      <c r="J140" s="4"/>
      <c r="K140" s="24"/>
      <c r="L140" s="4"/>
      <c r="M140" s="4"/>
    </row>
    <row r="141" spans="1:13" x14ac:dyDescent="0.25">
      <c r="A141" s="80" t="s">
        <v>103</v>
      </c>
      <c r="B141" s="7"/>
      <c r="C141" s="13">
        <v>1</v>
      </c>
      <c r="D141" s="19"/>
      <c r="E141" s="31" t="e">
        <f t="shared" ca="1" si="6"/>
        <v>#N/A</v>
      </c>
      <c r="F141" s="4"/>
      <c r="G141" s="2"/>
      <c r="H141" s="4"/>
      <c r="I141" s="4"/>
      <c r="J141" s="4"/>
      <c r="K141" s="24"/>
      <c r="L141" s="4"/>
      <c r="M141" s="4"/>
    </row>
    <row r="142" spans="1:13" x14ac:dyDescent="0.25">
      <c r="A142" s="78" t="s">
        <v>103</v>
      </c>
      <c r="B142" s="7"/>
      <c r="C142" s="13">
        <v>1</v>
      </c>
      <c r="D142" s="19"/>
      <c r="E142" s="31" t="e">
        <f t="shared" ca="1" si="6"/>
        <v>#N/A</v>
      </c>
      <c r="F142" s="4"/>
      <c r="G142" s="2"/>
      <c r="H142" s="4"/>
      <c r="I142" s="4"/>
      <c r="J142" s="4"/>
      <c r="K142" s="24"/>
      <c r="L142" s="4"/>
      <c r="M142" s="4"/>
    </row>
    <row r="143" spans="1:13" x14ac:dyDescent="0.25">
      <c r="A143" s="80" t="s">
        <v>103</v>
      </c>
      <c r="B143" s="7"/>
      <c r="C143" s="13">
        <v>1</v>
      </c>
      <c r="D143" s="19"/>
      <c r="E143" s="31" t="e">
        <f t="shared" ca="1" si="6"/>
        <v>#N/A</v>
      </c>
      <c r="F143" s="4"/>
      <c r="G143" s="2"/>
      <c r="H143" s="4"/>
      <c r="I143" s="4"/>
      <c r="J143" s="4"/>
      <c r="K143" s="24"/>
      <c r="L143" s="4"/>
      <c r="M143" s="4"/>
    </row>
    <row r="144" spans="1:13" x14ac:dyDescent="0.25">
      <c r="A144" s="80" t="s">
        <v>103</v>
      </c>
      <c r="B144" s="7"/>
      <c r="C144" s="13">
        <v>1</v>
      </c>
      <c r="D144" s="19"/>
      <c r="E144" s="31" t="e">
        <f t="shared" ca="1" si="6"/>
        <v>#N/A</v>
      </c>
      <c r="F144" s="4"/>
      <c r="G144" s="2"/>
      <c r="H144" s="4"/>
      <c r="I144" s="4"/>
      <c r="J144" s="4"/>
      <c r="K144" s="24"/>
      <c r="L144" s="4"/>
      <c r="M144" s="4"/>
    </row>
    <row r="145" spans="1:13" x14ac:dyDescent="0.25">
      <c r="A145" s="80" t="s">
        <v>103</v>
      </c>
      <c r="B145" s="7"/>
      <c r="C145" s="13">
        <v>1</v>
      </c>
      <c r="D145" s="19"/>
      <c r="E145" s="31" t="e">
        <f t="shared" ca="1" si="6"/>
        <v>#N/A</v>
      </c>
      <c r="F145" s="4"/>
      <c r="G145" s="2"/>
      <c r="H145" s="4"/>
      <c r="I145" s="4"/>
      <c r="J145" s="4"/>
      <c r="K145" s="24"/>
      <c r="L145" s="4"/>
      <c r="M145" s="4"/>
    </row>
    <row r="146" spans="1:13" x14ac:dyDescent="0.25">
      <c r="A146" s="80" t="s">
        <v>103</v>
      </c>
      <c r="B146" s="7"/>
      <c r="C146" s="13">
        <v>1</v>
      </c>
      <c r="D146" s="19"/>
      <c r="E146" s="31" t="e">
        <f t="shared" ca="1" si="6"/>
        <v>#N/A</v>
      </c>
      <c r="F146" s="4"/>
      <c r="G146" s="2"/>
      <c r="H146" s="4"/>
      <c r="I146" s="4"/>
      <c r="J146" s="4"/>
      <c r="K146" s="24"/>
      <c r="L146" s="4"/>
      <c r="M146" s="4"/>
    </row>
    <row r="147" spans="1:13" x14ac:dyDescent="0.25">
      <c r="A147" s="78" t="s">
        <v>103</v>
      </c>
      <c r="B147" s="7"/>
      <c r="C147" s="13">
        <v>1</v>
      </c>
      <c r="D147" s="19"/>
      <c r="E147" s="31" t="e">
        <f t="shared" ca="1" si="6"/>
        <v>#N/A</v>
      </c>
      <c r="F147" s="4"/>
      <c r="G147" s="2"/>
      <c r="H147" s="4"/>
      <c r="I147" s="4"/>
      <c r="J147" s="4"/>
      <c r="K147" s="24"/>
      <c r="L147" s="4"/>
      <c r="M147" s="4"/>
    </row>
    <row r="148" spans="1:13" x14ac:dyDescent="0.25">
      <c r="A148" s="78" t="s">
        <v>103</v>
      </c>
      <c r="B148" s="7"/>
      <c r="C148" s="13">
        <v>1</v>
      </c>
      <c r="D148" s="19"/>
      <c r="E148" s="31" t="e">
        <f t="shared" ca="1" si="6"/>
        <v>#N/A</v>
      </c>
      <c r="F148" s="4"/>
      <c r="G148" s="2"/>
      <c r="H148" s="4"/>
      <c r="I148" s="4"/>
      <c r="J148" s="4"/>
      <c r="K148" s="24"/>
      <c r="L148" s="4"/>
      <c r="M148" s="4"/>
    </row>
    <row r="149" spans="1:13" x14ac:dyDescent="0.25">
      <c r="A149" s="78" t="s">
        <v>103</v>
      </c>
      <c r="B149" s="7"/>
      <c r="C149" s="13">
        <v>1</v>
      </c>
      <c r="D149" s="19"/>
      <c r="E149" s="31" t="e">
        <f t="shared" ca="1" si="6"/>
        <v>#N/A</v>
      </c>
      <c r="F149" s="4"/>
      <c r="G149" s="2"/>
      <c r="H149" s="4"/>
      <c r="I149" s="4"/>
      <c r="J149" s="4"/>
      <c r="K149" s="24"/>
      <c r="L149" s="4"/>
      <c r="M149" s="4"/>
    </row>
    <row r="150" spans="1:13" x14ac:dyDescent="0.25">
      <c r="A150" s="80" t="s">
        <v>103</v>
      </c>
      <c r="B150" s="7"/>
      <c r="C150" s="13">
        <v>1</v>
      </c>
      <c r="D150" s="19"/>
      <c r="E150" s="31" t="e">
        <f t="shared" ca="1" si="6"/>
        <v>#N/A</v>
      </c>
      <c r="F150" s="4"/>
      <c r="G150" s="2"/>
      <c r="H150" s="4"/>
      <c r="I150" s="4"/>
      <c r="J150" s="4"/>
      <c r="K150" s="24"/>
      <c r="L150" s="4"/>
      <c r="M150" s="4"/>
    </row>
    <row r="151" spans="1:13" x14ac:dyDescent="0.25">
      <c r="A151" s="80" t="s">
        <v>103</v>
      </c>
      <c r="B151" s="7"/>
      <c r="C151" s="13">
        <v>1</v>
      </c>
      <c r="D151" s="19"/>
      <c r="E151" s="31" t="e">
        <f t="shared" ca="1" si="6"/>
        <v>#N/A</v>
      </c>
      <c r="F151" s="4"/>
      <c r="G151" s="2"/>
      <c r="H151" s="4"/>
      <c r="I151" s="4"/>
      <c r="J151" s="4"/>
      <c r="K151" s="24"/>
      <c r="L151" s="4"/>
      <c r="M151" s="4"/>
    </row>
    <row r="152" spans="1:13" x14ac:dyDescent="0.25">
      <c r="A152" s="34" t="s">
        <v>103</v>
      </c>
      <c r="B152" s="7"/>
      <c r="C152" s="13">
        <v>1</v>
      </c>
      <c r="D152" s="19"/>
      <c r="E152" s="31" t="e">
        <f t="shared" ca="1" si="6"/>
        <v>#N/A</v>
      </c>
      <c r="F152" s="4"/>
      <c r="G152" s="2"/>
      <c r="H152" s="4"/>
      <c r="I152" s="4"/>
      <c r="J152" s="4"/>
      <c r="K152" s="24"/>
      <c r="L152" s="4"/>
      <c r="M152" s="4"/>
    </row>
    <row r="153" spans="1:13" x14ac:dyDescent="0.25">
      <c r="A153" s="34" t="s">
        <v>103</v>
      </c>
      <c r="B153" s="7"/>
      <c r="C153" s="13">
        <v>1</v>
      </c>
      <c r="D153" s="19"/>
      <c r="E153" s="31" t="e">
        <f t="shared" ca="1" si="6"/>
        <v>#N/A</v>
      </c>
      <c r="F153" s="4"/>
      <c r="G153" s="2"/>
      <c r="H153" s="4"/>
      <c r="I153" s="4"/>
      <c r="J153" s="4"/>
      <c r="K153" s="24"/>
      <c r="L153" s="4"/>
      <c r="M153" s="4"/>
    </row>
    <row r="154" spans="1:13" x14ac:dyDescent="0.25">
      <c r="A154" s="34" t="s">
        <v>103</v>
      </c>
      <c r="B154" s="7"/>
      <c r="C154" s="13">
        <v>1</v>
      </c>
      <c r="D154" s="19"/>
      <c r="E154" s="31" t="e">
        <f t="shared" ca="1" si="6"/>
        <v>#N/A</v>
      </c>
      <c r="F154" s="4"/>
      <c r="G154" s="2"/>
      <c r="H154" s="4"/>
      <c r="I154" s="4"/>
      <c r="J154" s="4"/>
      <c r="K154" s="24"/>
      <c r="L154" s="4"/>
      <c r="M154" s="4"/>
    </row>
    <row r="155" spans="1:13" x14ac:dyDescent="0.25">
      <c r="A155" s="34" t="s">
        <v>103</v>
      </c>
      <c r="B155" s="7"/>
      <c r="C155" s="13">
        <v>1</v>
      </c>
      <c r="D155" s="19"/>
      <c r="E155" s="31" t="e">
        <f t="shared" ca="1" si="6"/>
        <v>#N/A</v>
      </c>
      <c r="F155" s="4"/>
      <c r="G155" s="2"/>
      <c r="H155" s="4"/>
      <c r="I155" s="4"/>
      <c r="J155" s="4"/>
      <c r="K155" s="24"/>
      <c r="L155" s="4"/>
      <c r="M155" s="4"/>
    </row>
    <row r="156" spans="1:13" x14ac:dyDescent="0.25">
      <c r="A156" s="34" t="s">
        <v>103</v>
      </c>
      <c r="B156" s="7"/>
      <c r="C156" s="13">
        <v>1</v>
      </c>
      <c r="D156" s="19"/>
      <c r="E156" s="31" t="e">
        <f t="shared" ca="1" si="6"/>
        <v>#N/A</v>
      </c>
      <c r="F156" s="4"/>
      <c r="G156" s="2"/>
      <c r="H156" s="4"/>
      <c r="I156" s="4"/>
      <c r="J156" s="4"/>
      <c r="K156" s="24"/>
      <c r="L156" s="4"/>
      <c r="M156" s="4"/>
    </row>
    <row r="157" spans="1:13" x14ac:dyDescent="0.25">
      <c r="A157" s="34" t="s">
        <v>103</v>
      </c>
      <c r="B157" s="7"/>
      <c r="C157" s="13">
        <v>1</v>
      </c>
      <c r="D157" s="19"/>
      <c r="E157" s="31" t="e">
        <f t="shared" ca="1" si="6"/>
        <v>#N/A</v>
      </c>
      <c r="F157" s="4"/>
      <c r="G157" s="2"/>
      <c r="H157" s="4"/>
      <c r="I157" s="4"/>
      <c r="J157" s="4"/>
      <c r="K157" s="24"/>
      <c r="L157" s="4"/>
      <c r="M157" s="4"/>
    </row>
    <row r="158" spans="1:13" x14ac:dyDescent="0.25">
      <c r="A158" s="34" t="s">
        <v>103</v>
      </c>
      <c r="B158" s="7"/>
      <c r="C158" s="13">
        <v>1</v>
      </c>
      <c r="D158" s="19"/>
      <c r="E158" s="31" t="e">
        <f t="shared" ca="1" si="6"/>
        <v>#N/A</v>
      </c>
      <c r="F158" s="4"/>
      <c r="G158" s="2"/>
      <c r="H158" s="4"/>
      <c r="I158" s="4"/>
      <c r="J158" s="4"/>
      <c r="K158" s="24"/>
      <c r="L158" s="4"/>
      <c r="M158" s="4"/>
    </row>
    <row r="159" spans="1:13" x14ac:dyDescent="0.25">
      <c r="A159" s="34" t="s">
        <v>103</v>
      </c>
      <c r="B159" s="7"/>
      <c r="C159" s="13">
        <v>1</v>
      </c>
      <c r="D159" s="19"/>
      <c r="E159" s="31" t="e">
        <f t="shared" ca="1" si="6"/>
        <v>#N/A</v>
      </c>
      <c r="F159" s="4"/>
      <c r="G159" s="2"/>
      <c r="H159" s="4"/>
      <c r="I159" s="4"/>
      <c r="J159" s="4"/>
      <c r="K159" s="24"/>
      <c r="L159" s="4"/>
      <c r="M159" s="4"/>
    </row>
    <row r="160" spans="1:13" x14ac:dyDescent="0.25">
      <c r="A160" s="34" t="s">
        <v>103</v>
      </c>
      <c r="B160" s="7"/>
      <c r="C160" s="13">
        <v>1</v>
      </c>
      <c r="D160" s="19"/>
      <c r="E160" s="31" t="e">
        <f t="shared" ca="1" si="6"/>
        <v>#N/A</v>
      </c>
      <c r="F160" s="4"/>
      <c r="G160" s="2"/>
      <c r="H160" s="4"/>
      <c r="I160" s="4"/>
      <c r="J160" s="4"/>
      <c r="K160" s="24"/>
      <c r="L160" s="4"/>
      <c r="M160" s="4"/>
    </row>
    <row r="161" spans="1:13" x14ac:dyDescent="0.25">
      <c r="A161" s="34" t="s">
        <v>103</v>
      </c>
      <c r="B161" s="7"/>
      <c r="C161" s="13">
        <v>1</v>
      </c>
      <c r="D161" s="19"/>
      <c r="E161" s="31" t="e">
        <f t="shared" ca="1" si="6"/>
        <v>#N/A</v>
      </c>
      <c r="F161" s="4"/>
      <c r="G161" s="2"/>
      <c r="H161" s="4"/>
      <c r="I161" s="4"/>
      <c r="J161" s="4"/>
      <c r="K161" s="24"/>
      <c r="L161" s="4"/>
      <c r="M161" s="4"/>
    </row>
    <row r="162" spans="1:13" x14ac:dyDescent="0.25">
      <c r="A162" s="34" t="s">
        <v>103</v>
      </c>
      <c r="B162" s="7"/>
      <c r="C162" s="13">
        <v>1</v>
      </c>
      <c r="D162" s="19"/>
      <c r="E162" s="31" t="e">
        <f t="shared" ca="1" si="6"/>
        <v>#N/A</v>
      </c>
      <c r="F162" s="4"/>
      <c r="G162" s="2"/>
      <c r="H162" s="4"/>
      <c r="I162" s="4"/>
      <c r="J162" s="4"/>
      <c r="K162" s="24"/>
      <c r="L162" s="4"/>
      <c r="M162" s="4"/>
    </row>
    <row r="163" spans="1:13" x14ac:dyDescent="0.25">
      <c r="A163" s="34" t="s">
        <v>103</v>
      </c>
      <c r="B163" s="7"/>
      <c r="C163" s="13">
        <v>1</v>
      </c>
      <c r="D163" s="19"/>
      <c r="E163" s="31" t="e">
        <f t="shared" ca="1" si="6"/>
        <v>#N/A</v>
      </c>
      <c r="F163" s="4"/>
      <c r="G163" s="2"/>
      <c r="H163" s="4"/>
      <c r="I163" s="4"/>
      <c r="J163" s="4"/>
      <c r="K163" s="24"/>
      <c r="L163" s="4"/>
      <c r="M163" s="4"/>
    </row>
    <row r="164" spans="1:13" x14ac:dyDescent="0.25">
      <c r="A164" s="34" t="s">
        <v>103</v>
      </c>
      <c r="B164" s="7"/>
      <c r="C164" s="13">
        <v>1</v>
      </c>
      <c r="D164" s="19"/>
      <c r="E164" s="31" t="e">
        <f t="shared" ca="1" si="6"/>
        <v>#N/A</v>
      </c>
      <c r="F164" s="4"/>
      <c r="G164" s="2"/>
      <c r="H164" s="4"/>
      <c r="I164" s="4"/>
      <c r="J164" s="4"/>
      <c r="K164" s="24"/>
      <c r="L164" s="4"/>
      <c r="M164" s="4"/>
    </row>
    <row r="165" spans="1:13" x14ac:dyDescent="0.25">
      <c r="A165" s="34" t="s">
        <v>103</v>
      </c>
      <c r="B165" s="7"/>
      <c r="C165" s="13">
        <v>1</v>
      </c>
      <c r="D165" s="19"/>
      <c r="E165" s="31" t="e">
        <f t="shared" ca="1" si="6"/>
        <v>#N/A</v>
      </c>
      <c r="F165" s="4"/>
      <c r="G165" s="2"/>
      <c r="H165" s="4"/>
      <c r="I165" s="4"/>
      <c r="J165" s="4"/>
      <c r="K165" s="24"/>
      <c r="L165" s="4"/>
      <c r="M165" s="4"/>
    </row>
    <row r="166" spans="1:13" x14ac:dyDescent="0.25">
      <c r="A166" s="34" t="s">
        <v>103</v>
      </c>
      <c r="B166" s="7"/>
      <c r="C166" s="13">
        <v>1</v>
      </c>
      <c r="D166" s="19"/>
      <c r="E166" s="31" t="e">
        <f t="shared" ca="1" si="6"/>
        <v>#N/A</v>
      </c>
      <c r="F166" s="4"/>
      <c r="G166" s="2"/>
      <c r="H166" s="4"/>
      <c r="I166" s="4"/>
      <c r="J166" s="4"/>
      <c r="K166" s="24"/>
      <c r="L166" s="4"/>
      <c r="M166" s="4"/>
    </row>
    <row r="167" spans="1:13" x14ac:dyDescent="0.25">
      <c r="A167" s="34" t="s">
        <v>103</v>
      </c>
      <c r="B167" s="7"/>
      <c r="C167" s="13">
        <v>1</v>
      </c>
      <c r="D167" s="19"/>
      <c r="E167" s="31" t="e">
        <f t="shared" ca="1" si="6"/>
        <v>#N/A</v>
      </c>
      <c r="F167" s="4"/>
      <c r="G167" s="2"/>
      <c r="H167" s="4"/>
      <c r="I167" s="4"/>
      <c r="J167" s="4"/>
      <c r="K167" s="24"/>
      <c r="L167" s="4"/>
      <c r="M167" s="4"/>
    </row>
    <row r="168" spans="1:13" x14ac:dyDescent="0.25">
      <c r="A168" s="34" t="s">
        <v>103</v>
      </c>
      <c r="B168" s="7"/>
      <c r="C168" s="13">
        <v>1</v>
      </c>
      <c r="D168" s="19"/>
      <c r="E168" s="31" t="e">
        <f t="shared" ca="1" si="6"/>
        <v>#N/A</v>
      </c>
      <c r="F168" s="4"/>
      <c r="G168" s="2"/>
      <c r="H168" s="4"/>
      <c r="I168" s="4"/>
      <c r="J168" s="4"/>
      <c r="K168" s="24"/>
      <c r="L168" s="4"/>
      <c r="M168" s="4"/>
    </row>
    <row r="169" spans="1:13" x14ac:dyDescent="0.25">
      <c r="A169" s="34" t="s">
        <v>103</v>
      </c>
      <c r="B169" s="7"/>
      <c r="C169" s="13">
        <v>1</v>
      </c>
      <c r="D169" s="19"/>
      <c r="E169" s="31" t="e">
        <f t="shared" ca="1" si="6"/>
        <v>#N/A</v>
      </c>
      <c r="F169" s="4"/>
      <c r="G169" s="2"/>
      <c r="H169" s="4"/>
      <c r="I169" s="4"/>
      <c r="J169" s="4"/>
      <c r="K169" s="24"/>
      <c r="L169" s="4"/>
      <c r="M169" s="4"/>
    </row>
    <row r="170" spans="1:13" x14ac:dyDescent="0.25">
      <c r="A170" s="34" t="s">
        <v>103</v>
      </c>
      <c r="B170" s="7"/>
      <c r="C170" s="13">
        <v>1</v>
      </c>
      <c r="D170" s="19"/>
      <c r="E170" s="31" t="e">
        <f t="shared" ca="1" si="6"/>
        <v>#N/A</v>
      </c>
      <c r="F170" s="4"/>
      <c r="G170" s="2"/>
      <c r="H170" s="4"/>
      <c r="I170" s="4"/>
      <c r="J170" s="4"/>
      <c r="K170" s="24"/>
      <c r="L170" s="4"/>
      <c r="M170" s="4"/>
    </row>
    <row r="171" spans="1:13" x14ac:dyDescent="0.25">
      <c r="A171" s="34" t="s">
        <v>103</v>
      </c>
      <c r="B171" s="7"/>
      <c r="C171" s="13">
        <v>1</v>
      </c>
      <c r="D171" s="19"/>
      <c r="E171" s="31" t="e">
        <f t="shared" ca="1" si="6"/>
        <v>#N/A</v>
      </c>
      <c r="F171" s="4"/>
      <c r="G171" s="2"/>
      <c r="H171" s="4"/>
      <c r="I171" s="4"/>
      <c r="J171" s="4"/>
      <c r="K171" s="24"/>
      <c r="L171" s="4"/>
      <c r="M171" s="4"/>
    </row>
    <row r="172" spans="1:13" x14ac:dyDescent="0.25">
      <c r="A172" s="34" t="s">
        <v>103</v>
      </c>
      <c r="B172" s="7"/>
      <c r="C172" s="13">
        <v>1</v>
      </c>
      <c r="D172" s="19"/>
      <c r="E172" s="31" t="e">
        <f t="shared" ca="1" si="6"/>
        <v>#N/A</v>
      </c>
      <c r="F172" s="4"/>
      <c r="G172" s="2"/>
      <c r="H172" s="4"/>
      <c r="I172" s="4"/>
      <c r="J172" s="4"/>
      <c r="K172" s="24"/>
      <c r="L172" s="4"/>
      <c r="M172" s="4"/>
    </row>
    <row r="173" spans="1:13" x14ac:dyDescent="0.25">
      <c r="A173" s="34" t="s">
        <v>103</v>
      </c>
      <c r="B173" s="7"/>
      <c r="C173" s="13">
        <v>1</v>
      </c>
      <c r="D173" s="19"/>
      <c r="E173" s="31" t="e">
        <f t="shared" ca="1" si="6"/>
        <v>#N/A</v>
      </c>
      <c r="F173" s="4"/>
      <c r="G173" s="2"/>
      <c r="H173" s="4"/>
      <c r="I173" s="4"/>
      <c r="J173" s="4"/>
      <c r="K173" s="24"/>
      <c r="L173" s="4"/>
      <c r="M173" s="4"/>
    </row>
    <row r="174" spans="1:13" x14ac:dyDescent="0.25">
      <c r="A174" s="34" t="s">
        <v>103</v>
      </c>
      <c r="B174" s="7"/>
      <c r="C174" s="13">
        <v>1</v>
      </c>
      <c r="D174" s="19"/>
      <c r="E174" s="31" t="e">
        <f t="shared" ca="1" si="6"/>
        <v>#N/A</v>
      </c>
      <c r="F174" s="4"/>
      <c r="G174" s="2"/>
      <c r="H174" s="4"/>
      <c r="I174" s="4"/>
      <c r="J174" s="4"/>
      <c r="K174" s="24"/>
      <c r="L174" s="4"/>
      <c r="M174" s="4"/>
    </row>
    <row r="175" spans="1:13" x14ac:dyDescent="0.25">
      <c r="A175" s="34" t="s">
        <v>103</v>
      </c>
      <c r="B175" s="7"/>
      <c r="C175" s="13">
        <v>1</v>
      </c>
      <c r="D175" s="19"/>
      <c r="E175" s="31" t="e">
        <f t="shared" ca="1" si="6"/>
        <v>#N/A</v>
      </c>
      <c r="F175" s="4"/>
      <c r="G175" s="2"/>
      <c r="H175" s="4"/>
      <c r="I175" s="4"/>
      <c r="J175" s="4"/>
      <c r="K175" s="24"/>
      <c r="L175" s="4"/>
      <c r="M175" s="4"/>
    </row>
    <row r="176" spans="1:13" x14ac:dyDescent="0.25">
      <c r="A176" s="34" t="s">
        <v>103</v>
      </c>
      <c r="B176" s="7"/>
      <c r="C176" s="13">
        <v>1</v>
      </c>
      <c r="D176" s="19"/>
      <c r="E176" s="31" t="e">
        <f t="shared" ca="1" si="6"/>
        <v>#N/A</v>
      </c>
      <c r="F176" s="4"/>
      <c r="G176" s="2"/>
      <c r="H176" s="4"/>
      <c r="I176" s="4"/>
      <c r="J176" s="4"/>
      <c r="K176" s="24"/>
      <c r="L176" s="4"/>
      <c r="M176" s="4"/>
    </row>
    <row r="177" spans="1:13" x14ac:dyDescent="0.25">
      <c r="A177" s="34" t="s">
        <v>103</v>
      </c>
      <c r="B177" s="7"/>
      <c r="C177" s="13">
        <v>1</v>
      </c>
      <c r="D177" s="19"/>
      <c r="E177" s="31" t="e">
        <f t="shared" ca="1" si="6"/>
        <v>#N/A</v>
      </c>
      <c r="F177" s="4"/>
      <c r="G177" s="2"/>
      <c r="H177" s="4"/>
      <c r="I177" s="4"/>
      <c r="J177" s="4"/>
      <c r="K177" s="24"/>
      <c r="L177" s="4"/>
      <c r="M177" s="4"/>
    </row>
    <row r="178" spans="1:13" x14ac:dyDescent="0.25">
      <c r="A178" s="34" t="s">
        <v>103</v>
      </c>
      <c r="B178" s="7"/>
      <c r="C178" s="13">
        <v>1</v>
      </c>
      <c r="D178" s="19"/>
      <c r="E178" s="31" t="e">
        <f t="shared" ca="1" si="6"/>
        <v>#N/A</v>
      </c>
      <c r="F178" s="4"/>
      <c r="G178" s="2"/>
      <c r="H178" s="4"/>
      <c r="I178" s="4"/>
      <c r="J178" s="4"/>
      <c r="K178" s="24"/>
      <c r="L178" s="4"/>
      <c r="M178" s="4"/>
    </row>
    <row r="179" spans="1:13" x14ac:dyDescent="0.25">
      <c r="A179" s="34" t="s">
        <v>103</v>
      </c>
      <c r="B179" s="7"/>
      <c r="C179" s="13">
        <v>1</v>
      </c>
      <c r="D179" s="19"/>
      <c r="E179" s="31" t="e">
        <f t="shared" ca="1" si="6"/>
        <v>#N/A</v>
      </c>
      <c r="F179" s="4"/>
      <c r="G179" s="2"/>
      <c r="H179" s="4"/>
      <c r="I179" s="4"/>
      <c r="J179" s="4"/>
      <c r="K179" s="24"/>
      <c r="L179" s="4"/>
      <c r="M179" s="4"/>
    </row>
    <row r="180" spans="1:13" x14ac:dyDescent="0.25">
      <c r="A180" s="34" t="s">
        <v>103</v>
      </c>
      <c r="B180" s="7"/>
      <c r="C180" s="13">
        <v>1</v>
      </c>
      <c r="D180" s="19"/>
      <c r="E180" s="31" t="e">
        <f t="shared" ca="1" si="6"/>
        <v>#N/A</v>
      </c>
      <c r="F180" s="4"/>
      <c r="G180" s="2"/>
      <c r="H180" s="4"/>
      <c r="I180" s="4"/>
      <c r="J180" s="4"/>
      <c r="K180" s="24"/>
      <c r="L180" s="4"/>
      <c r="M180" s="4"/>
    </row>
    <row r="181" spans="1:13" x14ac:dyDescent="0.25">
      <c r="A181" s="34" t="s">
        <v>103</v>
      </c>
      <c r="B181" s="7"/>
      <c r="C181" s="13">
        <v>1</v>
      </c>
      <c r="D181" s="19"/>
      <c r="E181" s="31" t="e">
        <f t="shared" ca="1" si="6"/>
        <v>#N/A</v>
      </c>
      <c r="F181" s="4"/>
      <c r="G181" s="2"/>
      <c r="H181" s="4"/>
      <c r="I181" s="4"/>
      <c r="J181" s="4"/>
      <c r="K181" s="24"/>
      <c r="L181" s="4"/>
      <c r="M181" s="4"/>
    </row>
    <row r="182" spans="1:13" x14ac:dyDescent="0.25">
      <c r="A182" s="34" t="s">
        <v>103</v>
      </c>
      <c r="B182" s="7"/>
      <c r="C182" s="13">
        <v>1</v>
      </c>
      <c r="D182" s="19"/>
      <c r="E182" s="31" t="e">
        <f t="shared" ca="1" si="6"/>
        <v>#N/A</v>
      </c>
      <c r="F182" s="4"/>
      <c r="G182" s="2"/>
      <c r="H182" s="4"/>
      <c r="I182" s="4"/>
      <c r="J182" s="4"/>
      <c r="K182" s="24"/>
      <c r="L182" s="4"/>
      <c r="M182" s="4"/>
    </row>
    <row r="183" spans="1:13" x14ac:dyDescent="0.25">
      <c r="A183" s="34" t="s">
        <v>103</v>
      </c>
      <c r="B183" s="7"/>
      <c r="C183" s="13">
        <v>1</v>
      </c>
      <c r="D183" s="19"/>
      <c r="E183" s="31" t="e">
        <f t="shared" ca="1" si="6"/>
        <v>#N/A</v>
      </c>
      <c r="F183" s="4"/>
      <c r="G183" s="2"/>
      <c r="H183" s="4"/>
      <c r="I183" s="4"/>
      <c r="J183" s="4"/>
      <c r="K183" s="24"/>
      <c r="L183" s="4"/>
      <c r="M183" s="4"/>
    </row>
    <row r="184" spans="1:13" x14ac:dyDescent="0.25">
      <c r="A184" s="34" t="s">
        <v>103</v>
      </c>
      <c r="B184" s="7"/>
      <c r="C184" s="13">
        <v>1</v>
      </c>
      <c r="D184" s="19"/>
      <c r="E184" s="31" t="e">
        <f t="shared" ca="1" si="6"/>
        <v>#N/A</v>
      </c>
      <c r="F184" s="4"/>
      <c r="G184" s="2"/>
      <c r="H184" s="4"/>
      <c r="I184" s="4"/>
      <c r="J184" s="4"/>
      <c r="K184" s="24"/>
      <c r="L184" s="4"/>
      <c r="M184" s="4"/>
    </row>
    <row r="185" spans="1:13" x14ac:dyDescent="0.25">
      <c r="A185" s="34" t="s">
        <v>103</v>
      </c>
      <c r="B185" s="7"/>
      <c r="C185" s="13">
        <v>1</v>
      </c>
      <c r="D185" s="19"/>
      <c r="E185" s="31" t="e">
        <f t="shared" ca="1" si="6"/>
        <v>#N/A</v>
      </c>
      <c r="F185" s="4"/>
      <c r="G185" s="2"/>
      <c r="H185" s="4"/>
      <c r="I185" s="4"/>
      <c r="J185" s="4"/>
      <c r="K185" s="24"/>
      <c r="L185" s="4"/>
      <c r="M185" s="4"/>
    </row>
    <row r="186" spans="1:13" x14ac:dyDescent="0.25">
      <c r="A186" s="34" t="s">
        <v>103</v>
      </c>
      <c r="B186" s="7"/>
      <c r="C186" s="13">
        <v>1</v>
      </c>
      <c r="D186" s="19"/>
      <c r="E186" s="31" t="e">
        <f t="shared" ca="1" si="6"/>
        <v>#N/A</v>
      </c>
      <c r="F186" s="4"/>
      <c r="G186" s="2"/>
      <c r="H186" s="4"/>
      <c r="I186" s="4"/>
      <c r="J186" s="4"/>
      <c r="K186" s="24"/>
      <c r="L186" s="4"/>
      <c r="M186" s="4"/>
    </row>
    <row r="187" spans="1:13" x14ac:dyDescent="0.25">
      <c r="A187" s="34" t="s">
        <v>103</v>
      </c>
      <c r="B187" s="7"/>
      <c r="C187" s="13">
        <v>1</v>
      </c>
      <c r="D187" s="19"/>
      <c r="E187" s="31" t="e">
        <f t="shared" ca="1" si="6"/>
        <v>#N/A</v>
      </c>
      <c r="F187" s="4"/>
      <c r="G187" s="2"/>
      <c r="H187" s="4"/>
      <c r="I187" s="4"/>
      <c r="J187" s="4"/>
      <c r="K187" s="24"/>
      <c r="L187" s="4"/>
      <c r="M187" s="4"/>
    </row>
    <row r="188" spans="1:13" x14ac:dyDescent="0.25">
      <c r="A188" s="34" t="s">
        <v>103</v>
      </c>
      <c r="B188" s="7"/>
      <c r="C188" s="13">
        <v>1</v>
      </c>
      <c r="D188" s="19"/>
      <c r="E188" s="31" t="e">
        <f t="shared" ca="1" si="6"/>
        <v>#N/A</v>
      </c>
      <c r="F188" s="4"/>
      <c r="G188" s="2"/>
      <c r="H188" s="4"/>
      <c r="I188" s="4"/>
      <c r="J188" s="4"/>
      <c r="K188" s="24"/>
      <c r="L188" s="4"/>
      <c r="M188" s="4"/>
    </row>
    <row r="189" spans="1:13" x14ac:dyDescent="0.25">
      <c r="A189" s="34" t="s">
        <v>103</v>
      </c>
      <c r="B189" s="7"/>
      <c r="C189" s="13">
        <v>1</v>
      </c>
      <c r="D189" s="19"/>
      <c r="E189" s="31" t="e">
        <f t="shared" ca="1" si="6"/>
        <v>#N/A</v>
      </c>
      <c r="F189" s="4"/>
      <c r="G189" s="2"/>
      <c r="H189" s="4"/>
      <c r="I189" s="4"/>
      <c r="J189" s="4"/>
      <c r="K189" s="24"/>
      <c r="L189" s="4"/>
      <c r="M189" s="4"/>
    </row>
    <row r="190" spans="1:13" x14ac:dyDescent="0.25">
      <c r="A190" s="34" t="s">
        <v>103</v>
      </c>
      <c r="B190" s="7"/>
      <c r="C190" s="13">
        <v>1</v>
      </c>
      <c r="D190" s="19"/>
      <c r="E190" s="31" t="e">
        <f t="shared" ca="1" si="6"/>
        <v>#N/A</v>
      </c>
      <c r="F190" s="4"/>
      <c r="G190" s="2"/>
      <c r="H190" s="4"/>
      <c r="I190" s="4"/>
      <c r="J190" s="4"/>
      <c r="K190" s="24"/>
      <c r="L190" s="4"/>
      <c r="M190" s="4"/>
    </row>
    <row r="191" spans="1:13" x14ac:dyDescent="0.25">
      <c r="A191" s="34" t="s">
        <v>103</v>
      </c>
      <c r="B191" s="7"/>
      <c r="C191" s="13">
        <v>1</v>
      </c>
      <c r="D191" s="19"/>
      <c r="E191" s="31" t="e">
        <f t="shared" ca="1" si="6"/>
        <v>#N/A</v>
      </c>
      <c r="F191" s="4"/>
      <c r="G191" s="2"/>
      <c r="H191" s="4"/>
      <c r="I191" s="4"/>
      <c r="J191" s="4"/>
      <c r="K191" s="24"/>
      <c r="L191" s="4"/>
      <c r="M191" s="4"/>
    </row>
    <row r="192" spans="1:13" x14ac:dyDescent="0.25">
      <c r="A192" s="34" t="s">
        <v>103</v>
      </c>
      <c r="B192" s="7"/>
      <c r="C192" s="13">
        <v>1</v>
      </c>
      <c r="D192" s="19"/>
      <c r="E192" s="31" t="e">
        <f t="shared" ca="1" si="6"/>
        <v>#N/A</v>
      </c>
      <c r="F192" s="4"/>
      <c r="G192" s="2"/>
      <c r="H192" s="4"/>
      <c r="I192" s="4"/>
      <c r="J192" s="4"/>
      <c r="K192" s="24"/>
      <c r="L192" s="4"/>
      <c r="M192" s="4"/>
    </row>
    <row r="193" spans="1:13" x14ac:dyDescent="0.25">
      <c r="A193" s="34" t="s">
        <v>103</v>
      </c>
      <c r="B193" s="7"/>
      <c r="C193" s="13">
        <v>1</v>
      </c>
      <c r="D193" s="19"/>
      <c r="E193" s="31" t="e">
        <f t="shared" ca="1" si="6"/>
        <v>#N/A</v>
      </c>
      <c r="F193" s="4"/>
      <c r="G193" s="2"/>
      <c r="H193" s="4"/>
      <c r="I193" s="4"/>
      <c r="J193" s="4"/>
      <c r="K193" s="24"/>
      <c r="L193" s="4"/>
      <c r="M193" s="4"/>
    </row>
    <row r="194" spans="1:13" x14ac:dyDescent="0.25">
      <c r="A194" s="34" t="s">
        <v>103</v>
      </c>
      <c r="B194" s="7"/>
      <c r="C194" s="13">
        <v>1</v>
      </c>
      <c r="D194" s="19"/>
      <c r="E194" s="31" t="e">
        <f t="shared" ca="1" si="6"/>
        <v>#N/A</v>
      </c>
      <c r="F194" s="4"/>
      <c r="G194" s="2"/>
      <c r="H194" s="4"/>
      <c r="I194" s="4"/>
      <c r="J194" s="4"/>
      <c r="K194" s="24"/>
      <c r="L194" s="4"/>
      <c r="M194" s="4"/>
    </row>
    <row r="195" spans="1:13" x14ac:dyDescent="0.25">
      <c r="A195" s="34" t="s">
        <v>103</v>
      </c>
      <c r="B195" s="7"/>
      <c r="C195" s="13">
        <v>1</v>
      </c>
      <c r="D195" s="19"/>
      <c r="E195" s="31" t="e">
        <f t="shared" ca="1" si="6"/>
        <v>#N/A</v>
      </c>
      <c r="F195" s="4"/>
      <c r="G195" s="2"/>
      <c r="H195" s="4"/>
      <c r="I195" s="4"/>
      <c r="J195" s="4"/>
      <c r="K195" s="24"/>
      <c r="L195" s="4"/>
      <c r="M195" s="4"/>
    </row>
    <row r="196" spans="1:13" x14ac:dyDescent="0.25">
      <c r="A196" s="34" t="s">
        <v>103</v>
      </c>
      <c r="B196" s="7"/>
      <c r="C196" s="13">
        <v>1</v>
      </c>
      <c r="D196" s="19"/>
      <c r="E196" s="31" t="e">
        <f t="shared" ref="E196:E259" ca="1" si="7">MATCH("*"&amp;$B196&amp;"*",OFFSET($N$3:$R$3,SUMPRODUCT(ISNUMBER(SEARCH("*"&amp;B196&amp;"*",$N$3:$R$8))*(ROW($N$3:$R$8)))-3,0),0)</f>
        <v>#N/A</v>
      </c>
      <c r="F196" s="4"/>
      <c r="G196" s="2"/>
      <c r="H196" s="4"/>
      <c r="I196" s="4"/>
      <c r="J196" s="4"/>
      <c r="K196" s="24"/>
      <c r="L196" s="4"/>
      <c r="M196" s="4"/>
    </row>
    <row r="197" spans="1:13" x14ac:dyDescent="0.25">
      <c r="A197" s="34" t="s">
        <v>103</v>
      </c>
      <c r="B197" s="7"/>
      <c r="C197" s="13">
        <v>1</v>
      </c>
      <c r="D197" s="19"/>
      <c r="E197" s="31" t="e">
        <f t="shared" ca="1" si="7"/>
        <v>#N/A</v>
      </c>
      <c r="F197" s="4"/>
      <c r="G197" s="2"/>
      <c r="H197" s="4"/>
      <c r="I197" s="4"/>
      <c r="J197" s="4"/>
      <c r="K197" s="24"/>
      <c r="L197" s="4"/>
      <c r="M197" s="4"/>
    </row>
    <row r="198" spans="1:13" x14ac:dyDescent="0.25">
      <c r="A198" s="34" t="s">
        <v>103</v>
      </c>
      <c r="B198" s="7"/>
      <c r="C198" s="13">
        <v>1</v>
      </c>
      <c r="D198" s="19"/>
      <c r="E198" s="31" t="e">
        <f t="shared" ca="1" si="7"/>
        <v>#N/A</v>
      </c>
      <c r="F198" s="4"/>
      <c r="G198" s="2"/>
      <c r="H198" s="4"/>
      <c r="I198" s="4"/>
      <c r="J198" s="4"/>
      <c r="K198" s="24"/>
      <c r="L198" s="4"/>
      <c r="M198" s="4"/>
    </row>
    <row r="199" spans="1:13" x14ac:dyDescent="0.25">
      <c r="A199" s="34" t="s">
        <v>103</v>
      </c>
      <c r="B199" s="7"/>
      <c r="C199" s="13">
        <v>1</v>
      </c>
      <c r="D199" s="19"/>
      <c r="E199" s="31" t="e">
        <f t="shared" ca="1" si="7"/>
        <v>#N/A</v>
      </c>
      <c r="F199" s="4"/>
      <c r="G199" s="2"/>
      <c r="H199" s="4"/>
      <c r="I199" s="4"/>
      <c r="J199" s="4"/>
      <c r="K199" s="24"/>
      <c r="L199" s="4"/>
      <c r="M199" s="4"/>
    </row>
    <row r="200" spans="1:13" x14ac:dyDescent="0.25">
      <c r="A200" s="34" t="s">
        <v>103</v>
      </c>
      <c r="B200" s="7"/>
      <c r="C200" s="13">
        <v>1</v>
      </c>
      <c r="D200" s="19"/>
      <c r="E200" s="31" t="e">
        <f t="shared" ca="1" si="7"/>
        <v>#N/A</v>
      </c>
      <c r="F200" s="4"/>
      <c r="G200" s="2"/>
      <c r="H200" s="4"/>
      <c r="I200" s="4"/>
      <c r="J200" s="4"/>
      <c r="K200" s="24"/>
      <c r="L200" s="4"/>
      <c r="M200" s="4"/>
    </row>
    <row r="201" spans="1:13" x14ac:dyDescent="0.25">
      <c r="A201" s="34" t="s">
        <v>103</v>
      </c>
      <c r="B201" s="7"/>
      <c r="C201" s="13">
        <v>1</v>
      </c>
      <c r="D201" s="19"/>
      <c r="E201" s="31" t="e">
        <f t="shared" ca="1" si="7"/>
        <v>#N/A</v>
      </c>
      <c r="F201" s="4"/>
      <c r="G201" s="2"/>
      <c r="H201" s="4"/>
      <c r="I201" s="4"/>
      <c r="J201" s="4"/>
      <c r="K201" s="24"/>
      <c r="L201" s="4"/>
      <c r="M201" s="4"/>
    </row>
    <row r="202" spans="1:13" x14ac:dyDescent="0.25">
      <c r="A202" s="34" t="s">
        <v>103</v>
      </c>
      <c r="B202" s="7"/>
      <c r="C202" s="13">
        <v>1</v>
      </c>
      <c r="D202" s="19"/>
      <c r="E202" s="31" t="e">
        <f t="shared" ca="1" si="7"/>
        <v>#N/A</v>
      </c>
      <c r="F202" s="4"/>
      <c r="G202" s="2"/>
      <c r="H202" s="4"/>
      <c r="I202" s="4"/>
      <c r="J202" s="4"/>
      <c r="K202" s="24"/>
      <c r="L202" s="4"/>
      <c r="M202" s="4"/>
    </row>
    <row r="203" spans="1:13" x14ac:dyDescent="0.25">
      <c r="A203" s="34" t="s">
        <v>103</v>
      </c>
      <c r="B203" s="7"/>
      <c r="C203" s="13">
        <v>1</v>
      </c>
      <c r="D203" s="19"/>
      <c r="E203" s="31" t="e">
        <f t="shared" ca="1" si="7"/>
        <v>#N/A</v>
      </c>
      <c r="F203" s="4"/>
      <c r="G203" s="2"/>
      <c r="H203" s="4"/>
      <c r="I203" s="4"/>
      <c r="J203" s="4"/>
      <c r="K203" s="24"/>
      <c r="L203" s="4"/>
      <c r="M203" s="4"/>
    </row>
    <row r="204" spans="1:13" x14ac:dyDescent="0.25">
      <c r="A204" s="34" t="s">
        <v>103</v>
      </c>
      <c r="B204" s="7"/>
      <c r="C204" s="13">
        <v>1</v>
      </c>
      <c r="D204" s="19"/>
      <c r="E204" s="31" t="e">
        <f t="shared" ca="1" si="7"/>
        <v>#N/A</v>
      </c>
      <c r="F204" s="4"/>
      <c r="G204" s="2"/>
      <c r="H204" s="4"/>
      <c r="I204" s="4"/>
      <c r="J204" s="4"/>
      <c r="K204" s="24"/>
      <c r="L204" s="4"/>
      <c r="M204" s="4"/>
    </row>
    <row r="205" spans="1:13" x14ac:dyDescent="0.25">
      <c r="A205" s="34" t="s">
        <v>103</v>
      </c>
      <c r="B205" s="7"/>
      <c r="C205" s="13">
        <v>1</v>
      </c>
      <c r="D205" s="19"/>
      <c r="E205" s="31" t="e">
        <f t="shared" ca="1" si="7"/>
        <v>#N/A</v>
      </c>
      <c r="F205" s="4"/>
      <c r="G205" s="2"/>
      <c r="H205" s="4"/>
      <c r="I205" s="4"/>
      <c r="J205" s="4"/>
      <c r="K205" s="24"/>
      <c r="L205" s="4"/>
      <c r="M205" s="4"/>
    </row>
    <row r="206" spans="1:13" x14ac:dyDescent="0.25">
      <c r="A206" s="34" t="s">
        <v>103</v>
      </c>
      <c r="B206" s="7"/>
      <c r="C206" s="13">
        <v>1</v>
      </c>
      <c r="D206" s="19"/>
      <c r="E206" s="31" t="e">
        <f t="shared" ca="1" si="7"/>
        <v>#N/A</v>
      </c>
      <c r="F206" s="4"/>
      <c r="G206" s="2"/>
      <c r="H206" s="4"/>
      <c r="I206" s="4"/>
      <c r="J206" s="4"/>
      <c r="K206" s="24"/>
      <c r="L206" s="4"/>
      <c r="M206" s="4"/>
    </row>
    <row r="207" spans="1:13" x14ac:dyDescent="0.25">
      <c r="A207" s="34" t="s">
        <v>103</v>
      </c>
      <c r="B207" s="7"/>
      <c r="C207" s="13">
        <v>1</v>
      </c>
      <c r="D207" s="19"/>
      <c r="E207" s="31" t="e">
        <f t="shared" ca="1" si="7"/>
        <v>#N/A</v>
      </c>
      <c r="F207" s="4"/>
      <c r="G207" s="2"/>
      <c r="H207" s="4"/>
      <c r="I207" s="4"/>
      <c r="J207" s="4"/>
      <c r="K207" s="24"/>
      <c r="L207" s="4"/>
      <c r="M207" s="4"/>
    </row>
    <row r="208" spans="1:13" x14ac:dyDescent="0.25">
      <c r="A208" s="34" t="s">
        <v>103</v>
      </c>
      <c r="B208" s="7"/>
      <c r="C208" s="13">
        <v>1</v>
      </c>
      <c r="D208" s="19"/>
      <c r="E208" s="31" t="e">
        <f t="shared" ca="1" si="7"/>
        <v>#N/A</v>
      </c>
      <c r="F208" s="4"/>
      <c r="G208" s="2"/>
      <c r="H208" s="4"/>
      <c r="I208" s="4"/>
      <c r="J208" s="4"/>
      <c r="K208" s="24"/>
      <c r="L208" s="4"/>
      <c r="M208" s="4"/>
    </row>
    <row r="209" spans="1:13" x14ac:dyDescent="0.25">
      <c r="A209" s="34" t="s">
        <v>103</v>
      </c>
      <c r="B209" s="7"/>
      <c r="C209" s="13">
        <v>1</v>
      </c>
      <c r="D209" s="19"/>
      <c r="E209" s="31" t="e">
        <f t="shared" ca="1" si="7"/>
        <v>#N/A</v>
      </c>
      <c r="F209" s="4"/>
      <c r="G209" s="2"/>
      <c r="H209" s="4"/>
      <c r="I209" s="4"/>
      <c r="J209" s="4"/>
      <c r="K209" s="24"/>
      <c r="L209" s="4"/>
      <c r="M209" s="4"/>
    </row>
    <row r="210" spans="1:13" x14ac:dyDescent="0.25">
      <c r="A210" s="34" t="s">
        <v>103</v>
      </c>
      <c r="B210" s="7"/>
      <c r="C210" s="13">
        <v>1</v>
      </c>
      <c r="D210" s="19"/>
      <c r="E210" s="31" t="e">
        <f t="shared" ca="1" si="7"/>
        <v>#N/A</v>
      </c>
      <c r="F210" s="4"/>
      <c r="G210" s="2"/>
      <c r="H210" s="4"/>
      <c r="I210" s="4"/>
      <c r="J210" s="4"/>
      <c r="K210" s="24"/>
      <c r="L210" s="4"/>
      <c r="M210" s="4"/>
    </row>
    <row r="211" spans="1:13" x14ac:dyDescent="0.25">
      <c r="A211" s="34" t="s">
        <v>103</v>
      </c>
      <c r="B211" s="7"/>
      <c r="C211" s="13">
        <v>1</v>
      </c>
      <c r="D211" s="19"/>
      <c r="E211" s="31" t="e">
        <f t="shared" ca="1" si="7"/>
        <v>#N/A</v>
      </c>
      <c r="F211" s="4"/>
      <c r="G211" s="2"/>
      <c r="H211" s="4"/>
      <c r="I211" s="4"/>
      <c r="J211" s="4"/>
      <c r="K211" s="24"/>
      <c r="L211" s="4"/>
      <c r="M211" s="4"/>
    </row>
    <row r="212" spans="1:13" x14ac:dyDescent="0.25">
      <c r="A212" s="34" t="s">
        <v>103</v>
      </c>
      <c r="B212" s="7"/>
      <c r="C212" s="13">
        <v>1</v>
      </c>
      <c r="D212" s="19"/>
      <c r="E212" s="31" t="e">
        <f t="shared" ca="1" si="7"/>
        <v>#N/A</v>
      </c>
      <c r="F212" s="4"/>
      <c r="G212" s="2"/>
      <c r="H212" s="4"/>
      <c r="I212" s="4"/>
      <c r="J212" s="4"/>
      <c r="K212" s="24"/>
      <c r="L212" s="4"/>
      <c r="M212" s="4"/>
    </row>
    <row r="213" spans="1:13" x14ac:dyDescent="0.25">
      <c r="A213" s="34" t="s">
        <v>103</v>
      </c>
      <c r="B213" s="7"/>
      <c r="C213" s="13">
        <v>1</v>
      </c>
      <c r="D213" s="19"/>
      <c r="E213" s="31" t="e">
        <f t="shared" ca="1" si="7"/>
        <v>#N/A</v>
      </c>
      <c r="F213" s="4"/>
      <c r="G213" s="2"/>
      <c r="H213" s="4"/>
      <c r="I213" s="4"/>
      <c r="J213" s="4"/>
      <c r="K213" s="24"/>
      <c r="L213" s="4"/>
      <c r="M213" s="4"/>
    </row>
    <row r="214" spans="1:13" x14ac:dyDescent="0.25">
      <c r="A214" s="34" t="s">
        <v>103</v>
      </c>
      <c r="B214" s="7"/>
      <c r="C214" s="13">
        <v>1</v>
      </c>
      <c r="D214" s="19"/>
      <c r="E214" s="31" t="e">
        <f t="shared" ca="1" si="7"/>
        <v>#N/A</v>
      </c>
      <c r="F214" s="4"/>
      <c r="G214" s="2"/>
      <c r="H214" s="4"/>
      <c r="I214" s="4"/>
      <c r="J214" s="4"/>
      <c r="K214" s="24"/>
      <c r="L214" s="4"/>
      <c r="M214" s="4"/>
    </row>
    <row r="215" spans="1:13" x14ac:dyDescent="0.25">
      <c r="A215" s="34" t="s">
        <v>103</v>
      </c>
      <c r="B215" s="7"/>
      <c r="C215" s="13">
        <v>1</v>
      </c>
      <c r="D215" s="19"/>
      <c r="E215" s="31" t="e">
        <f t="shared" ca="1" si="7"/>
        <v>#N/A</v>
      </c>
      <c r="F215" s="4"/>
      <c r="G215" s="2"/>
      <c r="H215" s="4"/>
      <c r="I215" s="4"/>
      <c r="J215" s="4"/>
      <c r="K215" s="24"/>
      <c r="L215" s="4"/>
      <c r="M215" s="4"/>
    </row>
    <row r="216" spans="1:13" x14ac:dyDescent="0.25">
      <c r="A216" s="34" t="s">
        <v>103</v>
      </c>
      <c r="B216" s="7"/>
      <c r="C216" s="13">
        <v>1</v>
      </c>
      <c r="D216" s="19"/>
      <c r="E216" s="31" t="e">
        <f t="shared" ca="1" si="7"/>
        <v>#N/A</v>
      </c>
      <c r="F216" s="4"/>
      <c r="G216" s="2"/>
      <c r="H216" s="4"/>
      <c r="I216" s="4"/>
      <c r="J216" s="4"/>
      <c r="K216" s="24"/>
      <c r="L216" s="4"/>
      <c r="M216" s="4"/>
    </row>
    <row r="217" spans="1:13" x14ac:dyDescent="0.25">
      <c r="A217" s="34" t="s">
        <v>103</v>
      </c>
      <c r="B217" s="7"/>
      <c r="C217" s="13">
        <v>1</v>
      </c>
      <c r="D217" s="19"/>
      <c r="E217" s="31" t="e">
        <f t="shared" ca="1" si="7"/>
        <v>#N/A</v>
      </c>
      <c r="F217" s="4"/>
      <c r="G217" s="2"/>
      <c r="H217" s="4"/>
      <c r="I217" s="4"/>
      <c r="J217" s="4"/>
      <c r="K217" s="24"/>
      <c r="L217" s="4"/>
      <c r="M217" s="4"/>
    </row>
    <row r="218" spans="1:13" x14ac:dyDescent="0.25">
      <c r="A218" s="34" t="s">
        <v>103</v>
      </c>
      <c r="B218" s="7"/>
      <c r="C218" s="13">
        <v>1</v>
      </c>
      <c r="D218" s="19"/>
      <c r="E218" s="31" t="e">
        <f t="shared" ca="1" si="7"/>
        <v>#N/A</v>
      </c>
      <c r="F218" s="4"/>
      <c r="G218" s="2"/>
      <c r="H218" s="4"/>
      <c r="I218" s="4"/>
      <c r="J218" s="4"/>
      <c r="K218" s="24"/>
      <c r="L218" s="4"/>
      <c r="M218" s="4"/>
    </row>
    <row r="219" spans="1:13" x14ac:dyDescent="0.25">
      <c r="A219" s="34" t="s">
        <v>103</v>
      </c>
      <c r="B219" s="7"/>
      <c r="C219" s="13">
        <v>1</v>
      </c>
      <c r="D219" s="19"/>
      <c r="E219" s="31" t="e">
        <f t="shared" ca="1" si="7"/>
        <v>#N/A</v>
      </c>
      <c r="F219" s="4"/>
      <c r="G219" s="2"/>
      <c r="H219" s="4"/>
      <c r="I219" s="4"/>
      <c r="J219" s="4"/>
      <c r="K219" s="24"/>
      <c r="L219" s="4"/>
      <c r="M219" s="4"/>
    </row>
    <row r="220" spans="1:13" x14ac:dyDescent="0.25">
      <c r="A220" s="34" t="s">
        <v>103</v>
      </c>
      <c r="B220" s="7"/>
      <c r="C220" s="13">
        <v>1</v>
      </c>
      <c r="D220" s="19"/>
      <c r="E220" s="31" t="e">
        <f t="shared" ca="1" si="7"/>
        <v>#N/A</v>
      </c>
      <c r="F220" s="4"/>
      <c r="G220" s="2"/>
      <c r="H220" s="4"/>
      <c r="I220" s="4"/>
      <c r="J220" s="4"/>
      <c r="K220" s="24"/>
      <c r="L220" s="4"/>
      <c r="M220" s="4"/>
    </row>
    <row r="221" spans="1:13" x14ac:dyDescent="0.25">
      <c r="A221" s="34" t="s">
        <v>103</v>
      </c>
      <c r="B221" s="7"/>
      <c r="C221" s="13">
        <v>1</v>
      </c>
      <c r="D221" s="19"/>
      <c r="E221" s="31" t="e">
        <f t="shared" ca="1" si="7"/>
        <v>#N/A</v>
      </c>
      <c r="F221" s="4"/>
      <c r="G221" s="2"/>
      <c r="H221" s="4"/>
      <c r="I221" s="4"/>
      <c r="J221" s="4"/>
      <c r="K221" s="24"/>
      <c r="L221" s="4"/>
      <c r="M221" s="4"/>
    </row>
    <row r="222" spans="1:13" x14ac:dyDescent="0.25">
      <c r="A222" s="34" t="s">
        <v>103</v>
      </c>
      <c r="B222" s="7"/>
      <c r="C222" s="13">
        <v>1</v>
      </c>
      <c r="D222" s="19"/>
      <c r="E222" s="31" t="e">
        <f t="shared" ca="1" si="7"/>
        <v>#N/A</v>
      </c>
      <c r="F222" s="4"/>
      <c r="G222" s="2"/>
      <c r="H222" s="4"/>
      <c r="I222" s="4"/>
      <c r="J222" s="4"/>
      <c r="K222" s="24"/>
      <c r="L222" s="4"/>
      <c r="M222" s="4"/>
    </row>
    <row r="223" spans="1:13" x14ac:dyDescent="0.25">
      <c r="A223" s="34" t="s">
        <v>103</v>
      </c>
      <c r="B223" s="7"/>
      <c r="C223" s="13">
        <v>1</v>
      </c>
      <c r="D223" s="19"/>
      <c r="E223" s="31" t="e">
        <f t="shared" ca="1" si="7"/>
        <v>#N/A</v>
      </c>
      <c r="F223" s="4"/>
      <c r="G223" s="2"/>
      <c r="H223" s="4"/>
      <c r="I223" s="4"/>
      <c r="J223" s="4"/>
      <c r="K223" s="24"/>
      <c r="L223" s="4"/>
      <c r="M223" s="4"/>
    </row>
    <row r="224" spans="1:13" x14ac:dyDescent="0.25">
      <c r="A224" s="34" t="s">
        <v>103</v>
      </c>
      <c r="B224" s="7"/>
      <c r="C224" s="13">
        <v>1</v>
      </c>
      <c r="D224" s="19"/>
      <c r="E224" s="31" t="e">
        <f t="shared" ca="1" si="7"/>
        <v>#N/A</v>
      </c>
      <c r="F224" s="4"/>
      <c r="G224" s="2"/>
      <c r="H224" s="4"/>
      <c r="I224" s="4"/>
      <c r="J224" s="4"/>
      <c r="K224" s="24"/>
      <c r="L224" s="4"/>
      <c r="M224" s="4"/>
    </row>
    <row r="225" spans="1:13" x14ac:dyDescent="0.25">
      <c r="A225" s="34" t="s">
        <v>103</v>
      </c>
      <c r="B225" s="7"/>
      <c r="C225" s="13">
        <v>1</v>
      </c>
      <c r="D225" s="19"/>
      <c r="E225" s="31" t="e">
        <f t="shared" ca="1" si="7"/>
        <v>#N/A</v>
      </c>
      <c r="F225" s="4"/>
      <c r="G225" s="2"/>
      <c r="H225" s="4"/>
      <c r="I225" s="4"/>
      <c r="J225" s="4"/>
      <c r="K225" s="24"/>
      <c r="L225" s="4"/>
      <c r="M225" s="4"/>
    </row>
    <row r="226" spans="1:13" x14ac:dyDescent="0.25">
      <c r="A226" s="34" t="s">
        <v>103</v>
      </c>
      <c r="B226" s="7"/>
      <c r="C226" s="13">
        <v>1</v>
      </c>
      <c r="D226" s="19"/>
      <c r="E226" s="31" t="e">
        <f t="shared" ca="1" si="7"/>
        <v>#N/A</v>
      </c>
      <c r="F226" s="4"/>
      <c r="G226" s="2"/>
      <c r="H226" s="4"/>
      <c r="I226" s="4"/>
      <c r="J226" s="4"/>
      <c r="K226" s="24"/>
      <c r="L226" s="4"/>
      <c r="M226" s="4"/>
    </row>
    <row r="227" spans="1:13" x14ac:dyDescent="0.25">
      <c r="A227" s="34" t="s">
        <v>103</v>
      </c>
      <c r="B227" s="7"/>
      <c r="C227" s="13">
        <v>1</v>
      </c>
      <c r="D227" s="19"/>
      <c r="E227" s="31" t="e">
        <f t="shared" ca="1" si="7"/>
        <v>#N/A</v>
      </c>
      <c r="F227" s="4"/>
      <c r="G227" s="2"/>
      <c r="H227" s="4"/>
      <c r="I227" s="4"/>
      <c r="J227" s="4"/>
      <c r="K227" s="24"/>
      <c r="L227" s="4"/>
      <c r="M227" s="4"/>
    </row>
    <row r="228" spans="1:13" x14ac:dyDescent="0.25">
      <c r="A228" s="34" t="s">
        <v>103</v>
      </c>
      <c r="B228" s="7"/>
      <c r="C228" s="13">
        <v>1</v>
      </c>
      <c r="D228" s="19"/>
      <c r="E228" s="31" t="e">
        <f t="shared" ca="1" si="7"/>
        <v>#N/A</v>
      </c>
      <c r="F228" s="4"/>
      <c r="G228" s="2"/>
      <c r="H228" s="4"/>
      <c r="I228" s="4"/>
      <c r="J228" s="4"/>
      <c r="K228" s="24"/>
      <c r="L228" s="4"/>
      <c r="M228" s="4"/>
    </row>
    <row r="229" spans="1:13" x14ac:dyDescent="0.25">
      <c r="A229" s="34" t="s">
        <v>103</v>
      </c>
      <c r="B229" s="7"/>
      <c r="C229" s="13">
        <v>1</v>
      </c>
      <c r="D229" s="19"/>
      <c r="E229" s="31" t="e">
        <f t="shared" ca="1" si="7"/>
        <v>#N/A</v>
      </c>
      <c r="F229" s="4"/>
      <c r="G229" s="2"/>
      <c r="H229" s="4"/>
      <c r="I229" s="4"/>
      <c r="J229" s="4"/>
      <c r="K229" s="24"/>
      <c r="L229" s="4"/>
      <c r="M229" s="4"/>
    </row>
    <row r="230" spans="1:13" x14ac:dyDescent="0.25">
      <c r="A230" s="34" t="s">
        <v>103</v>
      </c>
      <c r="B230" s="7"/>
      <c r="C230" s="13">
        <v>1</v>
      </c>
      <c r="D230" s="19"/>
      <c r="E230" s="31" t="e">
        <f t="shared" ca="1" si="7"/>
        <v>#N/A</v>
      </c>
      <c r="F230" s="4"/>
      <c r="G230" s="2"/>
      <c r="H230" s="4"/>
      <c r="I230" s="4"/>
      <c r="J230" s="4"/>
      <c r="K230" s="24"/>
      <c r="L230" s="4"/>
      <c r="M230" s="4"/>
    </row>
    <row r="231" spans="1:13" x14ac:dyDescent="0.25">
      <c r="A231" s="34" t="s">
        <v>103</v>
      </c>
      <c r="B231" s="7"/>
      <c r="C231" s="13">
        <v>1</v>
      </c>
      <c r="D231" s="19"/>
      <c r="E231" s="31" t="e">
        <f t="shared" ca="1" si="7"/>
        <v>#N/A</v>
      </c>
      <c r="F231" s="4"/>
      <c r="G231" s="2"/>
      <c r="H231" s="4"/>
      <c r="I231" s="4"/>
      <c r="J231" s="4"/>
      <c r="K231" s="24"/>
      <c r="L231" s="4"/>
      <c r="M231" s="4"/>
    </row>
    <row r="232" spans="1:13" x14ac:dyDescent="0.25">
      <c r="A232" s="34" t="s">
        <v>103</v>
      </c>
      <c r="B232" s="7"/>
      <c r="C232" s="13">
        <v>1</v>
      </c>
      <c r="D232" s="19"/>
      <c r="E232" s="31" t="e">
        <f t="shared" ca="1" si="7"/>
        <v>#N/A</v>
      </c>
      <c r="F232" s="4"/>
      <c r="G232" s="2"/>
      <c r="H232" s="4"/>
      <c r="I232" s="4"/>
      <c r="J232" s="4"/>
      <c r="K232" s="24"/>
      <c r="L232" s="4"/>
      <c r="M232" s="4"/>
    </row>
    <row r="233" spans="1:13" x14ac:dyDescent="0.25">
      <c r="A233" s="34" t="s">
        <v>103</v>
      </c>
      <c r="B233" s="7"/>
      <c r="C233" s="13">
        <v>1</v>
      </c>
      <c r="D233" s="19"/>
      <c r="E233" s="31" t="e">
        <f t="shared" ca="1" si="7"/>
        <v>#N/A</v>
      </c>
      <c r="F233" s="4"/>
      <c r="G233" s="2"/>
      <c r="H233" s="4"/>
      <c r="I233" s="4"/>
      <c r="J233" s="4"/>
      <c r="K233" s="24"/>
      <c r="L233" s="4"/>
      <c r="M233" s="4"/>
    </row>
    <row r="234" spans="1:13" x14ac:dyDescent="0.25">
      <c r="A234" s="34" t="s">
        <v>103</v>
      </c>
      <c r="B234" s="7"/>
      <c r="C234" s="13">
        <v>1</v>
      </c>
      <c r="D234" s="19"/>
      <c r="E234" s="31" t="e">
        <f t="shared" ca="1" si="7"/>
        <v>#N/A</v>
      </c>
      <c r="F234" s="4"/>
      <c r="G234" s="2"/>
      <c r="H234" s="4"/>
      <c r="I234" s="4"/>
      <c r="J234" s="4"/>
      <c r="K234" s="24"/>
      <c r="L234" s="4"/>
      <c r="M234" s="4"/>
    </row>
    <row r="235" spans="1:13" x14ac:dyDescent="0.25">
      <c r="A235" s="34" t="s">
        <v>103</v>
      </c>
      <c r="B235" s="7"/>
      <c r="C235" s="13">
        <v>1</v>
      </c>
      <c r="D235" s="19"/>
      <c r="E235" s="31" t="e">
        <f t="shared" ca="1" si="7"/>
        <v>#N/A</v>
      </c>
      <c r="F235" s="4"/>
      <c r="G235" s="2"/>
      <c r="H235" s="4"/>
      <c r="I235" s="4"/>
      <c r="J235" s="4"/>
      <c r="K235" s="24"/>
      <c r="L235" s="4"/>
      <c r="M235" s="4"/>
    </row>
    <row r="236" spans="1:13" x14ac:dyDescent="0.25">
      <c r="A236" s="34" t="s">
        <v>103</v>
      </c>
      <c r="B236" s="7"/>
      <c r="C236" s="13">
        <v>1</v>
      </c>
      <c r="D236" s="19"/>
      <c r="E236" s="31" t="e">
        <f t="shared" ca="1" si="7"/>
        <v>#N/A</v>
      </c>
      <c r="F236" s="4"/>
      <c r="G236" s="2"/>
      <c r="H236" s="4"/>
      <c r="I236" s="4"/>
      <c r="J236" s="4"/>
      <c r="K236" s="24"/>
      <c r="L236" s="4"/>
      <c r="M236" s="4"/>
    </row>
    <row r="237" spans="1:13" x14ac:dyDescent="0.25">
      <c r="A237" s="34" t="s">
        <v>103</v>
      </c>
      <c r="B237" s="7"/>
      <c r="C237" s="13">
        <v>1</v>
      </c>
      <c r="D237" s="19"/>
      <c r="E237" s="31" t="e">
        <f t="shared" ca="1" si="7"/>
        <v>#N/A</v>
      </c>
      <c r="F237" s="4"/>
      <c r="G237" s="2"/>
      <c r="H237" s="4"/>
      <c r="I237" s="4"/>
      <c r="J237" s="4"/>
      <c r="K237" s="24"/>
      <c r="L237" s="4"/>
      <c r="M237" s="4"/>
    </row>
    <row r="238" spans="1:13" x14ac:dyDescent="0.25">
      <c r="A238" s="34" t="s">
        <v>103</v>
      </c>
      <c r="B238" s="7"/>
      <c r="C238" s="13">
        <v>1</v>
      </c>
      <c r="D238" s="19"/>
      <c r="E238" s="31" t="e">
        <f t="shared" ca="1" si="7"/>
        <v>#N/A</v>
      </c>
      <c r="F238" s="4"/>
      <c r="G238" s="2"/>
      <c r="H238" s="4"/>
      <c r="I238" s="4"/>
      <c r="J238" s="4"/>
      <c r="K238" s="24"/>
      <c r="L238" s="4"/>
      <c r="M238" s="4"/>
    </row>
    <row r="239" spans="1:13" x14ac:dyDescent="0.25">
      <c r="A239" s="34" t="s">
        <v>103</v>
      </c>
      <c r="B239" s="7"/>
      <c r="C239" s="13">
        <v>1</v>
      </c>
      <c r="D239" s="19"/>
      <c r="E239" s="31" t="e">
        <f t="shared" ca="1" si="7"/>
        <v>#N/A</v>
      </c>
      <c r="F239" s="4"/>
      <c r="G239" s="2"/>
      <c r="H239" s="4"/>
      <c r="I239" s="4"/>
      <c r="J239" s="4"/>
      <c r="K239" s="24"/>
      <c r="L239" s="4"/>
      <c r="M239" s="4"/>
    </row>
    <row r="240" spans="1:13" x14ac:dyDescent="0.25">
      <c r="A240" s="34" t="s">
        <v>103</v>
      </c>
      <c r="B240" s="7"/>
      <c r="C240" s="13">
        <v>1</v>
      </c>
      <c r="D240" s="19"/>
      <c r="E240" s="31" t="e">
        <f t="shared" ca="1" si="7"/>
        <v>#N/A</v>
      </c>
      <c r="F240" s="4"/>
      <c r="G240" s="2"/>
      <c r="H240" s="4"/>
      <c r="I240" s="4"/>
      <c r="J240" s="4"/>
      <c r="K240" s="24"/>
      <c r="L240" s="4"/>
      <c r="M240" s="4"/>
    </row>
    <row r="241" spans="1:13" x14ac:dyDescent="0.25">
      <c r="A241" s="34" t="s">
        <v>103</v>
      </c>
      <c r="B241" s="7"/>
      <c r="C241" s="13">
        <v>1</v>
      </c>
      <c r="D241" s="19"/>
      <c r="E241" s="31" t="e">
        <f t="shared" ca="1" si="7"/>
        <v>#N/A</v>
      </c>
      <c r="F241" s="4"/>
      <c r="G241" s="2"/>
      <c r="H241" s="4"/>
      <c r="I241" s="4"/>
      <c r="J241" s="4"/>
      <c r="K241" s="24"/>
      <c r="L241" s="4"/>
      <c r="M241" s="4"/>
    </row>
    <row r="242" spans="1:13" x14ac:dyDescent="0.25">
      <c r="A242" s="34" t="s">
        <v>103</v>
      </c>
      <c r="B242" s="7"/>
      <c r="C242" s="13">
        <v>1</v>
      </c>
      <c r="D242" s="19"/>
      <c r="E242" s="31" t="e">
        <f t="shared" ca="1" si="7"/>
        <v>#N/A</v>
      </c>
      <c r="F242" s="4"/>
      <c r="G242" s="2"/>
      <c r="H242" s="4"/>
      <c r="I242" s="4"/>
      <c r="J242" s="4"/>
      <c r="K242" s="24"/>
      <c r="L242" s="4"/>
      <c r="M242" s="4"/>
    </row>
    <row r="243" spans="1:13" x14ac:dyDescent="0.25">
      <c r="A243" s="34" t="s">
        <v>103</v>
      </c>
      <c r="B243" s="7"/>
      <c r="C243" s="13">
        <v>1</v>
      </c>
      <c r="D243" s="19"/>
      <c r="E243" s="31" t="e">
        <f t="shared" ca="1" si="7"/>
        <v>#N/A</v>
      </c>
      <c r="F243"/>
      <c r="G243" s="1"/>
      <c r="H243"/>
      <c r="I243"/>
      <c r="J243"/>
      <c r="K243" s="21"/>
    </row>
    <row r="244" spans="1:13" x14ac:dyDescent="0.25">
      <c r="A244" s="34" t="s">
        <v>103</v>
      </c>
      <c r="B244" s="7"/>
      <c r="C244" s="13">
        <v>1</v>
      </c>
      <c r="D244" s="19"/>
      <c r="E244" s="31" t="e">
        <f t="shared" ca="1" si="7"/>
        <v>#N/A</v>
      </c>
      <c r="F244"/>
      <c r="G244" s="1"/>
      <c r="H244"/>
      <c r="I244"/>
      <c r="J244"/>
      <c r="K244" s="21"/>
    </row>
    <row r="245" spans="1:13" x14ac:dyDescent="0.25">
      <c r="A245" s="34" t="s">
        <v>103</v>
      </c>
      <c r="B245" s="7"/>
      <c r="C245" s="13">
        <v>1</v>
      </c>
      <c r="D245" s="19"/>
      <c r="E245" s="31" t="e">
        <f t="shared" ca="1" si="7"/>
        <v>#N/A</v>
      </c>
      <c r="F245"/>
      <c r="G245" s="1"/>
      <c r="H245"/>
      <c r="I245"/>
      <c r="J245"/>
      <c r="K245" s="21"/>
    </row>
    <row r="246" spans="1:13" x14ac:dyDescent="0.25">
      <c r="A246" s="34" t="s">
        <v>103</v>
      </c>
      <c r="B246" s="7"/>
      <c r="C246" s="13">
        <v>1</v>
      </c>
      <c r="D246" s="19"/>
      <c r="E246" s="31" t="e">
        <f t="shared" ca="1" si="7"/>
        <v>#N/A</v>
      </c>
      <c r="F246"/>
      <c r="G246" s="1"/>
      <c r="H246"/>
      <c r="I246"/>
      <c r="J246"/>
      <c r="K246" s="21"/>
    </row>
    <row r="247" spans="1:13" x14ac:dyDescent="0.25">
      <c r="A247" s="34" t="s">
        <v>103</v>
      </c>
      <c r="B247" s="7"/>
      <c r="C247" s="13">
        <v>1</v>
      </c>
      <c r="D247" s="19"/>
      <c r="E247" s="31" t="e">
        <f t="shared" ca="1" si="7"/>
        <v>#N/A</v>
      </c>
      <c r="F247"/>
      <c r="G247" s="1"/>
      <c r="H247"/>
      <c r="I247"/>
      <c r="J247"/>
      <c r="K247" s="21"/>
    </row>
    <row r="248" spans="1:13" x14ac:dyDescent="0.25">
      <c r="A248" s="34" t="s">
        <v>103</v>
      </c>
      <c r="B248" s="7"/>
      <c r="C248" s="13">
        <v>1</v>
      </c>
      <c r="D248" s="19"/>
      <c r="E248" s="31" t="e">
        <f t="shared" ca="1" si="7"/>
        <v>#N/A</v>
      </c>
      <c r="F248"/>
      <c r="G248" s="1"/>
      <c r="H248"/>
      <c r="I248"/>
      <c r="J248"/>
      <c r="K248" s="21"/>
    </row>
    <row r="249" spans="1:13" x14ac:dyDescent="0.25">
      <c r="A249" s="34" t="s">
        <v>103</v>
      </c>
      <c r="B249" s="7"/>
      <c r="C249" s="13">
        <v>1</v>
      </c>
      <c r="D249" s="19"/>
      <c r="E249" s="31" t="e">
        <f t="shared" ca="1" si="7"/>
        <v>#N/A</v>
      </c>
      <c r="F249"/>
      <c r="G249" s="1"/>
      <c r="H249"/>
      <c r="I249"/>
      <c r="J249"/>
      <c r="K249" s="21"/>
    </row>
    <row r="250" spans="1:13" x14ac:dyDescent="0.25">
      <c r="A250" s="34" t="s">
        <v>103</v>
      </c>
      <c r="B250" s="7"/>
      <c r="C250" s="13">
        <v>1</v>
      </c>
      <c r="D250" s="19"/>
      <c r="E250" s="31" t="e">
        <f t="shared" ca="1" si="7"/>
        <v>#N/A</v>
      </c>
      <c r="F250"/>
      <c r="G250" s="1"/>
      <c r="H250"/>
      <c r="I250"/>
      <c r="J250"/>
      <c r="K250" s="21"/>
    </row>
    <row r="251" spans="1:13" x14ac:dyDescent="0.25">
      <c r="A251" s="34" t="s">
        <v>103</v>
      </c>
      <c r="B251" s="7"/>
      <c r="C251" s="13">
        <v>1</v>
      </c>
      <c r="D251" s="19"/>
      <c r="E251" s="31" t="e">
        <f t="shared" ca="1" si="7"/>
        <v>#N/A</v>
      </c>
      <c r="F251"/>
      <c r="G251" s="1"/>
      <c r="H251"/>
      <c r="I251"/>
      <c r="J251"/>
      <c r="K251" s="21"/>
    </row>
    <row r="252" spans="1:13" x14ac:dyDescent="0.25">
      <c r="A252" s="34" t="s">
        <v>103</v>
      </c>
      <c r="B252" s="7"/>
      <c r="C252" s="13">
        <v>1</v>
      </c>
      <c r="D252" s="19"/>
      <c r="E252" s="31" t="e">
        <f t="shared" ca="1" si="7"/>
        <v>#N/A</v>
      </c>
      <c r="F252"/>
      <c r="G252" s="1"/>
      <c r="H252"/>
      <c r="I252"/>
      <c r="J252"/>
      <c r="K252" s="21"/>
    </row>
    <row r="253" spans="1:13" x14ac:dyDescent="0.25">
      <c r="A253" s="34" t="s">
        <v>103</v>
      </c>
      <c r="B253" s="7"/>
      <c r="C253" s="13">
        <v>1</v>
      </c>
      <c r="D253" s="19"/>
      <c r="E253" s="31" t="e">
        <f t="shared" ca="1" si="7"/>
        <v>#N/A</v>
      </c>
      <c r="F253"/>
      <c r="G253" s="1"/>
      <c r="H253"/>
      <c r="I253"/>
      <c r="J253"/>
      <c r="K253" s="21"/>
    </row>
    <row r="254" spans="1:13" x14ac:dyDescent="0.25">
      <c r="A254" s="34" t="s">
        <v>103</v>
      </c>
      <c r="B254" s="7"/>
      <c r="C254" s="13">
        <v>1</v>
      </c>
      <c r="D254" s="19"/>
      <c r="E254" s="31" t="e">
        <f t="shared" ca="1" si="7"/>
        <v>#N/A</v>
      </c>
      <c r="F254"/>
      <c r="G254" s="1"/>
      <c r="H254"/>
      <c r="I254"/>
      <c r="J254"/>
      <c r="K254" s="21"/>
    </row>
    <row r="255" spans="1:13" x14ac:dyDescent="0.25">
      <c r="A255" s="34" t="s">
        <v>103</v>
      </c>
      <c r="B255" s="7"/>
      <c r="C255" s="13">
        <v>1</v>
      </c>
      <c r="D255" s="19"/>
      <c r="E255" s="31" t="e">
        <f t="shared" ca="1" si="7"/>
        <v>#N/A</v>
      </c>
      <c r="F255"/>
      <c r="G255" s="1"/>
      <c r="H255"/>
      <c r="I255"/>
      <c r="J255"/>
      <c r="K255" s="21"/>
    </row>
    <row r="256" spans="1:13" x14ac:dyDescent="0.25">
      <c r="A256" s="34" t="s">
        <v>103</v>
      </c>
      <c r="B256" s="7"/>
      <c r="C256" s="13">
        <v>1</v>
      </c>
      <c r="D256" s="19"/>
      <c r="E256" s="31" t="e">
        <f t="shared" ca="1" si="7"/>
        <v>#N/A</v>
      </c>
      <c r="F256"/>
      <c r="G256" s="1"/>
      <c r="H256"/>
      <c r="I256"/>
      <c r="J256"/>
      <c r="K256" s="21"/>
    </row>
    <row r="257" spans="1:11" x14ac:dyDescent="0.25">
      <c r="A257" s="34" t="s">
        <v>103</v>
      </c>
      <c r="B257" s="7"/>
      <c r="C257" s="13">
        <v>1</v>
      </c>
      <c r="D257" s="19"/>
      <c r="E257" s="31" t="e">
        <f t="shared" ca="1" si="7"/>
        <v>#N/A</v>
      </c>
      <c r="F257"/>
      <c r="G257" s="1"/>
      <c r="H257"/>
      <c r="I257"/>
      <c r="J257"/>
      <c r="K257" s="21"/>
    </row>
    <row r="258" spans="1:11" x14ac:dyDescent="0.25">
      <c r="A258" s="34" t="s">
        <v>103</v>
      </c>
      <c r="B258" s="7"/>
      <c r="C258" s="13">
        <v>1</v>
      </c>
      <c r="D258" s="19"/>
      <c r="E258" s="31" t="e">
        <f t="shared" ca="1" si="7"/>
        <v>#N/A</v>
      </c>
      <c r="F258"/>
      <c r="G258" s="1"/>
      <c r="H258"/>
      <c r="I258"/>
      <c r="J258"/>
      <c r="K258" s="21"/>
    </row>
    <row r="259" spans="1:11" x14ac:dyDescent="0.25">
      <c r="A259" s="34" t="s">
        <v>103</v>
      </c>
      <c r="B259" s="7"/>
      <c r="C259" s="13">
        <v>1</v>
      </c>
      <c r="D259" s="19"/>
      <c r="E259" s="31" t="e">
        <f t="shared" ca="1" si="7"/>
        <v>#N/A</v>
      </c>
      <c r="F259"/>
      <c r="G259" s="1"/>
      <c r="H259"/>
      <c r="I259"/>
      <c r="J259"/>
      <c r="K259" s="21"/>
    </row>
    <row r="260" spans="1:11" x14ac:dyDescent="0.25">
      <c r="A260" s="34" t="s">
        <v>103</v>
      </c>
      <c r="B260" s="7"/>
      <c r="C260" s="13">
        <v>1</v>
      </c>
      <c r="D260" s="19"/>
      <c r="E260" s="31" t="e">
        <f t="shared" ref="E260:E323" ca="1" si="8">MATCH("*"&amp;$B260&amp;"*",OFFSET($N$3:$R$3,SUMPRODUCT(ISNUMBER(SEARCH("*"&amp;B260&amp;"*",$N$3:$R$8))*(ROW($N$3:$R$8)))-3,0),0)</f>
        <v>#N/A</v>
      </c>
      <c r="F260"/>
      <c r="G260" s="1"/>
      <c r="H260"/>
      <c r="I260"/>
      <c r="J260"/>
      <c r="K260" s="21"/>
    </row>
    <row r="261" spans="1:11" x14ac:dyDescent="0.25">
      <c r="A261" s="34" t="s">
        <v>103</v>
      </c>
      <c r="B261" s="7"/>
      <c r="C261" s="13">
        <v>1</v>
      </c>
      <c r="D261" s="19"/>
      <c r="E261" s="31" t="e">
        <f t="shared" ca="1" si="8"/>
        <v>#N/A</v>
      </c>
      <c r="F261"/>
      <c r="G261" s="1"/>
      <c r="H261"/>
      <c r="I261"/>
      <c r="J261"/>
      <c r="K261" s="21"/>
    </row>
    <row r="262" spans="1:11" x14ac:dyDescent="0.25">
      <c r="A262" s="34" t="s">
        <v>103</v>
      </c>
      <c r="B262" s="7"/>
      <c r="C262" s="13">
        <v>1</v>
      </c>
      <c r="D262" s="19"/>
      <c r="E262" s="31" t="e">
        <f t="shared" ca="1" si="8"/>
        <v>#N/A</v>
      </c>
      <c r="F262"/>
      <c r="G262" s="1"/>
      <c r="H262"/>
      <c r="I262"/>
      <c r="J262"/>
      <c r="K262" s="21"/>
    </row>
    <row r="263" spans="1:11" x14ac:dyDescent="0.25">
      <c r="A263" s="34" t="s">
        <v>103</v>
      </c>
      <c r="B263" s="7"/>
      <c r="C263" s="13">
        <v>1</v>
      </c>
      <c r="D263" s="19"/>
      <c r="E263" s="31" t="e">
        <f t="shared" ca="1" si="8"/>
        <v>#N/A</v>
      </c>
      <c r="F263"/>
      <c r="G263" s="1"/>
      <c r="H263"/>
      <c r="I263"/>
      <c r="J263"/>
      <c r="K263" s="21"/>
    </row>
    <row r="264" spans="1:11" x14ac:dyDescent="0.25">
      <c r="A264" s="34" t="s">
        <v>103</v>
      </c>
      <c r="B264" s="7"/>
      <c r="C264" s="13">
        <v>1</v>
      </c>
      <c r="D264" s="19"/>
      <c r="E264" s="31" t="e">
        <f t="shared" ca="1" si="8"/>
        <v>#N/A</v>
      </c>
      <c r="F264"/>
      <c r="G264" s="1"/>
      <c r="H264"/>
      <c r="I264"/>
      <c r="J264"/>
      <c r="K264" s="21"/>
    </row>
    <row r="265" spans="1:11" x14ac:dyDescent="0.25">
      <c r="A265" s="34" t="s">
        <v>103</v>
      </c>
      <c r="B265" s="7"/>
      <c r="C265" s="13">
        <v>1</v>
      </c>
      <c r="D265" s="19"/>
      <c r="E265" s="31" t="e">
        <f t="shared" ca="1" si="8"/>
        <v>#N/A</v>
      </c>
      <c r="F265"/>
      <c r="G265" s="1"/>
      <c r="H265"/>
      <c r="I265"/>
      <c r="J265"/>
      <c r="K265" s="21"/>
    </row>
    <row r="266" spans="1:11" x14ac:dyDescent="0.25">
      <c r="A266" s="34" t="s">
        <v>103</v>
      </c>
      <c r="B266" s="7"/>
      <c r="C266" s="13">
        <v>1</v>
      </c>
      <c r="D266" s="19"/>
      <c r="E266" s="31" t="e">
        <f t="shared" ca="1" si="8"/>
        <v>#N/A</v>
      </c>
      <c r="F266"/>
      <c r="G266" s="1"/>
      <c r="H266"/>
      <c r="I266"/>
      <c r="J266"/>
      <c r="K266" s="21"/>
    </row>
    <row r="267" spans="1:11" x14ac:dyDescent="0.25">
      <c r="A267" s="34" t="s">
        <v>103</v>
      </c>
      <c r="B267" s="7"/>
      <c r="C267" s="13">
        <v>1</v>
      </c>
      <c r="D267" s="19"/>
      <c r="E267" s="31" t="e">
        <f t="shared" ca="1" si="8"/>
        <v>#N/A</v>
      </c>
      <c r="F267"/>
      <c r="G267" s="1"/>
      <c r="H267"/>
      <c r="I267"/>
      <c r="J267"/>
      <c r="K267" s="21"/>
    </row>
    <row r="268" spans="1:11" x14ac:dyDescent="0.25">
      <c r="A268" s="34" t="s">
        <v>103</v>
      </c>
      <c r="B268" s="7"/>
      <c r="C268" s="13">
        <v>1</v>
      </c>
      <c r="D268" s="19"/>
      <c r="E268" s="31" t="e">
        <f t="shared" ca="1" si="8"/>
        <v>#N/A</v>
      </c>
      <c r="F268"/>
      <c r="G268" s="1"/>
      <c r="H268"/>
      <c r="I268"/>
      <c r="J268"/>
      <c r="K268" s="21"/>
    </row>
    <row r="269" spans="1:11" x14ac:dyDescent="0.25">
      <c r="A269" s="34" t="s">
        <v>103</v>
      </c>
      <c r="B269" s="7"/>
      <c r="C269" s="13">
        <v>1</v>
      </c>
      <c r="D269" s="19"/>
      <c r="E269" s="31" t="e">
        <f t="shared" ca="1" si="8"/>
        <v>#N/A</v>
      </c>
      <c r="F269"/>
      <c r="G269" s="1"/>
      <c r="H269"/>
      <c r="I269"/>
      <c r="J269"/>
      <c r="K269" s="21"/>
    </row>
    <row r="270" spans="1:11" x14ac:dyDescent="0.25">
      <c r="A270" s="34" t="s">
        <v>103</v>
      </c>
      <c r="B270" s="7"/>
      <c r="C270" s="13">
        <v>1</v>
      </c>
      <c r="D270" s="19"/>
      <c r="E270" s="31" t="e">
        <f t="shared" ca="1" si="8"/>
        <v>#N/A</v>
      </c>
      <c r="F270"/>
      <c r="G270" s="1"/>
      <c r="H270"/>
      <c r="I270"/>
      <c r="J270"/>
      <c r="K270" s="21"/>
    </row>
    <row r="271" spans="1:11" x14ac:dyDescent="0.25">
      <c r="A271" s="34" t="s">
        <v>103</v>
      </c>
      <c r="B271" s="7"/>
      <c r="C271" s="13">
        <v>1</v>
      </c>
      <c r="D271" s="19"/>
      <c r="E271" s="31" t="e">
        <f t="shared" ca="1" si="8"/>
        <v>#N/A</v>
      </c>
      <c r="F271"/>
      <c r="G271" s="1"/>
      <c r="H271"/>
      <c r="I271"/>
      <c r="J271"/>
      <c r="K271" s="21"/>
    </row>
    <row r="272" spans="1:11" x14ac:dyDescent="0.25">
      <c r="A272" s="34" t="s">
        <v>103</v>
      </c>
      <c r="B272" s="7"/>
      <c r="C272" s="13">
        <v>1</v>
      </c>
      <c r="D272" s="19"/>
      <c r="E272" s="31" t="e">
        <f t="shared" ca="1" si="8"/>
        <v>#N/A</v>
      </c>
      <c r="F272"/>
      <c r="G272" s="1"/>
      <c r="H272"/>
      <c r="I272"/>
      <c r="J272"/>
      <c r="K272" s="21"/>
    </row>
    <row r="273" spans="1:11" x14ac:dyDescent="0.25">
      <c r="A273" s="34" t="s">
        <v>103</v>
      </c>
      <c r="B273" s="7"/>
      <c r="C273" s="13">
        <v>1</v>
      </c>
      <c r="D273" s="19"/>
      <c r="E273" s="31" t="e">
        <f t="shared" ca="1" si="8"/>
        <v>#N/A</v>
      </c>
      <c r="F273"/>
      <c r="G273" s="1"/>
      <c r="H273"/>
      <c r="I273"/>
      <c r="J273"/>
      <c r="K273" s="21"/>
    </row>
    <row r="274" spans="1:11" x14ac:dyDescent="0.25">
      <c r="A274" s="34" t="s">
        <v>103</v>
      </c>
      <c r="B274" s="7"/>
      <c r="C274" s="13">
        <v>1</v>
      </c>
      <c r="D274" s="19"/>
      <c r="E274" s="31" t="e">
        <f t="shared" ca="1" si="8"/>
        <v>#N/A</v>
      </c>
      <c r="F274"/>
      <c r="G274" s="1"/>
      <c r="H274"/>
      <c r="I274"/>
      <c r="J274"/>
      <c r="K274" s="21"/>
    </row>
    <row r="275" spans="1:11" x14ac:dyDescent="0.25">
      <c r="A275" s="34" t="s">
        <v>103</v>
      </c>
      <c r="B275" s="7"/>
      <c r="C275" s="13">
        <v>1</v>
      </c>
      <c r="D275" s="19"/>
      <c r="E275" s="31" t="e">
        <f t="shared" ca="1" si="8"/>
        <v>#N/A</v>
      </c>
      <c r="F275"/>
      <c r="G275" s="1"/>
      <c r="H275"/>
      <c r="I275"/>
      <c r="J275"/>
      <c r="K275" s="21"/>
    </row>
    <row r="276" spans="1:11" x14ac:dyDescent="0.25">
      <c r="A276" s="34" t="s">
        <v>103</v>
      </c>
      <c r="B276" s="7"/>
      <c r="C276" s="13">
        <v>1</v>
      </c>
      <c r="D276" s="19"/>
      <c r="E276" s="31" t="e">
        <f t="shared" ca="1" si="8"/>
        <v>#N/A</v>
      </c>
      <c r="F276"/>
      <c r="G276" s="1"/>
      <c r="H276"/>
      <c r="I276"/>
      <c r="J276"/>
      <c r="K276" s="21"/>
    </row>
    <row r="277" spans="1:11" x14ac:dyDescent="0.25">
      <c r="A277" s="34" t="s">
        <v>103</v>
      </c>
      <c r="B277" s="7"/>
      <c r="C277" s="13">
        <v>1</v>
      </c>
      <c r="D277" s="19"/>
      <c r="E277" s="31" t="e">
        <f t="shared" ca="1" si="8"/>
        <v>#N/A</v>
      </c>
      <c r="F277"/>
      <c r="G277" s="1"/>
      <c r="H277"/>
      <c r="I277"/>
      <c r="J277"/>
      <c r="K277" s="21"/>
    </row>
    <row r="278" spans="1:11" x14ac:dyDescent="0.25">
      <c r="A278" s="34" t="s">
        <v>103</v>
      </c>
      <c r="B278" s="7"/>
      <c r="C278" s="13">
        <v>1</v>
      </c>
      <c r="D278" s="19"/>
      <c r="E278" s="31" t="e">
        <f t="shared" ca="1" si="8"/>
        <v>#N/A</v>
      </c>
      <c r="F278"/>
      <c r="G278" s="1"/>
      <c r="H278"/>
      <c r="I278"/>
      <c r="J278"/>
      <c r="K278" s="21"/>
    </row>
    <row r="279" spans="1:11" x14ac:dyDescent="0.25">
      <c r="A279" s="34" t="s">
        <v>103</v>
      </c>
      <c r="B279" s="7"/>
      <c r="C279" s="13">
        <v>1</v>
      </c>
      <c r="D279" s="19"/>
      <c r="E279" s="31" t="e">
        <f t="shared" ca="1" si="8"/>
        <v>#N/A</v>
      </c>
      <c r="F279"/>
      <c r="G279" s="1"/>
      <c r="H279"/>
      <c r="I279"/>
      <c r="J279"/>
      <c r="K279" s="21"/>
    </row>
    <row r="280" spans="1:11" x14ac:dyDescent="0.25">
      <c r="A280" s="34" t="s">
        <v>103</v>
      </c>
      <c r="B280" s="7"/>
      <c r="C280" s="13">
        <v>1</v>
      </c>
      <c r="D280" s="19"/>
      <c r="E280" s="31" t="e">
        <f t="shared" ca="1" si="8"/>
        <v>#N/A</v>
      </c>
      <c r="F280"/>
      <c r="G280" s="1"/>
      <c r="H280"/>
      <c r="I280"/>
      <c r="J280"/>
      <c r="K280" s="21"/>
    </row>
    <row r="281" spans="1:11" x14ac:dyDescent="0.25">
      <c r="A281" s="34" t="s">
        <v>103</v>
      </c>
      <c r="B281" s="7"/>
      <c r="C281" s="13">
        <v>1</v>
      </c>
      <c r="D281" s="19"/>
      <c r="E281" s="31" t="e">
        <f t="shared" ca="1" si="8"/>
        <v>#N/A</v>
      </c>
      <c r="F281"/>
      <c r="G281" s="1"/>
      <c r="H281"/>
      <c r="I281"/>
      <c r="J281"/>
      <c r="K281" s="21"/>
    </row>
    <row r="282" spans="1:11" x14ac:dyDescent="0.25">
      <c r="A282" s="34" t="s">
        <v>103</v>
      </c>
      <c r="B282" s="7"/>
      <c r="C282" s="13">
        <v>1</v>
      </c>
      <c r="D282" s="19"/>
      <c r="E282" s="31" t="e">
        <f t="shared" ca="1" si="8"/>
        <v>#N/A</v>
      </c>
      <c r="F282"/>
      <c r="G282" s="1"/>
      <c r="H282"/>
      <c r="I282"/>
      <c r="J282"/>
      <c r="K282" s="21"/>
    </row>
    <row r="283" spans="1:11" x14ac:dyDescent="0.25">
      <c r="A283" s="34" t="s">
        <v>103</v>
      </c>
      <c r="B283" s="7"/>
      <c r="C283" s="13">
        <v>1</v>
      </c>
      <c r="D283" s="19"/>
      <c r="E283" s="31" t="e">
        <f t="shared" ca="1" si="8"/>
        <v>#N/A</v>
      </c>
      <c r="F283"/>
      <c r="G283" s="1"/>
      <c r="H283"/>
      <c r="I283"/>
      <c r="J283"/>
      <c r="K283" s="21"/>
    </row>
    <row r="284" spans="1:11" x14ac:dyDescent="0.25">
      <c r="A284" s="34" t="s">
        <v>103</v>
      </c>
      <c r="B284" s="7"/>
      <c r="C284" s="13">
        <v>1</v>
      </c>
      <c r="D284" s="19"/>
      <c r="E284" s="31" t="e">
        <f t="shared" ca="1" si="8"/>
        <v>#N/A</v>
      </c>
      <c r="F284"/>
      <c r="G284" s="1"/>
      <c r="H284"/>
      <c r="I284"/>
      <c r="J284"/>
      <c r="K284" s="21"/>
    </row>
    <row r="285" spans="1:11" x14ac:dyDescent="0.25">
      <c r="A285" s="34" t="s">
        <v>103</v>
      </c>
      <c r="B285" s="7"/>
      <c r="C285" s="13">
        <v>1</v>
      </c>
      <c r="D285" s="19"/>
      <c r="E285" s="31" t="e">
        <f t="shared" ca="1" si="8"/>
        <v>#N/A</v>
      </c>
      <c r="F285"/>
      <c r="G285" s="1"/>
      <c r="H285"/>
      <c r="I285"/>
      <c r="J285"/>
      <c r="K285" s="21"/>
    </row>
    <row r="286" spans="1:11" x14ac:dyDescent="0.25">
      <c r="A286" s="34" t="s">
        <v>103</v>
      </c>
      <c r="B286" s="7"/>
      <c r="C286" s="13">
        <v>1</v>
      </c>
      <c r="D286" s="19"/>
      <c r="E286" s="31" t="e">
        <f t="shared" ca="1" si="8"/>
        <v>#N/A</v>
      </c>
      <c r="F286"/>
      <c r="G286" s="1"/>
      <c r="H286"/>
      <c r="I286"/>
      <c r="J286"/>
      <c r="K286" s="21"/>
    </row>
    <row r="287" spans="1:11" x14ac:dyDescent="0.25">
      <c r="A287" s="34" t="s">
        <v>103</v>
      </c>
      <c r="B287" s="7"/>
      <c r="C287" s="13">
        <v>1</v>
      </c>
      <c r="D287" s="19"/>
      <c r="E287" s="31" t="e">
        <f t="shared" ca="1" si="8"/>
        <v>#N/A</v>
      </c>
      <c r="F287"/>
      <c r="G287" s="1"/>
      <c r="H287"/>
      <c r="I287"/>
      <c r="J287"/>
      <c r="K287" s="21"/>
    </row>
    <row r="288" spans="1:11" x14ac:dyDescent="0.25">
      <c r="A288" s="34" t="s">
        <v>103</v>
      </c>
      <c r="B288" s="7"/>
      <c r="C288" s="13">
        <v>1</v>
      </c>
      <c r="D288" s="19"/>
      <c r="E288" s="31" t="e">
        <f t="shared" ca="1" si="8"/>
        <v>#N/A</v>
      </c>
      <c r="F288"/>
      <c r="G288" s="1"/>
      <c r="H288"/>
      <c r="I288"/>
      <c r="J288"/>
      <c r="K288" s="21"/>
    </row>
    <row r="289" spans="1:11" x14ac:dyDescent="0.25">
      <c r="A289" s="34" t="s">
        <v>103</v>
      </c>
      <c r="B289" s="7"/>
      <c r="C289" s="13">
        <v>1</v>
      </c>
      <c r="D289" s="19"/>
      <c r="E289" s="31" t="e">
        <f t="shared" ca="1" si="8"/>
        <v>#N/A</v>
      </c>
      <c r="F289"/>
      <c r="G289" s="1"/>
      <c r="H289"/>
      <c r="I289"/>
      <c r="J289"/>
      <c r="K289" s="21"/>
    </row>
    <row r="290" spans="1:11" x14ac:dyDescent="0.25">
      <c r="A290" s="34" t="s">
        <v>103</v>
      </c>
      <c r="B290" s="7"/>
      <c r="C290" s="13">
        <v>1</v>
      </c>
      <c r="D290" s="19"/>
      <c r="E290" s="31" t="e">
        <f t="shared" ca="1" si="8"/>
        <v>#N/A</v>
      </c>
      <c r="F290"/>
      <c r="G290" s="1"/>
      <c r="H290"/>
      <c r="I290"/>
      <c r="J290"/>
      <c r="K290" s="21"/>
    </row>
    <row r="291" spans="1:11" x14ac:dyDescent="0.25">
      <c r="A291" s="34" t="s">
        <v>103</v>
      </c>
      <c r="B291" s="7"/>
      <c r="C291" s="13">
        <v>1</v>
      </c>
      <c r="D291" s="19"/>
      <c r="E291" s="31" t="e">
        <f t="shared" ca="1" si="8"/>
        <v>#N/A</v>
      </c>
      <c r="F291"/>
      <c r="G291" s="1"/>
      <c r="H291"/>
      <c r="I291"/>
      <c r="J291"/>
      <c r="K291" s="21"/>
    </row>
    <row r="292" spans="1:11" x14ac:dyDescent="0.25">
      <c r="A292" s="34" t="s">
        <v>103</v>
      </c>
      <c r="B292" s="7"/>
      <c r="C292" s="13">
        <v>1</v>
      </c>
      <c r="D292" s="19"/>
      <c r="E292" s="31" t="e">
        <f t="shared" ca="1" si="8"/>
        <v>#N/A</v>
      </c>
      <c r="F292"/>
      <c r="G292" s="1"/>
      <c r="H292"/>
      <c r="I292"/>
      <c r="J292"/>
      <c r="K292" s="21"/>
    </row>
    <row r="293" spans="1:11" x14ac:dyDescent="0.25">
      <c r="A293" s="34" t="s">
        <v>103</v>
      </c>
      <c r="B293" s="7"/>
      <c r="C293" s="13">
        <v>1</v>
      </c>
      <c r="D293" s="19"/>
      <c r="E293" s="31" t="e">
        <f t="shared" ca="1" si="8"/>
        <v>#N/A</v>
      </c>
      <c r="F293"/>
      <c r="G293" s="1"/>
      <c r="H293"/>
      <c r="I293"/>
      <c r="J293"/>
      <c r="K293" s="21"/>
    </row>
    <row r="294" spans="1:11" x14ac:dyDescent="0.25">
      <c r="A294" s="34" t="s">
        <v>103</v>
      </c>
      <c r="B294" s="7"/>
      <c r="C294" s="13">
        <v>1</v>
      </c>
      <c r="D294" s="19"/>
      <c r="E294" s="31" t="e">
        <f t="shared" ca="1" si="8"/>
        <v>#N/A</v>
      </c>
      <c r="F294"/>
      <c r="G294" s="1"/>
      <c r="H294"/>
      <c r="I294"/>
      <c r="J294"/>
      <c r="K294" s="21"/>
    </row>
    <row r="295" spans="1:11" x14ac:dyDescent="0.25">
      <c r="A295" s="34" t="s">
        <v>103</v>
      </c>
      <c r="B295" s="7"/>
      <c r="C295" s="13">
        <v>1</v>
      </c>
      <c r="D295" s="19"/>
      <c r="E295" s="31" t="e">
        <f t="shared" ca="1" si="8"/>
        <v>#N/A</v>
      </c>
      <c r="F295"/>
      <c r="G295" s="1"/>
      <c r="H295"/>
      <c r="I295"/>
      <c r="J295"/>
      <c r="K295" s="21"/>
    </row>
    <row r="296" spans="1:11" x14ac:dyDescent="0.25">
      <c r="A296" s="34" t="s">
        <v>103</v>
      </c>
      <c r="B296" s="7"/>
      <c r="C296" s="13">
        <v>1</v>
      </c>
      <c r="D296" s="19"/>
      <c r="E296" s="31" t="e">
        <f t="shared" ca="1" si="8"/>
        <v>#N/A</v>
      </c>
      <c r="F296"/>
      <c r="G296" s="1"/>
      <c r="H296"/>
      <c r="I296"/>
      <c r="J296"/>
      <c r="K296" s="21"/>
    </row>
    <row r="297" spans="1:11" x14ac:dyDescent="0.25">
      <c r="A297" s="34" t="s">
        <v>103</v>
      </c>
      <c r="B297" s="7"/>
      <c r="C297" s="13">
        <v>1</v>
      </c>
      <c r="D297" s="19"/>
      <c r="E297" s="31" t="e">
        <f t="shared" ca="1" si="8"/>
        <v>#N/A</v>
      </c>
      <c r="F297"/>
      <c r="G297" s="1"/>
      <c r="H297"/>
      <c r="I297"/>
      <c r="J297"/>
      <c r="K297" s="21"/>
    </row>
    <row r="298" spans="1:11" x14ac:dyDescent="0.25">
      <c r="A298" s="34" t="s">
        <v>103</v>
      </c>
      <c r="B298" s="7"/>
      <c r="C298" s="13">
        <v>1</v>
      </c>
      <c r="D298" s="19"/>
      <c r="E298" s="31" t="e">
        <f t="shared" ca="1" si="8"/>
        <v>#N/A</v>
      </c>
      <c r="F298"/>
      <c r="G298" s="1"/>
      <c r="H298"/>
      <c r="I298"/>
      <c r="J298"/>
      <c r="K298" s="21"/>
    </row>
    <row r="299" spans="1:11" x14ac:dyDescent="0.25">
      <c r="A299" s="34" t="s">
        <v>103</v>
      </c>
      <c r="B299" s="7"/>
      <c r="C299" s="13">
        <v>1</v>
      </c>
      <c r="D299" s="19"/>
      <c r="E299" s="31" t="e">
        <f t="shared" ca="1" si="8"/>
        <v>#N/A</v>
      </c>
      <c r="F299"/>
      <c r="G299" s="1"/>
      <c r="H299"/>
      <c r="I299"/>
      <c r="J299"/>
      <c r="K299" s="21"/>
    </row>
    <row r="300" spans="1:11" x14ac:dyDescent="0.25">
      <c r="A300" s="34" t="s">
        <v>103</v>
      </c>
      <c r="B300" s="7"/>
      <c r="C300" s="13">
        <v>1</v>
      </c>
      <c r="D300" s="19"/>
      <c r="E300" s="31" t="e">
        <f t="shared" ca="1" si="8"/>
        <v>#N/A</v>
      </c>
      <c r="F300"/>
      <c r="G300" s="1"/>
      <c r="H300"/>
      <c r="I300"/>
      <c r="J300"/>
      <c r="K300" s="21"/>
    </row>
    <row r="301" spans="1:11" x14ac:dyDescent="0.25">
      <c r="A301" s="34" t="s">
        <v>103</v>
      </c>
      <c r="B301" s="7"/>
      <c r="C301" s="13">
        <v>1</v>
      </c>
      <c r="D301" s="19"/>
      <c r="E301" s="31" t="e">
        <f t="shared" ca="1" si="8"/>
        <v>#N/A</v>
      </c>
      <c r="F301"/>
      <c r="G301" s="1"/>
      <c r="H301"/>
      <c r="I301"/>
      <c r="J301"/>
      <c r="K301" s="21"/>
    </row>
    <row r="302" spans="1:11" x14ac:dyDescent="0.25">
      <c r="A302" s="34" t="s">
        <v>103</v>
      </c>
      <c r="B302" s="7"/>
      <c r="C302" s="13">
        <v>1</v>
      </c>
      <c r="D302" s="19"/>
      <c r="E302" s="31" t="e">
        <f t="shared" ca="1" si="8"/>
        <v>#N/A</v>
      </c>
      <c r="F302"/>
      <c r="G302" s="1"/>
      <c r="H302"/>
      <c r="I302"/>
      <c r="J302"/>
      <c r="K302" s="21"/>
    </row>
    <row r="303" spans="1:11" x14ac:dyDescent="0.25">
      <c r="A303" s="34" t="s">
        <v>103</v>
      </c>
      <c r="B303" s="7"/>
      <c r="C303" s="13">
        <v>1</v>
      </c>
      <c r="D303" s="19"/>
      <c r="E303" s="31" t="e">
        <f t="shared" ca="1" si="8"/>
        <v>#N/A</v>
      </c>
      <c r="F303"/>
      <c r="G303" s="1"/>
      <c r="H303"/>
      <c r="I303"/>
      <c r="J303"/>
      <c r="K303" s="21"/>
    </row>
    <row r="304" spans="1:11" x14ac:dyDescent="0.25">
      <c r="A304" s="34" t="s">
        <v>103</v>
      </c>
      <c r="B304" s="7"/>
      <c r="C304" s="13">
        <v>1</v>
      </c>
      <c r="D304" s="19"/>
      <c r="E304" s="31" t="e">
        <f t="shared" ca="1" si="8"/>
        <v>#N/A</v>
      </c>
      <c r="F304"/>
      <c r="G304" s="1"/>
      <c r="H304"/>
      <c r="I304"/>
      <c r="J304"/>
      <c r="K304" s="21"/>
    </row>
    <row r="305" spans="1:11" x14ac:dyDescent="0.25">
      <c r="A305" s="34" t="s">
        <v>103</v>
      </c>
      <c r="B305" s="7"/>
      <c r="C305" s="13">
        <v>1</v>
      </c>
      <c r="D305" s="19"/>
      <c r="E305" s="31" t="e">
        <f t="shared" ca="1" si="8"/>
        <v>#N/A</v>
      </c>
      <c r="F305"/>
      <c r="G305" s="1"/>
      <c r="H305"/>
      <c r="I305"/>
      <c r="J305"/>
      <c r="K305" s="21"/>
    </row>
    <row r="306" spans="1:11" x14ac:dyDescent="0.25">
      <c r="A306" s="34" t="s">
        <v>103</v>
      </c>
      <c r="B306" s="7"/>
      <c r="C306" s="13">
        <v>1</v>
      </c>
      <c r="D306" s="19"/>
      <c r="E306" s="31" t="e">
        <f t="shared" ca="1" si="8"/>
        <v>#N/A</v>
      </c>
      <c r="F306"/>
      <c r="G306" s="1"/>
      <c r="H306"/>
      <c r="I306"/>
      <c r="J306"/>
      <c r="K306" s="21"/>
    </row>
    <row r="307" spans="1:11" x14ac:dyDescent="0.25">
      <c r="A307" s="34" t="s">
        <v>103</v>
      </c>
      <c r="B307" s="7"/>
      <c r="C307" s="13">
        <v>1</v>
      </c>
      <c r="D307" s="19"/>
      <c r="E307" s="31" t="e">
        <f t="shared" ca="1" si="8"/>
        <v>#N/A</v>
      </c>
      <c r="F307"/>
      <c r="G307" s="1"/>
      <c r="H307"/>
      <c r="I307"/>
      <c r="J307"/>
      <c r="K307" s="21"/>
    </row>
    <row r="308" spans="1:11" x14ac:dyDescent="0.25">
      <c r="A308" s="34" t="s">
        <v>103</v>
      </c>
      <c r="B308" s="7"/>
      <c r="C308" s="13">
        <v>1</v>
      </c>
      <c r="D308" s="19"/>
      <c r="E308" s="31" t="e">
        <f t="shared" ca="1" si="8"/>
        <v>#N/A</v>
      </c>
      <c r="F308"/>
      <c r="G308" s="1"/>
      <c r="H308"/>
      <c r="I308"/>
      <c r="J308"/>
      <c r="K308" s="21"/>
    </row>
    <row r="309" spans="1:11" x14ac:dyDescent="0.25">
      <c r="A309" s="34" t="s">
        <v>103</v>
      </c>
      <c r="B309" s="7"/>
      <c r="C309" s="13">
        <v>1</v>
      </c>
      <c r="D309" s="19"/>
      <c r="E309" s="31" t="e">
        <f t="shared" ca="1" si="8"/>
        <v>#N/A</v>
      </c>
      <c r="F309"/>
      <c r="G309" s="1"/>
      <c r="H309"/>
      <c r="I309"/>
      <c r="J309"/>
      <c r="K309" s="21"/>
    </row>
    <row r="310" spans="1:11" x14ac:dyDescent="0.25">
      <c r="A310" s="34" t="s">
        <v>103</v>
      </c>
      <c r="B310" s="7"/>
      <c r="C310" s="13">
        <v>1</v>
      </c>
      <c r="D310" s="19"/>
      <c r="E310" s="31" t="e">
        <f t="shared" ca="1" si="8"/>
        <v>#N/A</v>
      </c>
      <c r="F310"/>
      <c r="G310" s="1"/>
      <c r="H310"/>
      <c r="I310"/>
      <c r="J310"/>
      <c r="K310" s="21"/>
    </row>
    <row r="311" spans="1:11" x14ac:dyDescent="0.25">
      <c r="A311" s="34" t="s">
        <v>103</v>
      </c>
      <c r="B311" s="7"/>
      <c r="C311" s="13">
        <v>1</v>
      </c>
      <c r="D311" s="19"/>
      <c r="E311" s="31" t="e">
        <f t="shared" ca="1" si="8"/>
        <v>#N/A</v>
      </c>
      <c r="F311"/>
      <c r="G311" s="1"/>
      <c r="H311"/>
      <c r="I311"/>
      <c r="J311"/>
      <c r="K311" s="21"/>
    </row>
    <row r="312" spans="1:11" x14ac:dyDescent="0.25">
      <c r="A312" s="34" t="s">
        <v>103</v>
      </c>
      <c r="B312" s="7"/>
      <c r="C312" s="13">
        <v>1</v>
      </c>
      <c r="D312" s="19"/>
      <c r="E312" s="31" t="e">
        <f t="shared" ca="1" si="8"/>
        <v>#N/A</v>
      </c>
      <c r="F312"/>
      <c r="G312" s="1"/>
      <c r="H312"/>
      <c r="I312"/>
      <c r="J312"/>
      <c r="K312" s="21"/>
    </row>
    <row r="313" spans="1:11" x14ac:dyDescent="0.25">
      <c r="A313" s="34" t="s">
        <v>103</v>
      </c>
      <c r="B313" s="7"/>
      <c r="C313" s="13">
        <v>1</v>
      </c>
      <c r="D313" s="19"/>
      <c r="E313" s="31" t="e">
        <f t="shared" ca="1" si="8"/>
        <v>#N/A</v>
      </c>
      <c r="F313"/>
      <c r="G313" s="1"/>
      <c r="H313"/>
      <c r="I313"/>
      <c r="J313"/>
      <c r="K313" s="21"/>
    </row>
    <row r="314" spans="1:11" x14ac:dyDescent="0.25">
      <c r="A314" s="34" t="s">
        <v>103</v>
      </c>
      <c r="B314" s="7"/>
      <c r="C314" s="13">
        <v>1</v>
      </c>
      <c r="D314" s="19"/>
      <c r="E314" s="31" t="e">
        <f t="shared" ca="1" si="8"/>
        <v>#N/A</v>
      </c>
      <c r="F314"/>
      <c r="G314" s="1"/>
      <c r="H314"/>
      <c r="I314"/>
      <c r="J314"/>
      <c r="K314" s="21"/>
    </row>
    <row r="315" spans="1:11" x14ac:dyDescent="0.25">
      <c r="A315" s="34" t="s">
        <v>103</v>
      </c>
      <c r="B315" s="7"/>
      <c r="C315" s="13">
        <v>1</v>
      </c>
      <c r="D315" s="19"/>
      <c r="E315" s="31" t="e">
        <f t="shared" ca="1" si="8"/>
        <v>#N/A</v>
      </c>
      <c r="F315"/>
      <c r="G315" s="1"/>
      <c r="H315"/>
      <c r="I315"/>
      <c r="J315"/>
      <c r="K315" s="21"/>
    </row>
    <row r="316" spans="1:11" x14ac:dyDescent="0.25">
      <c r="A316" s="34" t="s">
        <v>103</v>
      </c>
      <c r="B316" s="7"/>
      <c r="C316" s="13">
        <v>1</v>
      </c>
      <c r="D316" s="19"/>
      <c r="E316" s="31" t="e">
        <f t="shared" ca="1" si="8"/>
        <v>#N/A</v>
      </c>
      <c r="F316"/>
      <c r="G316" s="1"/>
      <c r="H316"/>
      <c r="I316"/>
      <c r="J316"/>
      <c r="K316" s="21"/>
    </row>
    <row r="317" spans="1:11" x14ac:dyDescent="0.25">
      <c r="A317" s="34" t="s">
        <v>103</v>
      </c>
      <c r="B317" s="7"/>
      <c r="C317" s="13">
        <v>1</v>
      </c>
      <c r="D317" s="19"/>
      <c r="E317" s="31" t="e">
        <f t="shared" ca="1" si="8"/>
        <v>#N/A</v>
      </c>
      <c r="F317"/>
      <c r="G317" s="1"/>
      <c r="H317"/>
      <c r="I317"/>
      <c r="J317"/>
      <c r="K317" s="21"/>
    </row>
    <row r="318" spans="1:11" x14ac:dyDescent="0.25">
      <c r="A318" s="34" t="s">
        <v>103</v>
      </c>
      <c r="B318" s="7"/>
      <c r="C318" s="13">
        <v>1</v>
      </c>
      <c r="D318" s="19"/>
      <c r="E318" s="31" t="e">
        <f t="shared" ca="1" si="8"/>
        <v>#N/A</v>
      </c>
      <c r="F318"/>
      <c r="G318" s="1"/>
      <c r="H318"/>
      <c r="I318"/>
      <c r="J318"/>
      <c r="K318" s="21"/>
    </row>
    <row r="319" spans="1:11" x14ac:dyDescent="0.25">
      <c r="A319" s="34" t="s">
        <v>103</v>
      </c>
      <c r="B319" s="7"/>
      <c r="C319" s="13">
        <v>1</v>
      </c>
      <c r="D319" s="19"/>
      <c r="E319" s="31" t="e">
        <f t="shared" ca="1" si="8"/>
        <v>#N/A</v>
      </c>
      <c r="F319"/>
      <c r="G319" s="1"/>
      <c r="H319"/>
      <c r="I319"/>
      <c r="J319"/>
      <c r="K319" s="21"/>
    </row>
    <row r="320" spans="1:11" x14ac:dyDescent="0.25">
      <c r="A320" s="34" t="s">
        <v>103</v>
      </c>
      <c r="B320" s="7"/>
      <c r="C320" s="13">
        <v>1</v>
      </c>
      <c r="D320" s="19"/>
      <c r="E320" s="31" t="e">
        <f t="shared" ca="1" si="8"/>
        <v>#N/A</v>
      </c>
      <c r="F320"/>
      <c r="G320" s="1"/>
      <c r="H320"/>
      <c r="I320"/>
      <c r="J320"/>
      <c r="K320" s="21"/>
    </row>
    <row r="321" spans="1:11" x14ac:dyDescent="0.25">
      <c r="A321" s="34" t="s">
        <v>103</v>
      </c>
      <c r="B321" s="7"/>
      <c r="C321" s="13">
        <v>1</v>
      </c>
      <c r="D321" s="19"/>
      <c r="E321" s="31" t="e">
        <f t="shared" ca="1" si="8"/>
        <v>#N/A</v>
      </c>
      <c r="F321"/>
      <c r="G321" s="1"/>
      <c r="H321"/>
      <c r="I321"/>
      <c r="J321"/>
      <c r="K321" s="21"/>
    </row>
    <row r="322" spans="1:11" x14ac:dyDescent="0.25">
      <c r="A322" s="34" t="s">
        <v>103</v>
      </c>
      <c r="B322" s="7"/>
      <c r="C322" s="13">
        <v>1</v>
      </c>
      <c r="D322" s="19"/>
      <c r="E322" s="31" t="e">
        <f t="shared" ca="1" si="8"/>
        <v>#N/A</v>
      </c>
      <c r="F322"/>
      <c r="G322" s="1"/>
      <c r="H322"/>
      <c r="I322"/>
      <c r="J322"/>
      <c r="K322" s="21"/>
    </row>
    <row r="323" spans="1:11" x14ac:dyDescent="0.25">
      <c r="A323" s="34" t="s">
        <v>103</v>
      </c>
      <c r="B323" s="7"/>
      <c r="C323" s="13">
        <v>1</v>
      </c>
      <c r="D323" s="19"/>
      <c r="E323" s="31" t="e">
        <f t="shared" ca="1" si="8"/>
        <v>#N/A</v>
      </c>
      <c r="F323"/>
      <c r="G323" s="1"/>
      <c r="H323"/>
      <c r="I323"/>
      <c r="J323"/>
      <c r="K323" s="21"/>
    </row>
    <row r="324" spans="1:11" x14ac:dyDescent="0.25">
      <c r="A324" s="34" t="s">
        <v>103</v>
      </c>
      <c r="B324" s="7"/>
      <c r="C324" s="13">
        <v>1</v>
      </c>
      <c r="D324" s="19"/>
      <c r="E324" s="31" t="e">
        <f t="shared" ref="E324:E387" ca="1" si="9">MATCH("*"&amp;$B324&amp;"*",OFFSET($N$3:$R$3,SUMPRODUCT(ISNUMBER(SEARCH("*"&amp;B324&amp;"*",$N$3:$R$8))*(ROW($N$3:$R$8)))-3,0),0)</f>
        <v>#N/A</v>
      </c>
      <c r="F324"/>
      <c r="G324" s="1"/>
      <c r="H324"/>
      <c r="I324"/>
      <c r="J324"/>
      <c r="K324" s="21"/>
    </row>
    <row r="325" spans="1:11" x14ac:dyDescent="0.25">
      <c r="A325" s="34" t="s">
        <v>103</v>
      </c>
      <c r="B325" s="7"/>
      <c r="C325" s="13">
        <v>1</v>
      </c>
      <c r="D325" s="19"/>
      <c r="E325" s="31" t="e">
        <f t="shared" ca="1" si="9"/>
        <v>#N/A</v>
      </c>
      <c r="F325"/>
      <c r="G325" s="1"/>
      <c r="H325"/>
      <c r="I325"/>
      <c r="J325"/>
      <c r="K325" s="21"/>
    </row>
    <row r="326" spans="1:11" x14ac:dyDescent="0.25">
      <c r="A326" s="34" t="s">
        <v>103</v>
      </c>
      <c r="B326" s="7"/>
      <c r="C326" s="13">
        <v>1</v>
      </c>
      <c r="D326" s="19"/>
      <c r="E326" s="31" t="e">
        <f t="shared" ca="1" si="9"/>
        <v>#N/A</v>
      </c>
      <c r="F326"/>
      <c r="G326" s="1"/>
      <c r="H326"/>
      <c r="I326"/>
      <c r="J326"/>
      <c r="K326" s="21"/>
    </row>
    <row r="327" spans="1:11" x14ac:dyDescent="0.25">
      <c r="A327" s="34" t="s">
        <v>103</v>
      </c>
      <c r="B327" s="7"/>
      <c r="C327" s="13">
        <v>1</v>
      </c>
      <c r="D327" s="19"/>
      <c r="E327" s="31" t="e">
        <f t="shared" ca="1" si="9"/>
        <v>#N/A</v>
      </c>
      <c r="F327"/>
      <c r="G327" s="1"/>
      <c r="H327"/>
      <c r="I327"/>
      <c r="J327"/>
      <c r="K327" s="21"/>
    </row>
    <row r="328" spans="1:11" x14ac:dyDescent="0.25">
      <c r="A328" s="34" t="s">
        <v>103</v>
      </c>
      <c r="B328" s="7"/>
      <c r="C328" s="13">
        <v>1</v>
      </c>
      <c r="D328" s="19"/>
      <c r="E328" s="31" t="e">
        <f t="shared" ca="1" si="9"/>
        <v>#N/A</v>
      </c>
      <c r="F328"/>
      <c r="G328" s="1"/>
      <c r="H328"/>
      <c r="I328"/>
      <c r="J328"/>
      <c r="K328" s="21"/>
    </row>
    <row r="329" spans="1:11" x14ac:dyDescent="0.25">
      <c r="A329" s="34" t="s">
        <v>103</v>
      </c>
      <c r="B329" s="7"/>
      <c r="C329" s="13">
        <v>1</v>
      </c>
      <c r="D329" s="19"/>
      <c r="E329" s="31" t="e">
        <f t="shared" ca="1" si="9"/>
        <v>#N/A</v>
      </c>
      <c r="F329"/>
      <c r="G329" s="1"/>
      <c r="H329"/>
      <c r="I329"/>
      <c r="J329"/>
      <c r="K329" s="21"/>
    </row>
    <row r="330" spans="1:11" x14ac:dyDescent="0.25">
      <c r="A330" s="34" t="s">
        <v>103</v>
      </c>
      <c r="B330" s="7"/>
      <c r="C330" s="13">
        <v>1</v>
      </c>
      <c r="D330" s="19"/>
      <c r="E330" s="31" t="e">
        <f t="shared" ca="1" si="9"/>
        <v>#N/A</v>
      </c>
      <c r="F330"/>
      <c r="G330" s="1"/>
      <c r="H330"/>
      <c r="I330"/>
      <c r="J330"/>
      <c r="K330" s="21"/>
    </row>
    <row r="331" spans="1:11" x14ac:dyDescent="0.25">
      <c r="A331" s="34" t="s">
        <v>103</v>
      </c>
      <c r="B331" s="7"/>
      <c r="C331" s="13">
        <v>1</v>
      </c>
      <c r="D331" s="19"/>
      <c r="E331" s="31" t="e">
        <f t="shared" ca="1" si="9"/>
        <v>#N/A</v>
      </c>
      <c r="F331"/>
      <c r="G331" s="1"/>
      <c r="H331"/>
      <c r="I331"/>
      <c r="J331"/>
      <c r="K331" s="21"/>
    </row>
    <row r="332" spans="1:11" x14ac:dyDescent="0.25">
      <c r="A332" s="34" t="s">
        <v>103</v>
      </c>
      <c r="B332" s="7"/>
      <c r="C332" s="13">
        <v>1</v>
      </c>
      <c r="D332" s="19"/>
      <c r="E332" s="31" t="e">
        <f t="shared" ca="1" si="9"/>
        <v>#N/A</v>
      </c>
      <c r="F332"/>
      <c r="G332" s="1"/>
      <c r="H332"/>
      <c r="I332"/>
      <c r="J332"/>
      <c r="K332" s="21"/>
    </row>
    <row r="333" spans="1:11" x14ac:dyDescent="0.25">
      <c r="A333" s="34" t="s">
        <v>103</v>
      </c>
      <c r="B333" s="7"/>
      <c r="C333" s="13">
        <v>1</v>
      </c>
      <c r="D333" s="19"/>
      <c r="E333" s="31" t="e">
        <f t="shared" ca="1" si="9"/>
        <v>#N/A</v>
      </c>
      <c r="F333"/>
      <c r="G333" s="1"/>
      <c r="H333"/>
      <c r="I333"/>
      <c r="J333"/>
      <c r="K333" s="21"/>
    </row>
    <row r="334" spans="1:11" x14ac:dyDescent="0.25">
      <c r="A334" s="34" t="s">
        <v>103</v>
      </c>
      <c r="B334" s="7"/>
      <c r="C334" s="13">
        <v>1</v>
      </c>
      <c r="D334" s="19"/>
      <c r="E334" s="31" t="e">
        <f t="shared" ca="1" si="9"/>
        <v>#N/A</v>
      </c>
      <c r="F334"/>
      <c r="G334" s="1"/>
      <c r="H334"/>
      <c r="I334"/>
      <c r="J334"/>
      <c r="K334" s="21"/>
    </row>
    <row r="335" spans="1:11" x14ac:dyDescent="0.25">
      <c r="A335" s="34" t="s">
        <v>103</v>
      </c>
      <c r="B335" s="7"/>
      <c r="C335" s="13">
        <v>1</v>
      </c>
      <c r="D335" s="19"/>
      <c r="E335" s="31" t="e">
        <f t="shared" ca="1" si="9"/>
        <v>#N/A</v>
      </c>
      <c r="F335"/>
      <c r="G335" s="1"/>
      <c r="H335"/>
      <c r="I335"/>
      <c r="J335"/>
      <c r="K335" s="21"/>
    </row>
    <row r="336" spans="1:11" x14ac:dyDescent="0.25">
      <c r="A336" s="34" t="s">
        <v>103</v>
      </c>
      <c r="B336" s="7"/>
      <c r="C336" s="13">
        <v>1</v>
      </c>
      <c r="D336" s="19"/>
      <c r="E336" s="31" t="e">
        <f t="shared" ca="1" si="9"/>
        <v>#N/A</v>
      </c>
      <c r="F336"/>
      <c r="G336" s="1"/>
      <c r="H336"/>
      <c r="I336"/>
      <c r="J336"/>
      <c r="K336" s="21"/>
    </row>
    <row r="337" spans="1:11" x14ac:dyDescent="0.25">
      <c r="A337" s="34" t="s">
        <v>103</v>
      </c>
      <c r="B337" s="7"/>
      <c r="C337" s="13">
        <v>1</v>
      </c>
      <c r="D337" s="19"/>
      <c r="E337" s="31" t="e">
        <f t="shared" ca="1" si="9"/>
        <v>#N/A</v>
      </c>
      <c r="F337"/>
      <c r="G337" s="1"/>
      <c r="H337"/>
      <c r="I337"/>
      <c r="J337"/>
      <c r="K337" s="21"/>
    </row>
    <row r="338" spans="1:11" x14ac:dyDescent="0.25">
      <c r="A338" s="34" t="s">
        <v>103</v>
      </c>
      <c r="B338" s="7"/>
      <c r="C338" s="13">
        <v>1</v>
      </c>
      <c r="D338" s="19"/>
      <c r="E338" s="31" t="e">
        <f t="shared" ca="1" si="9"/>
        <v>#N/A</v>
      </c>
      <c r="F338"/>
      <c r="G338" s="1"/>
      <c r="H338"/>
      <c r="I338"/>
      <c r="J338"/>
      <c r="K338" s="21"/>
    </row>
    <row r="339" spans="1:11" x14ac:dyDescent="0.25">
      <c r="A339" s="34" t="s">
        <v>103</v>
      </c>
      <c r="B339" s="7"/>
      <c r="C339" s="13">
        <v>1</v>
      </c>
      <c r="D339" s="19"/>
      <c r="E339" s="31" t="e">
        <f t="shared" ca="1" si="9"/>
        <v>#N/A</v>
      </c>
      <c r="F339"/>
      <c r="G339" s="1"/>
      <c r="H339"/>
      <c r="I339"/>
      <c r="J339"/>
      <c r="K339" s="21"/>
    </row>
    <row r="340" spans="1:11" x14ac:dyDescent="0.25">
      <c r="A340" s="34" t="s">
        <v>103</v>
      </c>
      <c r="B340" s="7"/>
      <c r="C340" s="13">
        <v>1</v>
      </c>
      <c r="D340" s="19"/>
      <c r="E340" s="31" t="e">
        <f t="shared" ca="1" si="9"/>
        <v>#N/A</v>
      </c>
      <c r="F340"/>
      <c r="G340" s="1"/>
      <c r="H340"/>
    </row>
    <row r="341" spans="1:11" x14ac:dyDescent="0.25">
      <c r="A341" s="34" t="s">
        <v>103</v>
      </c>
      <c r="B341" s="7"/>
      <c r="C341" s="13">
        <v>1</v>
      </c>
      <c r="D341" s="19"/>
      <c r="E341" s="31" t="e">
        <f t="shared" ca="1" si="9"/>
        <v>#N/A</v>
      </c>
      <c r="F341"/>
      <c r="G341" s="1"/>
      <c r="H341"/>
    </row>
    <row r="342" spans="1:11" x14ac:dyDescent="0.25">
      <c r="A342" s="34" t="s">
        <v>103</v>
      </c>
      <c r="B342" s="7"/>
      <c r="C342" s="13">
        <v>1</v>
      </c>
      <c r="D342" s="19"/>
      <c r="E342" s="31" t="e">
        <f t="shared" ca="1" si="9"/>
        <v>#N/A</v>
      </c>
      <c r="F342"/>
      <c r="G342" s="1"/>
      <c r="H342"/>
    </row>
    <row r="343" spans="1:11" x14ac:dyDescent="0.25">
      <c r="A343" s="34" t="s">
        <v>103</v>
      </c>
      <c r="B343" s="7"/>
      <c r="C343" s="13">
        <v>1</v>
      </c>
      <c r="D343" s="19"/>
      <c r="E343" s="31" t="e">
        <f t="shared" ca="1" si="9"/>
        <v>#N/A</v>
      </c>
      <c r="F343"/>
      <c r="G343" s="1"/>
      <c r="H343"/>
    </row>
    <row r="344" spans="1:11" x14ac:dyDescent="0.25">
      <c r="A344" s="34" t="s">
        <v>103</v>
      </c>
      <c r="B344" s="7"/>
      <c r="C344" s="13">
        <v>1</v>
      </c>
      <c r="D344" s="19"/>
      <c r="E344" s="31" t="e">
        <f t="shared" ca="1" si="9"/>
        <v>#N/A</v>
      </c>
      <c r="F344"/>
      <c r="G344" s="1"/>
      <c r="H344"/>
    </row>
    <row r="345" spans="1:11" x14ac:dyDescent="0.25">
      <c r="A345" s="34" t="s">
        <v>103</v>
      </c>
      <c r="B345" s="7"/>
      <c r="C345" s="13">
        <v>1</v>
      </c>
      <c r="D345" s="19"/>
      <c r="E345" s="31" t="e">
        <f t="shared" ca="1" si="9"/>
        <v>#N/A</v>
      </c>
      <c r="F345"/>
      <c r="G345" s="1"/>
      <c r="H345"/>
    </row>
    <row r="346" spans="1:11" x14ac:dyDescent="0.25">
      <c r="A346" s="34" t="s">
        <v>103</v>
      </c>
      <c r="B346" s="7"/>
      <c r="C346" s="13">
        <v>1</v>
      </c>
      <c r="D346" s="19"/>
      <c r="E346" s="31" t="e">
        <f t="shared" ca="1" si="9"/>
        <v>#N/A</v>
      </c>
      <c r="F346"/>
      <c r="G346" s="1"/>
      <c r="H346"/>
    </row>
    <row r="347" spans="1:11" x14ac:dyDescent="0.25">
      <c r="A347" s="34" t="s">
        <v>103</v>
      </c>
      <c r="B347" s="7"/>
      <c r="C347" s="13">
        <v>1</v>
      </c>
      <c r="D347" s="19"/>
      <c r="E347" s="31" t="e">
        <f t="shared" ca="1" si="9"/>
        <v>#N/A</v>
      </c>
      <c r="F347"/>
      <c r="G347" s="1"/>
      <c r="H347"/>
    </row>
    <row r="348" spans="1:11" x14ac:dyDescent="0.25">
      <c r="A348" s="34" t="s">
        <v>103</v>
      </c>
      <c r="B348" s="7"/>
      <c r="C348" s="13">
        <v>1</v>
      </c>
      <c r="D348" s="19"/>
      <c r="E348" s="31" t="e">
        <f t="shared" ca="1" si="9"/>
        <v>#N/A</v>
      </c>
      <c r="F348"/>
      <c r="G348" s="1"/>
      <c r="H348"/>
    </row>
    <row r="349" spans="1:11" x14ac:dyDescent="0.25">
      <c r="A349" s="34" t="s">
        <v>103</v>
      </c>
      <c r="B349" s="7"/>
      <c r="C349" s="13">
        <v>1</v>
      </c>
      <c r="D349" s="19"/>
      <c r="E349" s="31" t="e">
        <f t="shared" ca="1" si="9"/>
        <v>#N/A</v>
      </c>
      <c r="F349"/>
      <c r="G349" s="1"/>
      <c r="H349"/>
    </row>
    <row r="350" spans="1:11" x14ac:dyDescent="0.25">
      <c r="A350" s="34" t="s">
        <v>103</v>
      </c>
      <c r="B350" s="7"/>
      <c r="C350" s="13">
        <v>1</v>
      </c>
      <c r="D350" s="19"/>
      <c r="E350" s="31" t="e">
        <f t="shared" ca="1" si="9"/>
        <v>#N/A</v>
      </c>
      <c r="F350"/>
      <c r="G350" s="1"/>
      <c r="H350"/>
    </row>
    <row r="351" spans="1:11" x14ac:dyDescent="0.25">
      <c r="A351" s="34" t="s">
        <v>103</v>
      </c>
      <c r="B351" s="7"/>
      <c r="C351" s="13">
        <v>1</v>
      </c>
      <c r="D351" s="19"/>
      <c r="E351" s="31" t="e">
        <f t="shared" ca="1" si="9"/>
        <v>#N/A</v>
      </c>
      <c r="F351"/>
      <c r="G351" s="1"/>
      <c r="H351"/>
    </row>
    <row r="352" spans="1:11" x14ac:dyDescent="0.25">
      <c r="A352" s="34" t="s">
        <v>103</v>
      </c>
      <c r="B352" s="7"/>
      <c r="C352" s="13">
        <v>1</v>
      </c>
      <c r="D352" s="19"/>
      <c r="E352" s="31" t="e">
        <f t="shared" ca="1" si="9"/>
        <v>#N/A</v>
      </c>
      <c r="F352"/>
      <c r="G352" s="1"/>
      <c r="H352"/>
    </row>
    <row r="353" spans="1:8" x14ac:dyDescent="0.25">
      <c r="A353" s="34" t="s">
        <v>103</v>
      </c>
      <c r="B353" s="7"/>
      <c r="C353" s="13">
        <v>1</v>
      </c>
      <c r="D353" s="19"/>
      <c r="E353" s="31" t="e">
        <f t="shared" ca="1" si="9"/>
        <v>#N/A</v>
      </c>
      <c r="F353"/>
      <c r="G353" s="1"/>
      <c r="H353"/>
    </row>
    <row r="354" spans="1:8" x14ac:dyDescent="0.25">
      <c r="A354" s="34" t="s">
        <v>103</v>
      </c>
      <c r="B354" s="7"/>
      <c r="C354" s="13">
        <v>1</v>
      </c>
      <c r="D354" s="19"/>
      <c r="E354" s="31" t="e">
        <f t="shared" ca="1" si="9"/>
        <v>#N/A</v>
      </c>
      <c r="F354"/>
      <c r="G354" s="1"/>
      <c r="H354"/>
    </row>
    <row r="355" spans="1:8" x14ac:dyDescent="0.25">
      <c r="A355" s="34" t="s">
        <v>103</v>
      </c>
      <c r="B355" s="7"/>
      <c r="C355" s="13">
        <v>1</v>
      </c>
      <c r="D355" s="19"/>
      <c r="E355" s="31" t="e">
        <f t="shared" ca="1" si="9"/>
        <v>#N/A</v>
      </c>
      <c r="F355"/>
      <c r="G355" s="1"/>
      <c r="H355"/>
    </row>
    <row r="356" spans="1:8" x14ac:dyDescent="0.25">
      <c r="A356" s="34" t="s">
        <v>103</v>
      </c>
      <c r="B356" s="7"/>
      <c r="C356" s="13">
        <v>1</v>
      </c>
      <c r="D356" s="19"/>
      <c r="E356" s="31" t="e">
        <f t="shared" ca="1" si="9"/>
        <v>#N/A</v>
      </c>
      <c r="F356"/>
      <c r="G356" s="1"/>
      <c r="H356"/>
    </row>
    <row r="357" spans="1:8" x14ac:dyDescent="0.25">
      <c r="A357" s="34" t="s">
        <v>103</v>
      </c>
      <c r="B357" s="7"/>
      <c r="C357" s="13">
        <v>1</v>
      </c>
      <c r="D357" s="19"/>
      <c r="E357" s="31" t="e">
        <f t="shared" ca="1" si="9"/>
        <v>#N/A</v>
      </c>
      <c r="F357"/>
      <c r="G357" s="1"/>
      <c r="H357"/>
    </row>
    <row r="358" spans="1:8" x14ac:dyDescent="0.25">
      <c r="A358" s="34" t="s">
        <v>103</v>
      </c>
      <c r="B358" s="7"/>
      <c r="C358" s="13">
        <v>1</v>
      </c>
      <c r="D358" s="19"/>
      <c r="E358" s="31" t="e">
        <f t="shared" ca="1" si="9"/>
        <v>#N/A</v>
      </c>
      <c r="F358"/>
      <c r="G358" s="1"/>
      <c r="H358"/>
    </row>
    <row r="359" spans="1:8" x14ac:dyDescent="0.25">
      <c r="A359" s="34" t="s">
        <v>103</v>
      </c>
      <c r="B359" s="7"/>
      <c r="C359" s="13">
        <v>1</v>
      </c>
      <c r="D359" s="19"/>
      <c r="E359" s="31" t="e">
        <f t="shared" ca="1" si="9"/>
        <v>#N/A</v>
      </c>
      <c r="F359"/>
      <c r="G359" s="1"/>
      <c r="H359"/>
    </row>
    <row r="360" spans="1:8" x14ac:dyDescent="0.25">
      <c r="A360" s="34" t="s">
        <v>103</v>
      </c>
      <c r="B360" s="7"/>
      <c r="C360" s="13">
        <v>1</v>
      </c>
      <c r="D360" s="19"/>
      <c r="E360" s="31" t="e">
        <f t="shared" ca="1" si="9"/>
        <v>#N/A</v>
      </c>
      <c r="F360"/>
      <c r="G360" s="1"/>
      <c r="H360"/>
    </row>
    <row r="361" spans="1:8" x14ac:dyDescent="0.25">
      <c r="A361" s="34" t="s">
        <v>103</v>
      </c>
      <c r="B361" s="7"/>
      <c r="C361" s="13">
        <v>1</v>
      </c>
      <c r="D361" s="19"/>
      <c r="E361" s="31" t="e">
        <f t="shared" ca="1" si="9"/>
        <v>#N/A</v>
      </c>
      <c r="F361"/>
      <c r="G361" s="1"/>
      <c r="H361"/>
    </row>
    <row r="362" spans="1:8" x14ac:dyDescent="0.25">
      <c r="A362" s="34" t="s">
        <v>103</v>
      </c>
      <c r="B362" s="7"/>
      <c r="C362" s="13">
        <v>1</v>
      </c>
      <c r="D362" s="19"/>
      <c r="E362" s="31" t="e">
        <f t="shared" ca="1" si="9"/>
        <v>#N/A</v>
      </c>
      <c r="F362"/>
      <c r="G362" s="1"/>
      <c r="H362"/>
    </row>
    <row r="363" spans="1:8" x14ac:dyDescent="0.25">
      <c r="A363" s="34" t="s">
        <v>103</v>
      </c>
      <c r="B363" s="7"/>
      <c r="C363" s="13">
        <v>1</v>
      </c>
      <c r="D363" s="19"/>
      <c r="E363" s="31" t="e">
        <f t="shared" ca="1" si="9"/>
        <v>#N/A</v>
      </c>
      <c r="F363"/>
      <c r="G363" s="1"/>
      <c r="H363"/>
    </row>
    <row r="364" spans="1:8" x14ac:dyDescent="0.25">
      <c r="A364" s="34" t="s">
        <v>103</v>
      </c>
      <c r="B364" s="7"/>
      <c r="C364" s="13">
        <v>1</v>
      </c>
      <c r="D364" s="19"/>
      <c r="E364" s="31" t="e">
        <f t="shared" ca="1" si="9"/>
        <v>#N/A</v>
      </c>
      <c r="F364"/>
      <c r="G364" s="1"/>
      <c r="H364"/>
    </row>
    <row r="365" spans="1:8" x14ac:dyDescent="0.25">
      <c r="A365" s="34" t="s">
        <v>103</v>
      </c>
      <c r="B365" s="7"/>
      <c r="C365" s="13">
        <v>1</v>
      </c>
      <c r="D365" s="19"/>
      <c r="E365" s="31" t="e">
        <f t="shared" ca="1" si="9"/>
        <v>#N/A</v>
      </c>
      <c r="F365"/>
      <c r="G365" s="1"/>
      <c r="H365"/>
    </row>
    <row r="366" spans="1:8" x14ac:dyDescent="0.25">
      <c r="A366" s="34" t="s">
        <v>103</v>
      </c>
      <c r="B366" s="7"/>
      <c r="C366" s="13">
        <v>1</v>
      </c>
      <c r="D366" s="19"/>
      <c r="E366" s="31" t="e">
        <f t="shared" ca="1" si="9"/>
        <v>#N/A</v>
      </c>
      <c r="F366"/>
      <c r="G366" s="1"/>
      <c r="H366"/>
    </row>
    <row r="367" spans="1:8" x14ac:dyDescent="0.25">
      <c r="A367" s="34" t="s">
        <v>103</v>
      </c>
      <c r="B367" s="7"/>
      <c r="C367" s="13">
        <v>1</v>
      </c>
      <c r="D367" s="19"/>
      <c r="E367" s="31" t="e">
        <f t="shared" ca="1" si="9"/>
        <v>#N/A</v>
      </c>
      <c r="F367"/>
      <c r="G367" s="1"/>
      <c r="H367"/>
    </row>
    <row r="368" spans="1:8" x14ac:dyDescent="0.25">
      <c r="A368" s="34" t="s">
        <v>103</v>
      </c>
      <c r="B368" s="7"/>
      <c r="C368" s="13">
        <v>1</v>
      </c>
      <c r="D368" s="19"/>
      <c r="E368" s="31" t="e">
        <f t="shared" ca="1" si="9"/>
        <v>#N/A</v>
      </c>
      <c r="F368"/>
      <c r="G368" s="1"/>
      <c r="H368"/>
    </row>
    <row r="369" spans="1:8" x14ac:dyDescent="0.25">
      <c r="A369" s="34" t="s">
        <v>103</v>
      </c>
      <c r="B369" s="7"/>
      <c r="C369" s="13">
        <v>1</v>
      </c>
      <c r="D369" s="19"/>
      <c r="E369" s="31" t="e">
        <f t="shared" ca="1" si="9"/>
        <v>#N/A</v>
      </c>
      <c r="F369"/>
      <c r="G369" s="1"/>
      <c r="H369"/>
    </row>
    <row r="370" spans="1:8" x14ac:dyDescent="0.25">
      <c r="A370" s="34" t="s">
        <v>103</v>
      </c>
      <c r="B370" s="7"/>
      <c r="C370" s="13">
        <v>1</v>
      </c>
      <c r="D370" s="19"/>
      <c r="E370" s="31" t="e">
        <f t="shared" ca="1" si="9"/>
        <v>#N/A</v>
      </c>
      <c r="F370"/>
      <c r="G370" s="1"/>
      <c r="H370"/>
    </row>
    <row r="371" spans="1:8" x14ac:dyDescent="0.25">
      <c r="A371" s="34" t="s">
        <v>103</v>
      </c>
      <c r="B371" s="7"/>
      <c r="C371" s="13">
        <v>1</v>
      </c>
      <c r="D371" s="19"/>
      <c r="E371" s="31" t="e">
        <f t="shared" ca="1" si="9"/>
        <v>#N/A</v>
      </c>
      <c r="F371"/>
      <c r="G371" s="1"/>
      <c r="H371"/>
    </row>
    <row r="372" spans="1:8" x14ac:dyDescent="0.25">
      <c r="A372" s="34" t="s">
        <v>103</v>
      </c>
      <c r="B372" s="7"/>
      <c r="C372" s="13">
        <v>1</v>
      </c>
      <c r="D372" s="19"/>
      <c r="E372" s="31" t="e">
        <f t="shared" ca="1" si="9"/>
        <v>#N/A</v>
      </c>
      <c r="F372"/>
      <c r="G372" s="1"/>
      <c r="H372"/>
    </row>
    <row r="373" spans="1:8" x14ac:dyDescent="0.25">
      <c r="A373" s="34" t="s">
        <v>103</v>
      </c>
      <c r="B373" s="7"/>
      <c r="C373" s="13">
        <v>1</v>
      </c>
      <c r="D373" s="19"/>
      <c r="E373" s="31" t="e">
        <f t="shared" ca="1" si="9"/>
        <v>#N/A</v>
      </c>
      <c r="F373"/>
      <c r="G373" s="1"/>
      <c r="H373"/>
    </row>
    <row r="374" spans="1:8" x14ac:dyDescent="0.25">
      <c r="A374" s="34" t="s">
        <v>103</v>
      </c>
      <c r="B374" s="7"/>
      <c r="C374" s="13">
        <v>1</v>
      </c>
      <c r="D374" s="19"/>
      <c r="E374" s="31" t="e">
        <f t="shared" ca="1" si="9"/>
        <v>#N/A</v>
      </c>
      <c r="F374"/>
      <c r="G374" s="1"/>
      <c r="H374"/>
    </row>
    <row r="375" spans="1:8" x14ac:dyDescent="0.25">
      <c r="A375" s="34" t="s">
        <v>103</v>
      </c>
      <c r="B375" s="7"/>
      <c r="C375" s="13">
        <v>1</v>
      </c>
      <c r="D375" s="19"/>
      <c r="E375" s="31" t="e">
        <f t="shared" ca="1" si="9"/>
        <v>#N/A</v>
      </c>
      <c r="F375"/>
      <c r="G375" s="1"/>
      <c r="H375"/>
    </row>
    <row r="376" spans="1:8" x14ac:dyDescent="0.25">
      <c r="A376" s="34" t="s">
        <v>103</v>
      </c>
      <c r="B376" s="7"/>
      <c r="C376" s="13">
        <v>1</v>
      </c>
      <c r="D376" s="19"/>
      <c r="E376" s="31" t="e">
        <f t="shared" ca="1" si="9"/>
        <v>#N/A</v>
      </c>
      <c r="F376"/>
      <c r="G376" s="1"/>
      <c r="H376"/>
    </row>
    <row r="377" spans="1:8" x14ac:dyDescent="0.25">
      <c r="A377" s="34" t="s">
        <v>103</v>
      </c>
      <c r="B377" s="7"/>
      <c r="C377" s="13">
        <v>1</v>
      </c>
      <c r="D377" s="19"/>
      <c r="E377" s="31" t="e">
        <f t="shared" ca="1" si="9"/>
        <v>#N/A</v>
      </c>
      <c r="F377"/>
      <c r="G377" s="1"/>
      <c r="H377"/>
    </row>
    <row r="378" spans="1:8" x14ac:dyDescent="0.25">
      <c r="A378" s="34" t="s">
        <v>103</v>
      </c>
      <c r="B378" s="7"/>
      <c r="C378" s="13">
        <v>1</v>
      </c>
      <c r="D378" s="19"/>
      <c r="E378" s="31" t="e">
        <f t="shared" ca="1" si="9"/>
        <v>#N/A</v>
      </c>
      <c r="F378"/>
      <c r="G378" s="1"/>
      <c r="H378"/>
    </row>
    <row r="379" spans="1:8" x14ac:dyDescent="0.25">
      <c r="A379" s="34" t="s">
        <v>103</v>
      </c>
      <c r="B379" s="7"/>
      <c r="C379" s="13">
        <v>1</v>
      </c>
      <c r="D379" s="19"/>
      <c r="E379" s="31" t="e">
        <f t="shared" ca="1" si="9"/>
        <v>#N/A</v>
      </c>
      <c r="F379"/>
      <c r="G379" s="1"/>
      <c r="H379"/>
    </row>
    <row r="380" spans="1:8" x14ac:dyDescent="0.25">
      <c r="A380" s="34" t="s">
        <v>103</v>
      </c>
      <c r="B380" s="7"/>
      <c r="C380" s="13">
        <v>1</v>
      </c>
      <c r="D380" s="19"/>
      <c r="E380" s="31" t="e">
        <f t="shared" ca="1" si="9"/>
        <v>#N/A</v>
      </c>
      <c r="F380"/>
      <c r="G380" s="1"/>
      <c r="H380"/>
    </row>
    <row r="381" spans="1:8" x14ac:dyDescent="0.25">
      <c r="A381" s="34" t="s">
        <v>103</v>
      </c>
      <c r="B381" s="7"/>
      <c r="C381" s="13">
        <v>1</v>
      </c>
      <c r="D381" s="19"/>
      <c r="E381" s="31" t="e">
        <f t="shared" ca="1" si="9"/>
        <v>#N/A</v>
      </c>
      <c r="F381"/>
      <c r="G381" s="1"/>
      <c r="H381"/>
    </row>
    <row r="382" spans="1:8" x14ac:dyDescent="0.25">
      <c r="A382" s="34" t="s">
        <v>103</v>
      </c>
      <c r="B382" s="7"/>
      <c r="C382" s="13">
        <v>1</v>
      </c>
      <c r="D382" s="19"/>
      <c r="E382" s="31" t="e">
        <f t="shared" ca="1" si="9"/>
        <v>#N/A</v>
      </c>
      <c r="F382"/>
      <c r="G382" s="1"/>
      <c r="H382"/>
    </row>
    <row r="383" spans="1:8" x14ac:dyDescent="0.25">
      <c r="A383" s="34" t="s">
        <v>103</v>
      </c>
      <c r="B383" s="7"/>
      <c r="C383" s="13">
        <v>1</v>
      </c>
      <c r="D383" s="19"/>
      <c r="E383" s="31" t="e">
        <f t="shared" ca="1" si="9"/>
        <v>#N/A</v>
      </c>
      <c r="F383"/>
      <c r="G383" s="1"/>
      <c r="H383"/>
    </row>
    <row r="384" spans="1:8" x14ac:dyDescent="0.25">
      <c r="A384" s="34" t="s">
        <v>103</v>
      </c>
      <c r="B384" s="7"/>
      <c r="C384" s="13">
        <v>1</v>
      </c>
      <c r="D384" s="19"/>
      <c r="E384" s="31" t="e">
        <f t="shared" ca="1" si="9"/>
        <v>#N/A</v>
      </c>
      <c r="F384"/>
      <c r="G384" s="1"/>
      <c r="H384"/>
    </row>
    <row r="385" spans="1:8" x14ac:dyDescent="0.25">
      <c r="A385" s="34" t="s">
        <v>103</v>
      </c>
      <c r="B385" s="7"/>
      <c r="C385" s="13">
        <v>1</v>
      </c>
      <c r="D385" s="19"/>
      <c r="E385" s="31" t="e">
        <f t="shared" ca="1" si="9"/>
        <v>#N/A</v>
      </c>
      <c r="F385"/>
      <c r="G385" s="1"/>
      <c r="H385"/>
    </row>
    <row r="386" spans="1:8" x14ac:dyDescent="0.25">
      <c r="A386" s="34" t="s">
        <v>103</v>
      </c>
      <c r="B386" s="7"/>
      <c r="C386" s="13">
        <v>1</v>
      </c>
      <c r="D386" s="19"/>
      <c r="E386" s="31" t="e">
        <f t="shared" ca="1" si="9"/>
        <v>#N/A</v>
      </c>
      <c r="F386"/>
      <c r="G386" s="1"/>
      <c r="H386"/>
    </row>
    <row r="387" spans="1:8" x14ac:dyDescent="0.25">
      <c r="A387" s="34" t="s">
        <v>103</v>
      </c>
      <c r="B387" s="7"/>
      <c r="C387" s="13">
        <v>1</v>
      </c>
      <c r="D387" s="19"/>
      <c r="E387" s="31" t="e">
        <f t="shared" ca="1" si="9"/>
        <v>#N/A</v>
      </c>
      <c r="F387"/>
      <c r="G387" s="1"/>
      <c r="H387"/>
    </row>
    <row r="388" spans="1:8" x14ac:dyDescent="0.25">
      <c r="A388" s="34" t="s">
        <v>103</v>
      </c>
      <c r="B388" s="7"/>
      <c r="C388" s="13">
        <v>1</v>
      </c>
      <c r="D388" s="19"/>
      <c r="E388" s="31" t="e">
        <f t="shared" ref="E388:E451" ca="1" si="10">MATCH("*"&amp;$B388&amp;"*",OFFSET($N$3:$R$3,SUMPRODUCT(ISNUMBER(SEARCH("*"&amp;B388&amp;"*",$N$3:$R$8))*(ROW($N$3:$R$8)))-3,0),0)</f>
        <v>#N/A</v>
      </c>
      <c r="F388"/>
      <c r="G388" s="1"/>
      <c r="H388"/>
    </row>
    <row r="389" spans="1:8" x14ac:dyDescent="0.25">
      <c r="A389" s="34" t="s">
        <v>103</v>
      </c>
      <c r="B389" s="7"/>
      <c r="C389" s="13">
        <v>1</v>
      </c>
      <c r="D389" s="19"/>
      <c r="E389" s="31" t="e">
        <f t="shared" ca="1" si="10"/>
        <v>#N/A</v>
      </c>
      <c r="F389"/>
      <c r="G389" s="1"/>
      <c r="H389"/>
    </row>
    <row r="390" spans="1:8" x14ac:dyDescent="0.25">
      <c r="A390" s="34" t="s">
        <v>103</v>
      </c>
      <c r="B390" s="7"/>
      <c r="C390" s="13">
        <v>1</v>
      </c>
      <c r="D390" s="19"/>
      <c r="E390" s="31" t="e">
        <f t="shared" ca="1" si="10"/>
        <v>#N/A</v>
      </c>
      <c r="F390"/>
      <c r="G390" s="1"/>
      <c r="H390"/>
    </row>
    <row r="391" spans="1:8" x14ac:dyDescent="0.25">
      <c r="A391" s="34" t="s">
        <v>103</v>
      </c>
      <c r="B391" s="7"/>
      <c r="C391" s="13">
        <v>1</v>
      </c>
      <c r="D391" s="19"/>
      <c r="E391" s="31" t="e">
        <f t="shared" ca="1" si="10"/>
        <v>#N/A</v>
      </c>
      <c r="F391"/>
      <c r="G391" s="1"/>
      <c r="H391"/>
    </row>
    <row r="392" spans="1:8" x14ac:dyDescent="0.25">
      <c r="A392" s="34" t="s">
        <v>103</v>
      </c>
      <c r="B392" s="7"/>
      <c r="C392" s="13">
        <v>1</v>
      </c>
      <c r="D392" s="19"/>
      <c r="E392" s="31" t="e">
        <f t="shared" ca="1" si="10"/>
        <v>#N/A</v>
      </c>
      <c r="F392"/>
      <c r="G392" s="1"/>
      <c r="H392"/>
    </row>
    <row r="393" spans="1:8" x14ac:dyDescent="0.25">
      <c r="A393" s="34" t="s">
        <v>103</v>
      </c>
      <c r="B393" s="7"/>
      <c r="C393" s="13">
        <v>1</v>
      </c>
      <c r="D393" s="19"/>
      <c r="E393" s="31" t="e">
        <f t="shared" ca="1" si="10"/>
        <v>#N/A</v>
      </c>
      <c r="F393"/>
      <c r="G393" s="1"/>
      <c r="H393"/>
    </row>
    <row r="394" spans="1:8" x14ac:dyDescent="0.25">
      <c r="A394" s="34" t="s">
        <v>103</v>
      </c>
      <c r="B394" s="7"/>
      <c r="C394" s="13">
        <v>1</v>
      </c>
      <c r="D394" s="19"/>
      <c r="E394" s="31" t="e">
        <f t="shared" ca="1" si="10"/>
        <v>#N/A</v>
      </c>
      <c r="F394"/>
      <c r="G394" s="1"/>
      <c r="H394"/>
    </row>
    <row r="395" spans="1:8" x14ac:dyDescent="0.25">
      <c r="A395" s="34" t="s">
        <v>103</v>
      </c>
      <c r="B395" s="7"/>
      <c r="C395" s="13">
        <v>1</v>
      </c>
      <c r="D395" s="19"/>
      <c r="E395" s="31" t="e">
        <f t="shared" ca="1" si="10"/>
        <v>#N/A</v>
      </c>
      <c r="F395"/>
      <c r="G395" s="1"/>
      <c r="H395"/>
    </row>
    <row r="396" spans="1:8" x14ac:dyDescent="0.25">
      <c r="A396" s="34" t="s">
        <v>103</v>
      </c>
      <c r="B396" s="7"/>
      <c r="C396" s="13">
        <v>1</v>
      </c>
      <c r="D396" s="19"/>
      <c r="E396" s="31" t="e">
        <f t="shared" ca="1" si="10"/>
        <v>#N/A</v>
      </c>
      <c r="F396"/>
      <c r="G396" s="1"/>
      <c r="H396"/>
    </row>
    <row r="397" spans="1:8" x14ac:dyDescent="0.25">
      <c r="A397" s="34" t="s">
        <v>103</v>
      </c>
      <c r="B397" s="7"/>
      <c r="C397" s="13">
        <v>1</v>
      </c>
      <c r="D397" s="19"/>
      <c r="E397" s="31" t="e">
        <f t="shared" ca="1" si="10"/>
        <v>#N/A</v>
      </c>
      <c r="F397"/>
      <c r="G397" s="1"/>
      <c r="H397"/>
    </row>
    <row r="398" spans="1:8" x14ac:dyDescent="0.25">
      <c r="A398" s="34" t="s">
        <v>103</v>
      </c>
      <c r="B398" s="7"/>
      <c r="C398" s="13">
        <v>1</v>
      </c>
      <c r="D398" s="19"/>
      <c r="E398" s="31" t="e">
        <f t="shared" ca="1" si="10"/>
        <v>#N/A</v>
      </c>
      <c r="F398"/>
      <c r="G398" s="1"/>
      <c r="H398"/>
    </row>
    <row r="399" spans="1:8" x14ac:dyDescent="0.25">
      <c r="A399" s="34" t="s">
        <v>103</v>
      </c>
      <c r="B399" s="7"/>
      <c r="C399" s="13">
        <v>1</v>
      </c>
      <c r="D399" s="19"/>
      <c r="E399" s="31" t="e">
        <f t="shared" ca="1" si="10"/>
        <v>#N/A</v>
      </c>
      <c r="F399"/>
      <c r="G399" s="1"/>
      <c r="H399"/>
    </row>
    <row r="400" spans="1:8" x14ac:dyDescent="0.25">
      <c r="A400" s="34" t="s">
        <v>103</v>
      </c>
      <c r="B400" s="7"/>
      <c r="C400" s="13">
        <v>1</v>
      </c>
      <c r="D400" s="19"/>
      <c r="E400" s="31" t="e">
        <f t="shared" ca="1" si="10"/>
        <v>#N/A</v>
      </c>
      <c r="F400"/>
      <c r="G400" s="1"/>
      <c r="H400"/>
    </row>
    <row r="401" spans="1:8" x14ac:dyDescent="0.25">
      <c r="A401" s="34" t="s">
        <v>103</v>
      </c>
      <c r="B401" s="7"/>
      <c r="C401" s="13">
        <v>1</v>
      </c>
      <c r="D401" s="19"/>
      <c r="E401" s="31" t="e">
        <f t="shared" ca="1" si="10"/>
        <v>#N/A</v>
      </c>
      <c r="F401"/>
      <c r="G401" s="1"/>
      <c r="H401"/>
    </row>
    <row r="402" spans="1:8" x14ac:dyDescent="0.25">
      <c r="A402" s="34" t="s">
        <v>103</v>
      </c>
      <c r="B402" s="7"/>
      <c r="C402" s="13">
        <v>1</v>
      </c>
      <c r="D402" s="19"/>
      <c r="E402" s="31" t="e">
        <f t="shared" ca="1" si="10"/>
        <v>#N/A</v>
      </c>
      <c r="F402"/>
      <c r="G402" s="1"/>
      <c r="H402"/>
    </row>
    <row r="403" spans="1:8" x14ac:dyDescent="0.25">
      <c r="A403" s="34" t="s">
        <v>103</v>
      </c>
      <c r="B403" s="7"/>
      <c r="C403" s="13">
        <v>1</v>
      </c>
      <c r="D403" s="19"/>
      <c r="E403" s="31" t="e">
        <f t="shared" ca="1" si="10"/>
        <v>#N/A</v>
      </c>
      <c r="F403"/>
      <c r="G403" s="1"/>
      <c r="H403"/>
    </row>
    <row r="404" spans="1:8" x14ac:dyDescent="0.25">
      <c r="A404" s="34" t="s">
        <v>103</v>
      </c>
      <c r="B404" s="7"/>
      <c r="C404" s="13">
        <v>1</v>
      </c>
      <c r="D404" s="19"/>
      <c r="E404" s="31" t="e">
        <f t="shared" ca="1" si="10"/>
        <v>#N/A</v>
      </c>
      <c r="F404"/>
      <c r="G404" s="1"/>
      <c r="H404"/>
    </row>
    <row r="405" spans="1:8" x14ac:dyDescent="0.25">
      <c r="A405" s="34" t="s">
        <v>103</v>
      </c>
      <c r="B405" s="7"/>
      <c r="C405" s="13">
        <v>1</v>
      </c>
      <c r="D405" s="19"/>
      <c r="E405" s="31" t="e">
        <f t="shared" ca="1" si="10"/>
        <v>#N/A</v>
      </c>
      <c r="F405"/>
      <c r="G405" s="1"/>
      <c r="H405"/>
    </row>
    <row r="406" spans="1:8" x14ac:dyDescent="0.25">
      <c r="A406" s="34" t="s">
        <v>103</v>
      </c>
      <c r="B406" s="7"/>
      <c r="C406" s="13">
        <v>1</v>
      </c>
      <c r="D406" s="19"/>
      <c r="E406" s="31" t="e">
        <f t="shared" ca="1" si="10"/>
        <v>#N/A</v>
      </c>
      <c r="F406"/>
      <c r="G406" s="1"/>
      <c r="H406"/>
    </row>
    <row r="407" spans="1:8" x14ac:dyDescent="0.25">
      <c r="A407" s="34" t="s">
        <v>103</v>
      </c>
      <c r="B407" s="7"/>
      <c r="C407" s="13">
        <v>1</v>
      </c>
      <c r="D407" s="19"/>
      <c r="E407" s="31" t="e">
        <f t="shared" ca="1" si="10"/>
        <v>#N/A</v>
      </c>
      <c r="F407"/>
      <c r="G407" s="1"/>
      <c r="H407"/>
    </row>
    <row r="408" spans="1:8" x14ac:dyDescent="0.25">
      <c r="A408" s="34" t="s">
        <v>103</v>
      </c>
      <c r="B408" s="7"/>
      <c r="C408" s="13">
        <v>1</v>
      </c>
      <c r="D408" s="19"/>
      <c r="E408" s="31" t="e">
        <f t="shared" ca="1" si="10"/>
        <v>#N/A</v>
      </c>
      <c r="F408"/>
      <c r="G408" s="1"/>
      <c r="H408"/>
    </row>
    <row r="409" spans="1:8" x14ac:dyDescent="0.25">
      <c r="A409" s="34" t="s">
        <v>103</v>
      </c>
      <c r="B409" s="7"/>
      <c r="C409" s="13">
        <v>1</v>
      </c>
      <c r="D409" s="19"/>
      <c r="E409" s="31" t="e">
        <f t="shared" ca="1" si="10"/>
        <v>#N/A</v>
      </c>
      <c r="F409"/>
      <c r="G409" s="1"/>
      <c r="H409"/>
    </row>
    <row r="410" spans="1:8" x14ac:dyDescent="0.25">
      <c r="A410" s="34" t="s">
        <v>103</v>
      </c>
      <c r="B410" s="7"/>
      <c r="C410" s="13">
        <v>1</v>
      </c>
      <c r="D410" s="19"/>
      <c r="E410" s="31" t="e">
        <f t="shared" ca="1" si="10"/>
        <v>#N/A</v>
      </c>
      <c r="F410"/>
      <c r="G410" s="1"/>
      <c r="H410"/>
    </row>
    <row r="411" spans="1:8" x14ac:dyDescent="0.25">
      <c r="A411" s="34" t="s">
        <v>103</v>
      </c>
      <c r="B411" s="7"/>
      <c r="C411" s="13">
        <v>1</v>
      </c>
      <c r="D411" s="19"/>
      <c r="E411" s="31" t="e">
        <f t="shared" ca="1" si="10"/>
        <v>#N/A</v>
      </c>
      <c r="F411"/>
      <c r="G411" s="1"/>
      <c r="H411"/>
    </row>
    <row r="412" spans="1:8" x14ac:dyDescent="0.25">
      <c r="A412" s="34" t="s">
        <v>103</v>
      </c>
      <c r="B412" s="7"/>
      <c r="C412" s="13">
        <v>1</v>
      </c>
      <c r="D412" s="19"/>
      <c r="E412" s="31" t="e">
        <f t="shared" ca="1" si="10"/>
        <v>#N/A</v>
      </c>
      <c r="F412"/>
      <c r="G412" s="1"/>
      <c r="H412"/>
    </row>
    <row r="413" spans="1:8" x14ac:dyDescent="0.25">
      <c r="A413" s="34" t="s">
        <v>103</v>
      </c>
      <c r="B413" s="7"/>
      <c r="C413" s="13">
        <v>1</v>
      </c>
      <c r="D413" s="19"/>
      <c r="E413" s="31" t="e">
        <f t="shared" ca="1" si="10"/>
        <v>#N/A</v>
      </c>
      <c r="F413"/>
      <c r="G413" s="1"/>
      <c r="H413"/>
    </row>
    <row r="414" spans="1:8" x14ac:dyDescent="0.25">
      <c r="A414" s="34" t="s">
        <v>103</v>
      </c>
      <c r="B414" s="7"/>
      <c r="C414" s="13">
        <v>1</v>
      </c>
      <c r="D414" s="19"/>
      <c r="E414" s="31" t="e">
        <f t="shared" ca="1" si="10"/>
        <v>#N/A</v>
      </c>
      <c r="F414"/>
      <c r="G414" s="1"/>
      <c r="H414"/>
    </row>
    <row r="415" spans="1:8" x14ac:dyDescent="0.25">
      <c r="A415" s="34" t="s">
        <v>103</v>
      </c>
      <c r="B415" s="7"/>
      <c r="C415" s="13">
        <v>1</v>
      </c>
      <c r="D415" s="19"/>
      <c r="E415" s="31" t="e">
        <f t="shared" ca="1" si="10"/>
        <v>#N/A</v>
      </c>
      <c r="F415"/>
      <c r="G415" s="1"/>
      <c r="H415"/>
    </row>
    <row r="416" spans="1:8" x14ac:dyDescent="0.25">
      <c r="A416" s="34" t="s">
        <v>103</v>
      </c>
      <c r="B416" s="7"/>
      <c r="C416" s="13">
        <v>1</v>
      </c>
      <c r="D416" s="19"/>
      <c r="E416" s="31" t="e">
        <f t="shared" ca="1" si="10"/>
        <v>#N/A</v>
      </c>
      <c r="F416"/>
      <c r="G416" s="1"/>
      <c r="H416"/>
    </row>
    <row r="417" spans="1:8" x14ac:dyDescent="0.25">
      <c r="A417" s="34" t="s">
        <v>103</v>
      </c>
      <c r="B417" s="7"/>
      <c r="C417" s="13">
        <v>1</v>
      </c>
      <c r="D417" s="19"/>
      <c r="E417" s="31" t="e">
        <f t="shared" ca="1" si="10"/>
        <v>#N/A</v>
      </c>
      <c r="F417"/>
      <c r="G417" s="1"/>
      <c r="H417"/>
    </row>
    <row r="418" spans="1:8" x14ac:dyDescent="0.25">
      <c r="A418" s="34" t="s">
        <v>103</v>
      </c>
      <c r="B418" s="7"/>
      <c r="C418" s="13">
        <v>1</v>
      </c>
      <c r="D418" s="19"/>
      <c r="E418" s="31" t="e">
        <f t="shared" ca="1" si="10"/>
        <v>#N/A</v>
      </c>
      <c r="F418"/>
      <c r="G418" s="1"/>
      <c r="H418"/>
    </row>
    <row r="419" spans="1:8" x14ac:dyDescent="0.25">
      <c r="A419" s="34" t="s">
        <v>103</v>
      </c>
      <c r="B419" s="7"/>
      <c r="C419" s="13">
        <v>1</v>
      </c>
      <c r="D419" s="19"/>
      <c r="E419" s="31" t="e">
        <f t="shared" ca="1" si="10"/>
        <v>#N/A</v>
      </c>
      <c r="F419"/>
      <c r="G419" s="1"/>
      <c r="H419"/>
    </row>
    <row r="420" spans="1:8" x14ac:dyDescent="0.25">
      <c r="A420" s="34" t="s">
        <v>103</v>
      </c>
      <c r="B420" s="7"/>
      <c r="C420" s="13">
        <v>1</v>
      </c>
      <c r="D420" s="19"/>
      <c r="E420" s="31" t="e">
        <f t="shared" ca="1" si="10"/>
        <v>#N/A</v>
      </c>
      <c r="F420"/>
      <c r="G420" s="1"/>
      <c r="H420"/>
    </row>
    <row r="421" spans="1:8" x14ac:dyDescent="0.25">
      <c r="A421" s="34" t="s">
        <v>103</v>
      </c>
      <c r="B421" s="7"/>
      <c r="C421" s="13">
        <v>1</v>
      </c>
      <c r="D421" s="19"/>
      <c r="E421" s="31" t="e">
        <f t="shared" ca="1" si="10"/>
        <v>#N/A</v>
      </c>
      <c r="F421"/>
      <c r="G421" s="1"/>
      <c r="H421"/>
    </row>
    <row r="422" spans="1:8" x14ac:dyDescent="0.25">
      <c r="A422" s="34" t="s">
        <v>103</v>
      </c>
      <c r="B422" s="7"/>
      <c r="C422" s="13">
        <v>1</v>
      </c>
      <c r="D422" s="19"/>
      <c r="E422" s="31" t="e">
        <f t="shared" ca="1" si="10"/>
        <v>#N/A</v>
      </c>
      <c r="F422"/>
      <c r="G422" s="1"/>
      <c r="H422"/>
    </row>
    <row r="423" spans="1:8" x14ac:dyDescent="0.25">
      <c r="A423" s="34" t="s">
        <v>103</v>
      </c>
      <c r="B423" s="7"/>
      <c r="C423" s="13">
        <v>1</v>
      </c>
      <c r="D423" s="19"/>
      <c r="E423" s="31" t="e">
        <f t="shared" ca="1" si="10"/>
        <v>#N/A</v>
      </c>
      <c r="F423"/>
      <c r="G423" s="1"/>
      <c r="H423"/>
    </row>
    <row r="424" spans="1:8" x14ac:dyDescent="0.25">
      <c r="A424" s="34" t="s">
        <v>103</v>
      </c>
      <c r="B424" s="7"/>
      <c r="C424" s="13">
        <v>1</v>
      </c>
      <c r="D424" s="19"/>
      <c r="E424" s="31" t="e">
        <f t="shared" ca="1" si="10"/>
        <v>#N/A</v>
      </c>
      <c r="F424"/>
      <c r="G424" s="1"/>
      <c r="H424"/>
    </row>
    <row r="425" spans="1:8" x14ac:dyDescent="0.25">
      <c r="A425" s="34" t="s">
        <v>103</v>
      </c>
      <c r="B425" s="7"/>
      <c r="C425" s="13">
        <v>1</v>
      </c>
      <c r="D425" s="19"/>
      <c r="E425" s="31" t="e">
        <f t="shared" ca="1" si="10"/>
        <v>#N/A</v>
      </c>
      <c r="F425"/>
      <c r="G425" s="1"/>
      <c r="H425"/>
    </row>
    <row r="426" spans="1:8" x14ac:dyDescent="0.25">
      <c r="A426" s="34" t="s">
        <v>103</v>
      </c>
      <c r="B426" s="7"/>
      <c r="C426" s="13">
        <v>1</v>
      </c>
      <c r="D426" s="19"/>
      <c r="E426" s="31" t="e">
        <f t="shared" ca="1" si="10"/>
        <v>#N/A</v>
      </c>
      <c r="F426"/>
      <c r="G426" s="1"/>
      <c r="H426"/>
    </row>
    <row r="427" spans="1:8" x14ac:dyDescent="0.25">
      <c r="A427" s="34" t="s">
        <v>103</v>
      </c>
      <c r="B427" s="7"/>
      <c r="C427" s="13">
        <v>1</v>
      </c>
      <c r="D427" s="19"/>
      <c r="E427" s="31" t="e">
        <f t="shared" ca="1" si="10"/>
        <v>#N/A</v>
      </c>
      <c r="F427"/>
      <c r="G427" s="1"/>
      <c r="H427"/>
    </row>
    <row r="428" spans="1:8" x14ac:dyDescent="0.25">
      <c r="A428" s="34" t="s">
        <v>103</v>
      </c>
      <c r="B428" s="7"/>
      <c r="C428" s="13">
        <v>1</v>
      </c>
      <c r="D428" s="19"/>
      <c r="E428" s="31" t="e">
        <f t="shared" ca="1" si="10"/>
        <v>#N/A</v>
      </c>
      <c r="F428"/>
      <c r="G428" s="1"/>
      <c r="H428"/>
    </row>
    <row r="429" spans="1:8" x14ac:dyDescent="0.25">
      <c r="A429" s="34" t="s">
        <v>103</v>
      </c>
      <c r="B429" s="7"/>
      <c r="C429" s="13">
        <v>1</v>
      </c>
      <c r="D429" s="19"/>
      <c r="E429" s="31" t="e">
        <f t="shared" ca="1" si="10"/>
        <v>#N/A</v>
      </c>
      <c r="F429"/>
      <c r="G429" s="1"/>
      <c r="H429"/>
    </row>
    <row r="430" spans="1:8" x14ac:dyDescent="0.25">
      <c r="A430" s="34" t="s">
        <v>103</v>
      </c>
      <c r="B430" s="7"/>
      <c r="C430" s="13">
        <v>1</v>
      </c>
      <c r="D430" s="19"/>
      <c r="E430" s="31" t="e">
        <f t="shared" ca="1" si="10"/>
        <v>#N/A</v>
      </c>
      <c r="F430"/>
      <c r="G430" s="1"/>
      <c r="H430"/>
    </row>
    <row r="431" spans="1:8" x14ac:dyDescent="0.25">
      <c r="A431" s="34" t="s">
        <v>103</v>
      </c>
      <c r="B431" s="7"/>
      <c r="C431" s="13">
        <v>1</v>
      </c>
      <c r="D431" s="19"/>
      <c r="E431" s="31" t="e">
        <f t="shared" ca="1" si="10"/>
        <v>#N/A</v>
      </c>
      <c r="F431"/>
      <c r="G431" s="1"/>
      <c r="H431"/>
    </row>
    <row r="432" spans="1:8" x14ac:dyDescent="0.25">
      <c r="A432" s="34" t="s">
        <v>103</v>
      </c>
      <c r="B432" s="7"/>
      <c r="C432" s="13">
        <v>1</v>
      </c>
      <c r="D432" s="19"/>
      <c r="E432" s="31" t="e">
        <f t="shared" ca="1" si="10"/>
        <v>#N/A</v>
      </c>
      <c r="F432"/>
      <c r="G432" s="1"/>
      <c r="H432"/>
    </row>
    <row r="433" spans="1:8" x14ac:dyDescent="0.25">
      <c r="A433" s="34" t="s">
        <v>103</v>
      </c>
      <c r="B433" s="7"/>
      <c r="C433" s="13">
        <v>1</v>
      </c>
      <c r="D433" s="19"/>
      <c r="E433" s="31" t="e">
        <f t="shared" ca="1" si="10"/>
        <v>#N/A</v>
      </c>
      <c r="F433"/>
      <c r="G433" s="1"/>
      <c r="H433"/>
    </row>
    <row r="434" spans="1:8" x14ac:dyDescent="0.25">
      <c r="A434" s="34" t="s">
        <v>103</v>
      </c>
      <c r="B434" s="7"/>
      <c r="C434" s="13">
        <v>1</v>
      </c>
      <c r="D434" s="19"/>
      <c r="E434" s="31" t="e">
        <f t="shared" ca="1" si="10"/>
        <v>#N/A</v>
      </c>
      <c r="F434"/>
      <c r="G434" s="1"/>
      <c r="H434"/>
    </row>
    <row r="435" spans="1:8" x14ac:dyDescent="0.25">
      <c r="A435" s="34" t="s">
        <v>103</v>
      </c>
      <c r="B435" s="7"/>
      <c r="C435" s="13">
        <v>1</v>
      </c>
      <c r="D435" s="19"/>
      <c r="E435" s="31" t="e">
        <f t="shared" ca="1" si="10"/>
        <v>#N/A</v>
      </c>
      <c r="F435"/>
      <c r="G435" s="1"/>
      <c r="H435"/>
    </row>
    <row r="436" spans="1:8" x14ac:dyDescent="0.25">
      <c r="A436" s="34" t="s">
        <v>103</v>
      </c>
      <c r="B436" s="7"/>
      <c r="C436" s="13">
        <v>1</v>
      </c>
      <c r="D436" s="19"/>
      <c r="E436" s="31" t="e">
        <f t="shared" ca="1" si="10"/>
        <v>#N/A</v>
      </c>
      <c r="F436"/>
      <c r="G436" s="1"/>
      <c r="H436"/>
    </row>
    <row r="437" spans="1:8" x14ac:dyDescent="0.25">
      <c r="A437" s="34" t="s">
        <v>103</v>
      </c>
      <c r="B437" s="7"/>
      <c r="C437" s="13">
        <v>1</v>
      </c>
      <c r="D437" s="19"/>
      <c r="E437" s="31" t="e">
        <f t="shared" ca="1" si="10"/>
        <v>#N/A</v>
      </c>
      <c r="F437"/>
      <c r="G437" s="1"/>
      <c r="H437"/>
    </row>
    <row r="438" spans="1:8" x14ac:dyDescent="0.25">
      <c r="A438" s="34" t="s">
        <v>103</v>
      </c>
      <c r="B438" s="7"/>
      <c r="C438" s="13">
        <v>1</v>
      </c>
      <c r="D438" s="19"/>
      <c r="E438" s="31" t="e">
        <f t="shared" ca="1" si="10"/>
        <v>#N/A</v>
      </c>
      <c r="F438"/>
      <c r="G438" s="1"/>
      <c r="H438"/>
    </row>
    <row r="439" spans="1:8" x14ac:dyDescent="0.25">
      <c r="A439" s="34" t="s">
        <v>103</v>
      </c>
      <c r="B439" s="7"/>
      <c r="C439" s="13">
        <v>1</v>
      </c>
      <c r="D439" s="19"/>
      <c r="E439" s="31" t="e">
        <f t="shared" ca="1" si="10"/>
        <v>#N/A</v>
      </c>
      <c r="F439"/>
      <c r="G439" s="1"/>
      <c r="H439"/>
    </row>
    <row r="440" spans="1:8" x14ac:dyDescent="0.25">
      <c r="A440" s="34" t="s">
        <v>103</v>
      </c>
      <c r="B440" s="7"/>
      <c r="C440" s="13">
        <v>1</v>
      </c>
      <c r="D440" s="19"/>
      <c r="E440" s="31" t="e">
        <f t="shared" ca="1" si="10"/>
        <v>#N/A</v>
      </c>
      <c r="F440"/>
      <c r="G440" s="1"/>
      <c r="H440"/>
    </row>
    <row r="441" spans="1:8" x14ac:dyDescent="0.25">
      <c r="A441" s="34" t="s">
        <v>103</v>
      </c>
      <c r="B441" s="7"/>
      <c r="C441" s="13">
        <v>1</v>
      </c>
      <c r="D441" s="19"/>
      <c r="E441" s="31" t="e">
        <f t="shared" ca="1" si="10"/>
        <v>#N/A</v>
      </c>
      <c r="F441"/>
      <c r="G441" s="1"/>
      <c r="H441"/>
    </row>
    <row r="442" spans="1:8" x14ac:dyDescent="0.25">
      <c r="A442" s="34" t="s">
        <v>103</v>
      </c>
      <c r="B442" s="7"/>
      <c r="C442" s="13">
        <v>1</v>
      </c>
      <c r="D442" s="19"/>
      <c r="E442" s="31" t="e">
        <f t="shared" ca="1" si="10"/>
        <v>#N/A</v>
      </c>
      <c r="F442"/>
      <c r="G442" s="1"/>
      <c r="H442"/>
    </row>
    <row r="443" spans="1:8" x14ac:dyDescent="0.25">
      <c r="A443" s="34" t="s">
        <v>103</v>
      </c>
      <c r="B443" s="7"/>
      <c r="C443" s="13">
        <v>1</v>
      </c>
      <c r="D443" s="19"/>
      <c r="E443" s="31" t="e">
        <f t="shared" ca="1" si="10"/>
        <v>#N/A</v>
      </c>
      <c r="F443"/>
      <c r="G443" s="1"/>
      <c r="H443"/>
    </row>
    <row r="444" spans="1:8" x14ac:dyDescent="0.25">
      <c r="A444" s="34" t="s">
        <v>103</v>
      </c>
      <c r="B444" s="7"/>
      <c r="C444" s="13">
        <v>1</v>
      </c>
      <c r="D444" s="19"/>
      <c r="E444" s="31" t="e">
        <f t="shared" ca="1" si="10"/>
        <v>#N/A</v>
      </c>
      <c r="F444"/>
      <c r="G444" s="1"/>
      <c r="H444"/>
    </row>
    <row r="445" spans="1:8" x14ac:dyDescent="0.25">
      <c r="A445" s="34" t="s">
        <v>103</v>
      </c>
      <c r="B445" s="7"/>
      <c r="C445" s="13">
        <v>1</v>
      </c>
      <c r="D445" s="19"/>
      <c r="E445" s="31" t="e">
        <f t="shared" ca="1" si="10"/>
        <v>#N/A</v>
      </c>
      <c r="F445"/>
      <c r="G445" s="1"/>
      <c r="H445"/>
    </row>
    <row r="446" spans="1:8" x14ac:dyDescent="0.25">
      <c r="A446" s="34" t="s">
        <v>103</v>
      </c>
      <c r="B446" s="7"/>
      <c r="C446" s="13">
        <v>1</v>
      </c>
      <c r="D446" s="19"/>
      <c r="E446" s="31" t="e">
        <f t="shared" ca="1" si="10"/>
        <v>#N/A</v>
      </c>
      <c r="F446"/>
      <c r="G446" s="1"/>
      <c r="H446"/>
    </row>
    <row r="447" spans="1:8" x14ac:dyDescent="0.25">
      <c r="A447" s="34" t="s">
        <v>103</v>
      </c>
      <c r="B447" s="7"/>
      <c r="C447" s="13">
        <v>1</v>
      </c>
      <c r="D447" s="19"/>
      <c r="E447" s="31" t="e">
        <f t="shared" ca="1" si="10"/>
        <v>#N/A</v>
      </c>
      <c r="F447"/>
      <c r="G447" s="1"/>
      <c r="H447"/>
    </row>
    <row r="448" spans="1:8" x14ac:dyDescent="0.25">
      <c r="A448" s="34" t="s">
        <v>103</v>
      </c>
      <c r="B448" s="7"/>
      <c r="C448" s="13">
        <v>1</v>
      </c>
      <c r="D448" s="19"/>
      <c r="E448" s="31" t="e">
        <f t="shared" ca="1" si="10"/>
        <v>#N/A</v>
      </c>
      <c r="F448"/>
      <c r="G448" s="1"/>
      <c r="H448"/>
    </row>
    <row r="449" spans="1:8" x14ac:dyDescent="0.25">
      <c r="A449" s="34" t="s">
        <v>103</v>
      </c>
      <c r="B449" s="7"/>
      <c r="C449" s="13">
        <v>1</v>
      </c>
      <c r="D449" s="19"/>
      <c r="E449" s="31" t="e">
        <f t="shared" ca="1" si="10"/>
        <v>#N/A</v>
      </c>
      <c r="F449"/>
      <c r="G449" s="1"/>
      <c r="H449"/>
    </row>
    <row r="450" spans="1:8" x14ac:dyDescent="0.25">
      <c r="A450" s="34" t="s">
        <v>103</v>
      </c>
      <c r="B450" s="7"/>
      <c r="C450" s="13">
        <v>1</v>
      </c>
      <c r="D450" s="19"/>
      <c r="E450" s="31" t="e">
        <f t="shared" ca="1" si="10"/>
        <v>#N/A</v>
      </c>
      <c r="F450"/>
      <c r="G450" s="1"/>
      <c r="H450"/>
    </row>
    <row r="451" spans="1:8" x14ac:dyDescent="0.25">
      <c r="A451" s="34" t="s">
        <v>103</v>
      </c>
      <c r="B451" s="7"/>
      <c r="C451" s="13">
        <v>1</v>
      </c>
      <c r="D451" s="19"/>
      <c r="E451" s="31" t="e">
        <f t="shared" ca="1" si="10"/>
        <v>#N/A</v>
      </c>
      <c r="F451"/>
      <c r="G451" s="1"/>
      <c r="H451"/>
    </row>
    <row r="452" spans="1:8" x14ac:dyDescent="0.25">
      <c r="A452" s="34" t="s">
        <v>103</v>
      </c>
      <c r="B452" s="7"/>
      <c r="C452" s="13">
        <v>1</v>
      </c>
      <c r="D452" s="19"/>
      <c r="E452" s="31" t="e">
        <f t="shared" ref="E452:E515" ca="1" si="11">MATCH("*"&amp;$B452&amp;"*",OFFSET($N$3:$R$3,SUMPRODUCT(ISNUMBER(SEARCH("*"&amp;B452&amp;"*",$N$3:$R$8))*(ROW($N$3:$R$8)))-3,0),0)</f>
        <v>#N/A</v>
      </c>
      <c r="F452"/>
      <c r="G452" s="1"/>
      <c r="H452"/>
    </row>
    <row r="453" spans="1:8" x14ac:dyDescent="0.25">
      <c r="A453" s="34" t="s">
        <v>103</v>
      </c>
      <c r="B453" s="7"/>
      <c r="C453" s="13">
        <v>1</v>
      </c>
      <c r="D453" s="19"/>
      <c r="E453" s="31" t="e">
        <f t="shared" ca="1" si="11"/>
        <v>#N/A</v>
      </c>
      <c r="F453"/>
      <c r="G453" s="1"/>
      <c r="H453"/>
    </row>
    <row r="454" spans="1:8" x14ac:dyDescent="0.25">
      <c r="A454" s="34" t="s">
        <v>103</v>
      </c>
      <c r="B454" s="7"/>
      <c r="C454" s="13">
        <v>1</v>
      </c>
      <c r="D454" s="19"/>
      <c r="E454" s="31" t="e">
        <f t="shared" ca="1" si="11"/>
        <v>#N/A</v>
      </c>
      <c r="F454"/>
      <c r="G454" s="1"/>
      <c r="H454"/>
    </row>
    <row r="455" spans="1:8" x14ac:dyDescent="0.25">
      <c r="A455" s="34" t="s">
        <v>103</v>
      </c>
      <c r="B455" s="7"/>
      <c r="C455" s="13">
        <v>1</v>
      </c>
      <c r="D455" s="19"/>
      <c r="E455" s="31" t="e">
        <f t="shared" ca="1" si="11"/>
        <v>#N/A</v>
      </c>
      <c r="F455"/>
      <c r="G455" s="1"/>
      <c r="H455"/>
    </row>
    <row r="456" spans="1:8" x14ac:dyDescent="0.25">
      <c r="A456" s="34" t="s">
        <v>103</v>
      </c>
      <c r="B456" s="7"/>
      <c r="C456" s="13">
        <v>1</v>
      </c>
      <c r="D456" s="19"/>
      <c r="E456" s="31" t="e">
        <f t="shared" ca="1" si="11"/>
        <v>#N/A</v>
      </c>
      <c r="F456"/>
      <c r="G456" s="1"/>
      <c r="H456"/>
    </row>
    <row r="457" spans="1:8" x14ac:dyDescent="0.25">
      <c r="A457" s="34" t="s">
        <v>103</v>
      </c>
      <c r="B457" s="7"/>
      <c r="C457" s="13">
        <v>1</v>
      </c>
      <c r="D457" s="19"/>
      <c r="E457" s="31" t="e">
        <f t="shared" ca="1" si="11"/>
        <v>#N/A</v>
      </c>
      <c r="F457"/>
      <c r="G457" s="1"/>
      <c r="H457"/>
    </row>
    <row r="458" spans="1:8" x14ac:dyDescent="0.25">
      <c r="A458" s="34" t="s">
        <v>103</v>
      </c>
      <c r="B458" s="7"/>
      <c r="C458" s="13">
        <v>1</v>
      </c>
      <c r="D458" s="19"/>
      <c r="E458" s="31" t="e">
        <f t="shared" ca="1" si="11"/>
        <v>#N/A</v>
      </c>
      <c r="F458"/>
      <c r="G458" s="1"/>
      <c r="H458"/>
    </row>
    <row r="459" spans="1:8" x14ac:dyDescent="0.25">
      <c r="A459" s="34" t="s">
        <v>103</v>
      </c>
      <c r="B459" s="7"/>
      <c r="C459" s="13">
        <v>1</v>
      </c>
      <c r="D459" s="19"/>
      <c r="E459" s="31" t="e">
        <f t="shared" ca="1" si="11"/>
        <v>#N/A</v>
      </c>
      <c r="F459"/>
      <c r="G459" s="1"/>
      <c r="H459"/>
    </row>
    <row r="460" spans="1:8" x14ac:dyDescent="0.25">
      <c r="A460" s="34" t="s">
        <v>103</v>
      </c>
      <c r="B460" s="7"/>
      <c r="C460" s="13">
        <v>1</v>
      </c>
      <c r="D460" s="19"/>
      <c r="E460" s="31" t="e">
        <f t="shared" ca="1" si="11"/>
        <v>#N/A</v>
      </c>
      <c r="F460"/>
      <c r="G460" s="1"/>
      <c r="H460"/>
    </row>
    <row r="461" spans="1:8" x14ac:dyDescent="0.25">
      <c r="A461" s="34" t="s">
        <v>103</v>
      </c>
      <c r="B461" s="7"/>
      <c r="C461" s="13">
        <v>1</v>
      </c>
      <c r="D461" s="19"/>
      <c r="E461" s="31" t="e">
        <f t="shared" ca="1" si="11"/>
        <v>#N/A</v>
      </c>
      <c r="F461"/>
      <c r="G461" s="1"/>
      <c r="H461"/>
    </row>
    <row r="462" spans="1:8" x14ac:dyDescent="0.25">
      <c r="A462" s="34" t="s">
        <v>103</v>
      </c>
      <c r="B462" s="7"/>
      <c r="C462" s="13">
        <v>1</v>
      </c>
      <c r="D462" s="19"/>
      <c r="E462" s="31" t="e">
        <f t="shared" ca="1" si="11"/>
        <v>#N/A</v>
      </c>
      <c r="F462"/>
      <c r="G462" s="1"/>
      <c r="H462"/>
    </row>
    <row r="463" spans="1:8" x14ac:dyDescent="0.25">
      <c r="A463" s="34" t="s">
        <v>103</v>
      </c>
      <c r="B463" s="7"/>
      <c r="C463" s="13">
        <v>1</v>
      </c>
      <c r="D463" s="19"/>
      <c r="E463" s="31" t="e">
        <f t="shared" ca="1" si="11"/>
        <v>#N/A</v>
      </c>
      <c r="F463"/>
      <c r="G463" s="1"/>
      <c r="H463"/>
    </row>
    <row r="464" spans="1:8" x14ac:dyDescent="0.25">
      <c r="A464" s="34" t="s">
        <v>103</v>
      </c>
      <c r="B464" s="7"/>
      <c r="C464" s="13">
        <v>1</v>
      </c>
      <c r="D464" s="19"/>
      <c r="E464" s="31" t="e">
        <f t="shared" ca="1" si="11"/>
        <v>#N/A</v>
      </c>
      <c r="F464"/>
      <c r="G464" s="1"/>
      <c r="H464"/>
    </row>
    <row r="465" spans="1:8" x14ac:dyDescent="0.25">
      <c r="A465" s="34" t="s">
        <v>103</v>
      </c>
      <c r="B465" s="7"/>
      <c r="C465" s="13">
        <v>1</v>
      </c>
      <c r="D465" s="19"/>
      <c r="E465" s="31" t="e">
        <f t="shared" ca="1" si="11"/>
        <v>#N/A</v>
      </c>
      <c r="F465"/>
      <c r="G465" s="1"/>
      <c r="H465"/>
    </row>
    <row r="466" spans="1:8" x14ac:dyDescent="0.25">
      <c r="A466" s="34" t="s">
        <v>103</v>
      </c>
      <c r="B466" s="7"/>
      <c r="C466" s="13">
        <v>1</v>
      </c>
      <c r="D466" s="19"/>
      <c r="E466" s="31" t="e">
        <f t="shared" ca="1" si="11"/>
        <v>#N/A</v>
      </c>
      <c r="F466"/>
      <c r="G466" s="1"/>
      <c r="H466"/>
    </row>
    <row r="467" spans="1:8" x14ac:dyDescent="0.25">
      <c r="A467" s="34" t="s">
        <v>103</v>
      </c>
      <c r="B467" s="7"/>
      <c r="C467" s="13">
        <v>1</v>
      </c>
      <c r="D467" s="19"/>
      <c r="E467" s="31" t="e">
        <f t="shared" ca="1" si="11"/>
        <v>#N/A</v>
      </c>
      <c r="F467"/>
      <c r="G467" s="1"/>
      <c r="H467"/>
    </row>
    <row r="468" spans="1:8" x14ac:dyDescent="0.25">
      <c r="A468" s="34" t="s">
        <v>103</v>
      </c>
      <c r="B468" s="7"/>
      <c r="C468" s="13">
        <v>1</v>
      </c>
      <c r="D468" s="19"/>
      <c r="E468" s="31" t="e">
        <f t="shared" ca="1" si="11"/>
        <v>#N/A</v>
      </c>
      <c r="F468"/>
      <c r="G468" s="1"/>
      <c r="H468"/>
    </row>
    <row r="469" spans="1:8" x14ac:dyDescent="0.25">
      <c r="A469" s="34" t="s">
        <v>103</v>
      </c>
      <c r="B469" s="7"/>
      <c r="C469" s="13">
        <v>1</v>
      </c>
      <c r="D469" s="19"/>
      <c r="E469" s="31" t="e">
        <f t="shared" ca="1" si="11"/>
        <v>#N/A</v>
      </c>
      <c r="F469"/>
      <c r="G469" s="1"/>
      <c r="H469"/>
    </row>
    <row r="470" spans="1:8" x14ac:dyDescent="0.25">
      <c r="A470" s="34" t="s">
        <v>103</v>
      </c>
      <c r="B470" s="7"/>
      <c r="C470" s="13">
        <v>1</v>
      </c>
      <c r="D470" s="19"/>
      <c r="E470" s="31" t="e">
        <f t="shared" ca="1" si="11"/>
        <v>#N/A</v>
      </c>
      <c r="F470"/>
      <c r="G470" s="1"/>
      <c r="H470"/>
    </row>
    <row r="471" spans="1:8" x14ac:dyDescent="0.25">
      <c r="A471" s="34" t="s">
        <v>103</v>
      </c>
      <c r="B471" s="7"/>
      <c r="C471" s="13">
        <v>1</v>
      </c>
      <c r="D471" s="19"/>
      <c r="E471" s="31" t="e">
        <f t="shared" ca="1" si="11"/>
        <v>#N/A</v>
      </c>
      <c r="F471"/>
      <c r="G471" s="1"/>
      <c r="H471"/>
    </row>
    <row r="472" spans="1:8" x14ac:dyDescent="0.25">
      <c r="A472" s="34" t="s">
        <v>103</v>
      </c>
      <c r="B472" s="7"/>
      <c r="C472" s="13">
        <v>1</v>
      </c>
      <c r="D472" s="19"/>
      <c r="E472" s="31" t="e">
        <f t="shared" ca="1" si="11"/>
        <v>#N/A</v>
      </c>
      <c r="F472"/>
      <c r="G472" s="1"/>
      <c r="H472"/>
    </row>
    <row r="473" spans="1:8" x14ac:dyDescent="0.25">
      <c r="A473" s="34" t="s">
        <v>103</v>
      </c>
      <c r="B473" s="7"/>
      <c r="C473" s="13">
        <v>1</v>
      </c>
      <c r="D473" s="19"/>
      <c r="E473" s="31" t="e">
        <f t="shared" ca="1" si="11"/>
        <v>#N/A</v>
      </c>
      <c r="F473"/>
      <c r="G473" s="1"/>
      <c r="H473"/>
    </row>
    <row r="474" spans="1:8" x14ac:dyDescent="0.25">
      <c r="A474" s="34" t="s">
        <v>103</v>
      </c>
      <c r="B474" s="7"/>
      <c r="C474" s="13">
        <v>1</v>
      </c>
      <c r="D474" s="19"/>
      <c r="E474" s="31" t="e">
        <f t="shared" ca="1" si="11"/>
        <v>#N/A</v>
      </c>
      <c r="F474"/>
      <c r="G474" s="1"/>
      <c r="H474"/>
    </row>
    <row r="475" spans="1:8" x14ac:dyDescent="0.25">
      <c r="A475" s="34" t="s">
        <v>103</v>
      </c>
      <c r="B475" s="7"/>
      <c r="C475" s="13">
        <v>1</v>
      </c>
      <c r="D475" s="19"/>
      <c r="E475" s="31" t="e">
        <f t="shared" ca="1" si="11"/>
        <v>#N/A</v>
      </c>
      <c r="F475"/>
      <c r="G475" s="1"/>
      <c r="H475"/>
    </row>
    <row r="476" spans="1:8" x14ac:dyDescent="0.25">
      <c r="A476" s="34" t="s">
        <v>103</v>
      </c>
      <c r="B476" s="7"/>
      <c r="C476" s="13">
        <v>1</v>
      </c>
      <c r="D476" s="19"/>
      <c r="E476" s="31" t="e">
        <f t="shared" ca="1" si="11"/>
        <v>#N/A</v>
      </c>
      <c r="F476"/>
      <c r="G476" s="1"/>
      <c r="H476"/>
    </row>
    <row r="477" spans="1:8" x14ac:dyDescent="0.25">
      <c r="A477" s="34" t="s">
        <v>103</v>
      </c>
      <c r="B477" s="7"/>
      <c r="C477" s="13">
        <v>1</v>
      </c>
      <c r="D477" s="19"/>
      <c r="E477" s="31" t="e">
        <f t="shared" ca="1" si="11"/>
        <v>#N/A</v>
      </c>
      <c r="F477"/>
      <c r="G477" s="1"/>
      <c r="H477"/>
    </row>
    <row r="478" spans="1:8" x14ac:dyDescent="0.25">
      <c r="A478" s="34" t="s">
        <v>103</v>
      </c>
      <c r="B478" s="7"/>
      <c r="C478" s="13">
        <v>1</v>
      </c>
      <c r="D478" s="19"/>
      <c r="E478" s="31" t="e">
        <f t="shared" ca="1" si="11"/>
        <v>#N/A</v>
      </c>
      <c r="F478"/>
      <c r="G478" s="1"/>
      <c r="H478"/>
    </row>
    <row r="479" spans="1:8" x14ac:dyDescent="0.25">
      <c r="A479" s="34" t="s">
        <v>103</v>
      </c>
      <c r="B479" s="7"/>
      <c r="C479" s="13">
        <v>1</v>
      </c>
      <c r="D479" s="19"/>
      <c r="E479" s="31" t="e">
        <f t="shared" ca="1" si="11"/>
        <v>#N/A</v>
      </c>
      <c r="F479"/>
      <c r="G479" s="1"/>
      <c r="H479"/>
    </row>
    <row r="480" spans="1:8" x14ac:dyDescent="0.25">
      <c r="A480" s="34" t="s">
        <v>103</v>
      </c>
      <c r="B480" s="7"/>
      <c r="C480" s="13">
        <v>1</v>
      </c>
      <c r="D480" s="19"/>
      <c r="E480" s="31" t="e">
        <f t="shared" ca="1" si="11"/>
        <v>#N/A</v>
      </c>
      <c r="F480"/>
      <c r="G480" s="1"/>
      <c r="H480"/>
    </row>
    <row r="481" spans="1:8" x14ac:dyDescent="0.25">
      <c r="A481" s="34" t="s">
        <v>103</v>
      </c>
      <c r="B481" s="7"/>
      <c r="C481" s="13">
        <v>1</v>
      </c>
      <c r="D481" s="19"/>
      <c r="E481" s="31" t="e">
        <f t="shared" ca="1" si="11"/>
        <v>#N/A</v>
      </c>
      <c r="F481"/>
      <c r="G481" s="1"/>
      <c r="H481"/>
    </row>
    <row r="482" spans="1:8" x14ac:dyDescent="0.25">
      <c r="A482" s="34" t="s">
        <v>103</v>
      </c>
      <c r="B482" s="7"/>
      <c r="C482" s="13">
        <v>1</v>
      </c>
      <c r="D482" s="19"/>
      <c r="E482" s="31" t="e">
        <f t="shared" ca="1" si="11"/>
        <v>#N/A</v>
      </c>
      <c r="F482"/>
      <c r="G482" s="1"/>
      <c r="H482"/>
    </row>
    <row r="483" spans="1:8" x14ac:dyDescent="0.25">
      <c r="A483" s="34" t="s">
        <v>103</v>
      </c>
      <c r="B483" s="7"/>
      <c r="C483" s="13">
        <v>1</v>
      </c>
      <c r="D483" s="19"/>
      <c r="E483" s="31" t="e">
        <f t="shared" ca="1" si="11"/>
        <v>#N/A</v>
      </c>
      <c r="F483"/>
      <c r="G483" s="1"/>
      <c r="H483"/>
    </row>
    <row r="484" spans="1:8" x14ac:dyDescent="0.25">
      <c r="A484" s="34" t="s">
        <v>103</v>
      </c>
      <c r="B484" s="7"/>
      <c r="C484" s="13">
        <v>1</v>
      </c>
      <c r="D484" s="19"/>
      <c r="E484" s="31" t="e">
        <f t="shared" ca="1" si="11"/>
        <v>#N/A</v>
      </c>
      <c r="F484"/>
      <c r="G484" s="1"/>
      <c r="H484"/>
    </row>
    <row r="485" spans="1:8" x14ac:dyDescent="0.25">
      <c r="A485" s="34" t="s">
        <v>103</v>
      </c>
      <c r="B485" s="7"/>
      <c r="C485" s="13">
        <v>1</v>
      </c>
      <c r="D485" s="19"/>
      <c r="E485" s="31" t="e">
        <f t="shared" ca="1" si="11"/>
        <v>#N/A</v>
      </c>
      <c r="F485"/>
      <c r="G485" s="1"/>
      <c r="H485"/>
    </row>
    <row r="486" spans="1:8" x14ac:dyDescent="0.25">
      <c r="A486" s="34" t="s">
        <v>103</v>
      </c>
      <c r="B486" s="7"/>
      <c r="C486" s="13">
        <v>1</v>
      </c>
      <c r="D486" s="19"/>
      <c r="E486" s="31" t="e">
        <f t="shared" ca="1" si="11"/>
        <v>#N/A</v>
      </c>
      <c r="F486"/>
      <c r="G486" s="1"/>
      <c r="H486"/>
    </row>
    <row r="487" spans="1:8" x14ac:dyDescent="0.25">
      <c r="A487" s="34" t="s">
        <v>103</v>
      </c>
      <c r="B487" s="7"/>
      <c r="C487" s="13">
        <v>1</v>
      </c>
      <c r="D487" s="19"/>
      <c r="E487" s="31" t="e">
        <f t="shared" ca="1" si="11"/>
        <v>#N/A</v>
      </c>
      <c r="F487"/>
      <c r="G487" s="1"/>
      <c r="H487"/>
    </row>
    <row r="488" spans="1:8" x14ac:dyDescent="0.25">
      <c r="A488" s="34" t="s">
        <v>103</v>
      </c>
      <c r="B488" s="7"/>
      <c r="C488" s="13">
        <v>1</v>
      </c>
      <c r="D488" s="19"/>
      <c r="E488" s="31" t="e">
        <f t="shared" ca="1" si="11"/>
        <v>#N/A</v>
      </c>
      <c r="F488"/>
      <c r="G488" s="1"/>
      <c r="H488"/>
    </row>
    <row r="489" spans="1:8" x14ac:dyDescent="0.25">
      <c r="A489" s="34" t="s">
        <v>103</v>
      </c>
      <c r="B489" s="7"/>
      <c r="C489" s="13">
        <v>1</v>
      </c>
      <c r="D489" s="19"/>
      <c r="E489" s="31" t="e">
        <f t="shared" ca="1" si="11"/>
        <v>#N/A</v>
      </c>
      <c r="F489"/>
      <c r="G489" s="1"/>
      <c r="H489"/>
    </row>
    <row r="490" spans="1:8" x14ac:dyDescent="0.25">
      <c r="A490" s="34" t="s">
        <v>103</v>
      </c>
      <c r="B490" s="7"/>
      <c r="C490" s="13">
        <v>1</v>
      </c>
      <c r="D490" s="19"/>
      <c r="E490" s="31" t="e">
        <f t="shared" ca="1" si="11"/>
        <v>#N/A</v>
      </c>
      <c r="F490"/>
      <c r="G490" s="1"/>
      <c r="H490"/>
    </row>
    <row r="491" spans="1:8" x14ac:dyDescent="0.25">
      <c r="A491" s="34" t="s">
        <v>103</v>
      </c>
      <c r="B491" s="7"/>
      <c r="C491" s="13">
        <v>1</v>
      </c>
      <c r="D491" s="19"/>
      <c r="E491" s="31" t="e">
        <f t="shared" ca="1" si="11"/>
        <v>#N/A</v>
      </c>
      <c r="F491"/>
      <c r="G491" s="1"/>
      <c r="H491"/>
    </row>
    <row r="492" spans="1:8" x14ac:dyDescent="0.25">
      <c r="A492" s="34" t="s">
        <v>103</v>
      </c>
      <c r="B492" s="7"/>
      <c r="C492" s="13">
        <v>1</v>
      </c>
      <c r="D492" s="19"/>
      <c r="E492" s="31" t="e">
        <f t="shared" ca="1" si="11"/>
        <v>#N/A</v>
      </c>
      <c r="F492"/>
      <c r="G492" s="1"/>
      <c r="H492"/>
    </row>
    <row r="493" spans="1:8" x14ac:dyDescent="0.25">
      <c r="A493" s="34" t="s">
        <v>103</v>
      </c>
      <c r="B493" s="7"/>
      <c r="C493" s="13">
        <v>1</v>
      </c>
      <c r="D493" s="19"/>
      <c r="E493" s="31" t="e">
        <f t="shared" ca="1" si="11"/>
        <v>#N/A</v>
      </c>
      <c r="F493"/>
      <c r="G493" s="1"/>
      <c r="H493"/>
    </row>
    <row r="494" spans="1:8" x14ac:dyDescent="0.25">
      <c r="A494" s="34" t="s">
        <v>103</v>
      </c>
      <c r="B494" s="7"/>
      <c r="C494" s="13">
        <v>1</v>
      </c>
      <c r="D494" s="19"/>
      <c r="E494" s="31" t="e">
        <f t="shared" ca="1" si="11"/>
        <v>#N/A</v>
      </c>
      <c r="F494"/>
      <c r="G494" s="1"/>
      <c r="H494"/>
    </row>
    <row r="495" spans="1:8" x14ac:dyDescent="0.25">
      <c r="A495" s="34" t="s">
        <v>103</v>
      </c>
      <c r="B495" s="7"/>
      <c r="C495" s="13">
        <v>1</v>
      </c>
      <c r="D495" s="19"/>
      <c r="E495" s="31" t="e">
        <f t="shared" ca="1" si="11"/>
        <v>#N/A</v>
      </c>
      <c r="F495"/>
      <c r="G495" s="1"/>
      <c r="H495"/>
    </row>
    <row r="496" spans="1:8" x14ac:dyDescent="0.25">
      <c r="A496" s="34" t="s">
        <v>103</v>
      </c>
      <c r="B496" s="7"/>
      <c r="C496" s="13">
        <v>1</v>
      </c>
      <c r="D496" s="19"/>
      <c r="E496" s="31" t="e">
        <f t="shared" ca="1" si="11"/>
        <v>#N/A</v>
      </c>
      <c r="F496"/>
      <c r="G496" s="1"/>
      <c r="H496"/>
    </row>
    <row r="497" spans="1:8" x14ac:dyDescent="0.25">
      <c r="A497" s="34" t="s">
        <v>103</v>
      </c>
      <c r="B497" s="7"/>
      <c r="C497" s="13">
        <v>1</v>
      </c>
      <c r="D497" s="19"/>
      <c r="E497" s="31" t="e">
        <f t="shared" ca="1" si="11"/>
        <v>#N/A</v>
      </c>
      <c r="F497"/>
      <c r="G497" s="1"/>
      <c r="H497"/>
    </row>
    <row r="498" spans="1:8" x14ac:dyDescent="0.25">
      <c r="A498" s="34" t="s">
        <v>103</v>
      </c>
      <c r="B498" s="7"/>
      <c r="C498" s="13">
        <v>1</v>
      </c>
      <c r="D498" s="19"/>
      <c r="E498" s="31" t="e">
        <f t="shared" ca="1" si="11"/>
        <v>#N/A</v>
      </c>
      <c r="F498"/>
      <c r="G498" s="1"/>
      <c r="H498"/>
    </row>
    <row r="499" spans="1:8" x14ac:dyDescent="0.25">
      <c r="A499" s="34" t="s">
        <v>103</v>
      </c>
      <c r="B499" s="7"/>
      <c r="C499" s="13">
        <v>1</v>
      </c>
      <c r="D499" s="19"/>
      <c r="E499" s="31" t="e">
        <f t="shared" ca="1" si="11"/>
        <v>#N/A</v>
      </c>
      <c r="F499"/>
      <c r="G499" s="1"/>
      <c r="H499"/>
    </row>
    <row r="500" spans="1:8" x14ac:dyDescent="0.25">
      <c r="A500" s="34" t="s">
        <v>103</v>
      </c>
      <c r="B500" s="7"/>
      <c r="C500" s="13">
        <v>1</v>
      </c>
      <c r="D500" s="19"/>
      <c r="E500" s="31" t="e">
        <f t="shared" ca="1" si="11"/>
        <v>#N/A</v>
      </c>
      <c r="F500"/>
      <c r="G500" s="1"/>
      <c r="H500"/>
    </row>
    <row r="501" spans="1:8" x14ac:dyDescent="0.25">
      <c r="A501" s="34" t="s">
        <v>103</v>
      </c>
      <c r="B501" s="7"/>
      <c r="C501" s="13">
        <v>1</v>
      </c>
      <c r="D501" s="19"/>
      <c r="E501" s="31" t="e">
        <f t="shared" ca="1" si="11"/>
        <v>#N/A</v>
      </c>
      <c r="F501"/>
      <c r="G501" s="1"/>
      <c r="H501"/>
    </row>
    <row r="502" spans="1:8" x14ac:dyDescent="0.25">
      <c r="A502" s="34" t="s">
        <v>103</v>
      </c>
      <c r="B502" s="7"/>
      <c r="C502" s="13">
        <v>1</v>
      </c>
      <c r="D502" s="19"/>
      <c r="E502" s="31" t="e">
        <f t="shared" ca="1" si="11"/>
        <v>#N/A</v>
      </c>
      <c r="F502"/>
      <c r="G502" s="1"/>
      <c r="H502"/>
    </row>
    <row r="503" spans="1:8" x14ac:dyDescent="0.25">
      <c r="A503" s="34" t="s">
        <v>103</v>
      </c>
      <c r="B503" s="7"/>
      <c r="C503" s="13">
        <v>1</v>
      </c>
      <c r="D503" s="19"/>
      <c r="E503" s="31" t="e">
        <f t="shared" ca="1" si="11"/>
        <v>#N/A</v>
      </c>
      <c r="F503"/>
      <c r="G503" s="1"/>
      <c r="H503"/>
    </row>
    <row r="504" spans="1:8" x14ac:dyDescent="0.25">
      <c r="A504" s="34" t="s">
        <v>103</v>
      </c>
      <c r="B504" s="7"/>
      <c r="C504" s="13">
        <v>1</v>
      </c>
      <c r="D504" s="19"/>
      <c r="E504" s="31" t="e">
        <f t="shared" ca="1" si="11"/>
        <v>#N/A</v>
      </c>
      <c r="F504"/>
      <c r="G504" s="1"/>
      <c r="H504"/>
    </row>
    <row r="505" spans="1:8" x14ac:dyDescent="0.25">
      <c r="A505" s="34" t="s">
        <v>103</v>
      </c>
      <c r="B505" s="7"/>
      <c r="C505" s="13">
        <v>1</v>
      </c>
      <c r="D505" s="19"/>
      <c r="E505" s="31" t="e">
        <f t="shared" ca="1" si="11"/>
        <v>#N/A</v>
      </c>
      <c r="F505"/>
      <c r="G505" s="1"/>
      <c r="H505"/>
    </row>
    <row r="506" spans="1:8" x14ac:dyDescent="0.25">
      <c r="A506" s="34" t="s">
        <v>103</v>
      </c>
      <c r="B506" s="7"/>
      <c r="C506" s="13">
        <v>1</v>
      </c>
      <c r="D506" s="19"/>
      <c r="E506" s="31" t="e">
        <f t="shared" ca="1" si="11"/>
        <v>#N/A</v>
      </c>
      <c r="F506"/>
      <c r="G506" s="1"/>
      <c r="H506"/>
    </row>
    <row r="507" spans="1:8" x14ac:dyDescent="0.25">
      <c r="A507" s="34" t="s">
        <v>103</v>
      </c>
      <c r="B507" s="7"/>
      <c r="C507" s="13">
        <v>1</v>
      </c>
      <c r="D507" s="19"/>
      <c r="E507" s="31" t="e">
        <f t="shared" ca="1" si="11"/>
        <v>#N/A</v>
      </c>
      <c r="F507"/>
      <c r="G507" s="1"/>
      <c r="H507"/>
    </row>
    <row r="508" spans="1:8" x14ac:dyDescent="0.25">
      <c r="A508" s="34" t="s">
        <v>103</v>
      </c>
      <c r="B508" s="7"/>
      <c r="C508" s="13">
        <v>1</v>
      </c>
      <c r="D508" s="19"/>
      <c r="E508" s="31" t="e">
        <f t="shared" ca="1" si="11"/>
        <v>#N/A</v>
      </c>
      <c r="F508"/>
      <c r="G508" s="1"/>
      <c r="H508"/>
    </row>
    <row r="509" spans="1:8" x14ac:dyDescent="0.25">
      <c r="A509" s="34" t="s">
        <v>103</v>
      </c>
      <c r="B509" s="7"/>
      <c r="C509" s="13">
        <v>1</v>
      </c>
      <c r="D509" s="19"/>
      <c r="E509" s="31" t="e">
        <f t="shared" ca="1" si="11"/>
        <v>#N/A</v>
      </c>
      <c r="F509"/>
      <c r="G509" s="1"/>
      <c r="H509"/>
    </row>
    <row r="510" spans="1:8" x14ac:dyDescent="0.25">
      <c r="A510" s="34" t="s">
        <v>103</v>
      </c>
      <c r="B510" s="7"/>
      <c r="C510" s="13">
        <v>1</v>
      </c>
      <c r="D510" s="19"/>
      <c r="E510" s="31" t="e">
        <f t="shared" ca="1" si="11"/>
        <v>#N/A</v>
      </c>
      <c r="F510"/>
      <c r="G510" s="1"/>
      <c r="H510"/>
    </row>
    <row r="511" spans="1:8" x14ac:dyDescent="0.25">
      <c r="A511" s="34" t="s">
        <v>103</v>
      </c>
      <c r="B511" s="7"/>
      <c r="C511" s="13">
        <v>1</v>
      </c>
      <c r="D511" s="19"/>
      <c r="E511" s="31" t="e">
        <f t="shared" ca="1" si="11"/>
        <v>#N/A</v>
      </c>
      <c r="F511"/>
      <c r="G511" s="1"/>
      <c r="H511"/>
    </row>
    <row r="512" spans="1:8" x14ac:dyDescent="0.25">
      <c r="A512" s="34" t="s">
        <v>103</v>
      </c>
      <c r="B512" s="7"/>
      <c r="C512" s="13">
        <v>1</v>
      </c>
      <c r="D512" s="19"/>
      <c r="E512" s="31" t="e">
        <f t="shared" ca="1" si="11"/>
        <v>#N/A</v>
      </c>
      <c r="F512"/>
      <c r="G512" s="1"/>
      <c r="H512"/>
    </row>
    <row r="513" spans="1:8" x14ac:dyDescent="0.25">
      <c r="A513" s="34" t="s">
        <v>103</v>
      </c>
      <c r="B513" s="7"/>
      <c r="C513" s="13">
        <v>1</v>
      </c>
      <c r="D513" s="19"/>
      <c r="E513" s="31" t="e">
        <f t="shared" ca="1" si="11"/>
        <v>#N/A</v>
      </c>
      <c r="F513"/>
      <c r="G513" s="1"/>
      <c r="H513"/>
    </row>
    <row r="514" spans="1:8" x14ac:dyDescent="0.25">
      <c r="A514" s="34" t="s">
        <v>103</v>
      </c>
      <c r="B514" s="7"/>
      <c r="C514" s="13">
        <v>1</v>
      </c>
      <c r="D514" s="19"/>
      <c r="E514" s="31" t="e">
        <f t="shared" ca="1" si="11"/>
        <v>#N/A</v>
      </c>
      <c r="F514"/>
      <c r="G514" s="1"/>
      <c r="H514"/>
    </row>
    <row r="515" spans="1:8" x14ac:dyDescent="0.25">
      <c r="A515" s="34" t="s">
        <v>103</v>
      </c>
      <c r="B515" s="7"/>
      <c r="C515" s="13">
        <v>1</v>
      </c>
      <c r="D515" s="19"/>
      <c r="E515" s="31" t="e">
        <f t="shared" ca="1" si="11"/>
        <v>#N/A</v>
      </c>
      <c r="F515"/>
      <c r="G515" s="1"/>
      <c r="H515"/>
    </row>
    <row r="516" spans="1:8" x14ac:dyDescent="0.25">
      <c r="A516" s="34" t="s">
        <v>103</v>
      </c>
      <c r="B516" s="7"/>
      <c r="C516" s="13">
        <v>1</v>
      </c>
      <c r="D516" s="19"/>
      <c r="E516" s="31" t="e">
        <f t="shared" ref="E516:E579" ca="1" si="12">MATCH("*"&amp;$B516&amp;"*",OFFSET($N$3:$R$3,SUMPRODUCT(ISNUMBER(SEARCH("*"&amp;B516&amp;"*",$N$3:$R$8))*(ROW($N$3:$R$8)))-3,0),0)</f>
        <v>#N/A</v>
      </c>
      <c r="F516"/>
      <c r="G516" s="1"/>
      <c r="H516"/>
    </row>
    <row r="517" spans="1:8" x14ac:dyDescent="0.25">
      <c r="A517" s="34" t="s">
        <v>103</v>
      </c>
      <c r="B517" s="7"/>
      <c r="C517" s="13">
        <v>1</v>
      </c>
      <c r="D517" s="19"/>
      <c r="E517" s="31" t="e">
        <f t="shared" ca="1" si="12"/>
        <v>#N/A</v>
      </c>
      <c r="F517"/>
      <c r="G517" s="1"/>
      <c r="H517"/>
    </row>
    <row r="518" spans="1:8" x14ac:dyDescent="0.25">
      <c r="A518" s="34" t="s">
        <v>103</v>
      </c>
      <c r="B518" s="7"/>
      <c r="C518" s="13">
        <v>1</v>
      </c>
      <c r="D518" s="19"/>
      <c r="E518" s="31" t="e">
        <f t="shared" ca="1" si="12"/>
        <v>#N/A</v>
      </c>
      <c r="F518"/>
      <c r="G518" s="1"/>
      <c r="H518"/>
    </row>
    <row r="519" spans="1:8" x14ac:dyDescent="0.25">
      <c r="A519" s="34" t="s">
        <v>103</v>
      </c>
      <c r="B519" s="7"/>
      <c r="C519" s="13">
        <v>1</v>
      </c>
      <c r="D519" s="19"/>
      <c r="E519" s="31" t="e">
        <f t="shared" ca="1" si="12"/>
        <v>#N/A</v>
      </c>
      <c r="F519"/>
      <c r="G519" s="1"/>
      <c r="H519"/>
    </row>
    <row r="520" spans="1:8" x14ac:dyDescent="0.25">
      <c r="A520" s="34" t="s">
        <v>103</v>
      </c>
      <c r="B520" s="7"/>
      <c r="C520" s="13">
        <v>1</v>
      </c>
      <c r="D520" s="19"/>
      <c r="E520" s="31" t="e">
        <f t="shared" ca="1" si="12"/>
        <v>#N/A</v>
      </c>
      <c r="F520"/>
      <c r="G520" s="1"/>
      <c r="H520"/>
    </row>
    <row r="521" spans="1:8" x14ac:dyDescent="0.25">
      <c r="A521" s="34" t="s">
        <v>103</v>
      </c>
      <c r="B521" s="7"/>
      <c r="C521" s="13">
        <v>1</v>
      </c>
      <c r="D521" s="19"/>
      <c r="E521" s="31" t="e">
        <f t="shared" ca="1" si="12"/>
        <v>#N/A</v>
      </c>
      <c r="F521"/>
      <c r="G521" s="1"/>
      <c r="H521"/>
    </row>
    <row r="522" spans="1:8" x14ac:dyDescent="0.25">
      <c r="A522" s="34" t="s">
        <v>103</v>
      </c>
      <c r="B522" s="7"/>
      <c r="C522" s="13">
        <v>1</v>
      </c>
      <c r="D522" s="19"/>
      <c r="E522" s="31" t="e">
        <f t="shared" ca="1" si="12"/>
        <v>#N/A</v>
      </c>
      <c r="F522"/>
      <c r="G522" s="1"/>
      <c r="H522"/>
    </row>
    <row r="523" spans="1:8" x14ac:dyDescent="0.25">
      <c r="A523" s="34" t="s">
        <v>103</v>
      </c>
      <c r="B523" s="7"/>
      <c r="C523" s="13">
        <v>1</v>
      </c>
      <c r="D523" s="19"/>
      <c r="E523" s="31" t="e">
        <f t="shared" ca="1" si="12"/>
        <v>#N/A</v>
      </c>
      <c r="F523"/>
      <c r="G523" s="1"/>
      <c r="H523"/>
    </row>
    <row r="524" spans="1:8" x14ac:dyDescent="0.25">
      <c r="A524" s="34" t="s">
        <v>103</v>
      </c>
      <c r="B524" s="7"/>
      <c r="C524" s="13">
        <v>1</v>
      </c>
      <c r="D524" s="19"/>
      <c r="E524" s="31" t="e">
        <f t="shared" ca="1" si="12"/>
        <v>#N/A</v>
      </c>
      <c r="F524"/>
      <c r="G524" s="1"/>
      <c r="H524"/>
    </row>
    <row r="525" spans="1:8" x14ac:dyDescent="0.25">
      <c r="A525" s="34" t="s">
        <v>103</v>
      </c>
      <c r="B525" s="7"/>
      <c r="C525" s="13">
        <v>1</v>
      </c>
      <c r="D525" s="19"/>
      <c r="E525" s="31" t="e">
        <f t="shared" ca="1" si="12"/>
        <v>#N/A</v>
      </c>
      <c r="F525"/>
      <c r="G525" s="1"/>
      <c r="H525"/>
    </row>
    <row r="526" spans="1:8" x14ac:dyDescent="0.25">
      <c r="A526" s="34" t="s">
        <v>103</v>
      </c>
      <c r="B526" s="7"/>
      <c r="C526" s="13">
        <v>1</v>
      </c>
      <c r="D526" s="19"/>
      <c r="E526" s="31" t="e">
        <f t="shared" ca="1" si="12"/>
        <v>#N/A</v>
      </c>
      <c r="F526"/>
      <c r="G526" s="1"/>
      <c r="H526"/>
    </row>
    <row r="527" spans="1:8" x14ac:dyDescent="0.25">
      <c r="A527" s="34" t="s">
        <v>103</v>
      </c>
      <c r="B527" s="7"/>
      <c r="C527" s="13">
        <v>1</v>
      </c>
      <c r="D527" s="19"/>
      <c r="E527" s="31" t="e">
        <f t="shared" ca="1" si="12"/>
        <v>#N/A</v>
      </c>
      <c r="F527"/>
      <c r="G527" s="1"/>
      <c r="H527"/>
    </row>
    <row r="528" spans="1:8" x14ac:dyDescent="0.25">
      <c r="A528" s="34" t="s">
        <v>103</v>
      </c>
      <c r="B528" s="7"/>
      <c r="C528" s="13">
        <v>1</v>
      </c>
      <c r="D528" s="19"/>
      <c r="E528" s="31" t="e">
        <f t="shared" ca="1" si="12"/>
        <v>#N/A</v>
      </c>
      <c r="F528"/>
      <c r="G528" s="1"/>
      <c r="H528"/>
    </row>
    <row r="529" spans="1:8" x14ac:dyDescent="0.25">
      <c r="A529" s="34" t="s">
        <v>103</v>
      </c>
      <c r="B529" s="7"/>
      <c r="C529" s="13">
        <v>1</v>
      </c>
      <c r="D529" s="19"/>
      <c r="E529" s="31" t="e">
        <f t="shared" ca="1" si="12"/>
        <v>#N/A</v>
      </c>
      <c r="F529"/>
      <c r="G529" s="1"/>
      <c r="H529"/>
    </row>
    <row r="530" spans="1:8" x14ac:dyDescent="0.25">
      <c r="A530" s="34" t="s">
        <v>103</v>
      </c>
      <c r="B530" s="7"/>
      <c r="C530" s="13">
        <v>1</v>
      </c>
      <c r="D530" s="19"/>
      <c r="E530" s="31" t="e">
        <f t="shared" ca="1" si="12"/>
        <v>#N/A</v>
      </c>
      <c r="F530"/>
      <c r="G530" s="1"/>
      <c r="H530"/>
    </row>
    <row r="531" spans="1:8" x14ac:dyDescent="0.25">
      <c r="A531" s="34" t="s">
        <v>103</v>
      </c>
      <c r="B531" s="7"/>
      <c r="C531" s="13">
        <v>1</v>
      </c>
      <c r="D531" s="19"/>
      <c r="E531" s="31" t="e">
        <f t="shared" ca="1" si="12"/>
        <v>#N/A</v>
      </c>
      <c r="F531"/>
      <c r="G531" s="1"/>
      <c r="H531"/>
    </row>
    <row r="532" spans="1:8" x14ac:dyDescent="0.25">
      <c r="A532" s="34" t="s">
        <v>103</v>
      </c>
      <c r="B532" s="7"/>
      <c r="C532" s="13">
        <v>1</v>
      </c>
      <c r="D532" s="19"/>
      <c r="E532" s="31" t="e">
        <f t="shared" ca="1" si="12"/>
        <v>#N/A</v>
      </c>
      <c r="F532"/>
      <c r="G532" s="1"/>
      <c r="H532"/>
    </row>
    <row r="533" spans="1:8" x14ac:dyDescent="0.25">
      <c r="A533" s="34" t="s">
        <v>103</v>
      </c>
      <c r="B533" s="7"/>
      <c r="C533" s="13">
        <v>1</v>
      </c>
      <c r="D533" s="19"/>
      <c r="E533" s="31" t="e">
        <f t="shared" ca="1" si="12"/>
        <v>#N/A</v>
      </c>
      <c r="F533"/>
      <c r="G533" s="1"/>
      <c r="H533"/>
    </row>
    <row r="534" spans="1:8" x14ac:dyDescent="0.25">
      <c r="A534" s="34" t="s">
        <v>103</v>
      </c>
      <c r="B534" s="7"/>
      <c r="C534" s="13">
        <v>1</v>
      </c>
      <c r="D534" s="19"/>
      <c r="E534" s="31" t="e">
        <f t="shared" ca="1" si="12"/>
        <v>#N/A</v>
      </c>
      <c r="F534"/>
      <c r="G534" s="1"/>
      <c r="H534"/>
    </row>
    <row r="535" spans="1:8" x14ac:dyDescent="0.25">
      <c r="A535" s="34" t="s">
        <v>103</v>
      </c>
      <c r="B535" s="7"/>
      <c r="C535" s="13">
        <v>1</v>
      </c>
      <c r="D535" s="19"/>
      <c r="E535" s="31" t="e">
        <f t="shared" ca="1" si="12"/>
        <v>#N/A</v>
      </c>
      <c r="F535"/>
      <c r="G535" s="1"/>
      <c r="H535"/>
    </row>
    <row r="536" spans="1:8" x14ac:dyDescent="0.25">
      <c r="A536" s="34" t="s">
        <v>103</v>
      </c>
      <c r="B536" s="7"/>
      <c r="C536" s="13">
        <v>1</v>
      </c>
      <c r="D536" s="19"/>
      <c r="E536" s="31" t="e">
        <f t="shared" ca="1" si="12"/>
        <v>#N/A</v>
      </c>
      <c r="F536"/>
      <c r="G536" s="1"/>
      <c r="H536"/>
    </row>
    <row r="537" spans="1:8" x14ac:dyDescent="0.25">
      <c r="A537" s="34" t="s">
        <v>103</v>
      </c>
      <c r="B537" s="7"/>
      <c r="C537" s="13">
        <v>1</v>
      </c>
      <c r="D537" s="19"/>
      <c r="E537" s="31" t="e">
        <f t="shared" ca="1" si="12"/>
        <v>#N/A</v>
      </c>
      <c r="F537"/>
      <c r="G537" s="1"/>
      <c r="H537"/>
    </row>
    <row r="538" spans="1:8" x14ac:dyDescent="0.25">
      <c r="A538" s="34" t="s">
        <v>103</v>
      </c>
      <c r="B538" s="7"/>
      <c r="C538" s="13">
        <v>1</v>
      </c>
      <c r="D538" s="19"/>
      <c r="E538" s="31" t="e">
        <f t="shared" ca="1" si="12"/>
        <v>#N/A</v>
      </c>
      <c r="F538"/>
      <c r="G538" s="1"/>
      <c r="H538"/>
    </row>
    <row r="539" spans="1:8" x14ac:dyDescent="0.25">
      <c r="A539" s="34" t="s">
        <v>103</v>
      </c>
      <c r="B539" s="7"/>
      <c r="C539" s="13">
        <v>1</v>
      </c>
      <c r="D539" s="19"/>
      <c r="E539" s="31" t="e">
        <f t="shared" ca="1" si="12"/>
        <v>#N/A</v>
      </c>
      <c r="F539"/>
      <c r="G539" s="1"/>
      <c r="H539"/>
    </row>
    <row r="540" spans="1:8" x14ac:dyDescent="0.25">
      <c r="A540" s="34" t="s">
        <v>103</v>
      </c>
      <c r="B540" s="7"/>
      <c r="C540" s="13">
        <v>1</v>
      </c>
      <c r="D540" s="19"/>
      <c r="E540" s="31" t="e">
        <f t="shared" ca="1" si="12"/>
        <v>#N/A</v>
      </c>
      <c r="F540"/>
      <c r="G540" s="1"/>
      <c r="H540"/>
    </row>
    <row r="541" spans="1:8" x14ac:dyDescent="0.25">
      <c r="A541" s="34" t="s">
        <v>103</v>
      </c>
      <c r="B541" s="7"/>
      <c r="C541" s="13">
        <v>1</v>
      </c>
      <c r="D541" s="19"/>
      <c r="E541" s="31" t="e">
        <f t="shared" ca="1" si="12"/>
        <v>#N/A</v>
      </c>
      <c r="F541"/>
      <c r="G541" s="1"/>
      <c r="H541"/>
    </row>
    <row r="542" spans="1:8" x14ac:dyDescent="0.25">
      <c r="A542" s="34" t="s">
        <v>103</v>
      </c>
      <c r="B542" s="7"/>
      <c r="C542" s="13">
        <v>1</v>
      </c>
      <c r="D542" s="19"/>
      <c r="E542" s="31" t="e">
        <f t="shared" ca="1" si="12"/>
        <v>#N/A</v>
      </c>
      <c r="F542"/>
      <c r="G542" s="1"/>
      <c r="H542"/>
    </row>
    <row r="543" spans="1:8" x14ac:dyDescent="0.25">
      <c r="A543" s="34" t="s">
        <v>103</v>
      </c>
      <c r="B543" s="7"/>
      <c r="C543" s="13">
        <v>1</v>
      </c>
      <c r="D543" s="19"/>
      <c r="E543" s="31" t="e">
        <f t="shared" ca="1" si="12"/>
        <v>#N/A</v>
      </c>
      <c r="F543"/>
      <c r="G543" s="1"/>
      <c r="H543"/>
    </row>
    <row r="544" spans="1:8" x14ac:dyDescent="0.25">
      <c r="A544" s="34" t="s">
        <v>103</v>
      </c>
      <c r="B544" s="7"/>
      <c r="C544" s="13">
        <v>1</v>
      </c>
      <c r="D544" s="19"/>
      <c r="E544" s="31" t="e">
        <f t="shared" ca="1" si="12"/>
        <v>#N/A</v>
      </c>
      <c r="F544"/>
      <c r="G544" s="1"/>
      <c r="H544"/>
    </row>
    <row r="545" spans="1:8" x14ac:dyDescent="0.25">
      <c r="A545" s="34" t="s">
        <v>103</v>
      </c>
      <c r="B545" s="7"/>
      <c r="C545" s="13">
        <v>1</v>
      </c>
      <c r="D545" s="19"/>
      <c r="E545" s="31" t="e">
        <f t="shared" ca="1" si="12"/>
        <v>#N/A</v>
      </c>
      <c r="F545"/>
      <c r="G545" s="1"/>
      <c r="H545"/>
    </row>
    <row r="546" spans="1:8" x14ac:dyDescent="0.25">
      <c r="A546" s="34" t="s">
        <v>103</v>
      </c>
      <c r="B546" s="7"/>
      <c r="C546" s="13">
        <v>1</v>
      </c>
      <c r="D546" s="19"/>
      <c r="E546" s="31" t="e">
        <f t="shared" ca="1" si="12"/>
        <v>#N/A</v>
      </c>
      <c r="F546"/>
      <c r="G546" s="1"/>
      <c r="H546"/>
    </row>
    <row r="547" spans="1:8" x14ac:dyDescent="0.25">
      <c r="A547" s="34" t="s">
        <v>103</v>
      </c>
      <c r="B547" s="7"/>
      <c r="C547" s="13">
        <v>1</v>
      </c>
      <c r="D547" s="19"/>
      <c r="E547" s="31" t="e">
        <f t="shared" ca="1" si="12"/>
        <v>#N/A</v>
      </c>
      <c r="F547"/>
      <c r="G547" s="1"/>
      <c r="H547"/>
    </row>
    <row r="548" spans="1:8" x14ac:dyDescent="0.25">
      <c r="A548" s="34" t="s">
        <v>103</v>
      </c>
      <c r="B548" s="7"/>
      <c r="C548" s="13">
        <v>1</v>
      </c>
      <c r="D548" s="19"/>
      <c r="E548" s="31" t="e">
        <f t="shared" ca="1" si="12"/>
        <v>#N/A</v>
      </c>
      <c r="F548"/>
      <c r="G548" s="1"/>
      <c r="H548"/>
    </row>
    <row r="549" spans="1:8" x14ac:dyDescent="0.25">
      <c r="A549" s="34" t="s">
        <v>103</v>
      </c>
      <c r="B549" s="7"/>
      <c r="C549" s="13">
        <v>1</v>
      </c>
      <c r="D549" s="19"/>
      <c r="E549" s="31" t="e">
        <f t="shared" ca="1" si="12"/>
        <v>#N/A</v>
      </c>
      <c r="F549"/>
      <c r="G549" s="1"/>
      <c r="H549"/>
    </row>
    <row r="550" spans="1:8" x14ac:dyDescent="0.25">
      <c r="A550" s="34" t="s">
        <v>103</v>
      </c>
      <c r="B550" s="7"/>
      <c r="C550" s="13">
        <v>1</v>
      </c>
      <c r="D550" s="19"/>
      <c r="E550" s="31" t="e">
        <f t="shared" ca="1" si="12"/>
        <v>#N/A</v>
      </c>
      <c r="F550"/>
      <c r="G550" s="1"/>
      <c r="H550"/>
    </row>
    <row r="551" spans="1:8" x14ac:dyDescent="0.25">
      <c r="A551" s="34" t="s">
        <v>103</v>
      </c>
      <c r="B551" s="7"/>
      <c r="C551" s="13">
        <v>1</v>
      </c>
      <c r="D551" s="19"/>
      <c r="E551" s="31" t="e">
        <f t="shared" ca="1" si="12"/>
        <v>#N/A</v>
      </c>
      <c r="F551"/>
      <c r="G551" s="1"/>
      <c r="H551"/>
    </row>
    <row r="552" spans="1:8" x14ac:dyDescent="0.25">
      <c r="A552" s="34" t="s">
        <v>103</v>
      </c>
      <c r="B552" s="7"/>
      <c r="C552" s="13">
        <v>1</v>
      </c>
      <c r="D552" s="19"/>
      <c r="E552" s="31" t="e">
        <f t="shared" ca="1" si="12"/>
        <v>#N/A</v>
      </c>
      <c r="F552"/>
      <c r="G552" s="1"/>
      <c r="H552"/>
    </row>
    <row r="553" spans="1:8" x14ac:dyDescent="0.25">
      <c r="A553" s="34" t="s">
        <v>103</v>
      </c>
      <c r="B553" s="7"/>
      <c r="C553" s="13">
        <v>1</v>
      </c>
      <c r="D553" s="19"/>
      <c r="E553" s="31" t="e">
        <f t="shared" ca="1" si="12"/>
        <v>#N/A</v>
      </c>
      <c r="F553"/>
      <c r="G553" s="1"/>
      <c r="H553"/>
    </row>
    <row r="554" spans="1:8" x14ac:dyDescent="0.25">
      <c r="A554" s="34" t="s">
        <v>103</v>
      </c>
      <c r="B554" s="7"/>
      <c r="C554" s="13">
        <v>1</v>
      </c>
      <c r="D554" s="19"/>
      <c r="E554" s="31" t="e">
        <f t="shared" ca="1" si="12"/>
        <v>#N/A</v>
      </c>
      <c r="F554"/>
      <c r="G554" s="1"/>
      <c r="H554"/>
    </row>
    <row r="555" spans="1:8" x14ac:dyDescent="0.25">
      <c r="A555" s="34" t="s">
        <v>103</v>
      </c>
      <c r="B555" s="7"/>
      <c r="C555" s="13">
        <v>1</v>
      </c>
      <c r="D555" s="19"/>
      <c r="E555" s="31" t="e">
        <f t="shared" ca="1" si="12"/>
        <v>#N/A</v>
      </c>
      <c r="F555"/>
      <c r="G555" s="1"/>
      <c r="H555"/>
    </row>
    <row r="556" spans="1:8" x14ac:dyDescent="0.25">
      <c r="A556" s="34" t="s">
        <v>103</v>
      </c>
      <c r="B556" s="7"/>
      <c r="C556" s="13">
        <v>1</v>
      </c>
      <c r="D556" s="19"/>
      <c r="E556" s="31" t="e">
        <f t="shared" ca="1" si="12"/>
        <v>#N/A</v>
      </c>
      <c r="F556"/>
      <c r="G556" s="1"/>
      <c r="H556"/>
    </row>
    <row r="557" spans="1:8" x14ac:dyDescent="0.25">
      <c r="A557" s="34" t="s">
        <v>103</v>
      </c>
      <c r="B557" s="7"/>
      <c r="C557" s="13">
        <v>1</v>
      </c>
      <c r="D557" s="19"/>
      <c r="E557" s="31" t="e">
        <f t="shared" ca="1" si="12"/>
        <v>#N/A</v>
      </c>
      <c r="F557"/>
      <c r="G557" s="1"/>
      <c r="H557"/>
    </row>
    <row r="558" spans="1:8" x14ac:dyDescent="0.25">
      <c r="A558" s="34" t="s">
        <v>103</v>
      </c>
      <c r="B558" s="7"/>
      <c r="C558" s="13">
        <v>1</v>
      </c>
      <c r="D558" s="19"/>
      <c r="E558" s="31" t="e">
        <f t="shared" ca="1" si="12"/>
        <v>#N/A</v>
      </c>
      <c r="F558"/>
      <c r="G558" s="1"/>
      <c r="H558"/>
    </row>
    <row r="559" spans="1:8" x14ac:dyDescent="0.25">
      <c r="A559" s="34" t="s">
        <v>103</v>
      </c>
      <c r="B559" s="7"/>
      <c r="C559" s="13">
        <v>1</v>
      </c>
      <c r="D559" s="19"/>
      <c r="E559" s="31" t="e">
        <f t="shared" ca="1" si="12"/>
        <v>#N/A</v>
      </c>
      <c r="F559"/>
      <c r="G559" s="1"/>
      <c r="H559"/>
    </row>
    <row r="560" spans="1:8" x14ac:dyDescent="0.25">
      <c r="A560" s="34" t="s">
        <v>103</v>
      </c>
      <c r="B560" s="7"/>
      <c r="C560" s="13">
        <v>1</v>
      </c>
      <c r="D560" s="19"/>
      <c r="E560" s="31" t="e">
        <f t="shared" ca="1" si="12"/>
        <v>#N/A</v>
      </c>
      <c r="F560"/>
      <c r="G560" s="1"/>
      <c r="H560"/>
    </row>
    <row r="561" spans="1:8" x14ac:dyDescent="0.25">
      <c r="A561" s="34" t="s">
        <v>103</v>
      </c>
      <c r="B561" s="7"/>
      <c r="C561" s="13">
        <v>1</v>
      </c>
      <c r="D561" s="19"/>
      <c r="E561" s="31" t="e">
        <f t="shared" ca="1" si="12"/>
        <v>#N/A</v>
      </c>
      <c r="F561"/>
      <c r="G561" s="1"/>
      <c r="H561"/>
    </row>
    <row r="562" spans="1:8" x14ac:dyDescent="0.25">
      <c r="A562" s="34" t="s">
        <v>103</v>
      </c>
      <c r="B562" s="7"/>
      <c r="C562" s="13">
        <v>1</v>
      </c>
      <c r="D562" s="19"/>
      <c r="E562" s="31" t="e">
        <f t="shared" ca="1" si="12"/>
        <v>#N/A</v>
      </c>
      <c r="F562"/>
      <c r="G562" s="1"/>
      <c r="H562"/>
    </row>
    <row r="563" spans="1:8" x14ac:dyDescent="0.25">
      <c r="A563" s="34" t="s">
        <v>103</v>
      </c>
      <c r="B563" s="7"/>
      <c r="C563" s="13">
        <v>1</v>
      </c>
      <c r="D563" s="19"/>
      <c r="E563" s="31" t="e">
        <f t="shared" ca="1" si="12"/>
        <v>#N/A</v>
      </c>
      <c r="F563"/>
      <c r="G563" s="1"/>
      <c r="H563"/>
    </row>
    <row r="564" spans="1:8" x14ac:dyDescent="0.25">
      <c r="A564" s="34" t="s">
        <v>103</v>
      </c>
      <c r="B564" s="7"/>
      <c r="C564" s="13">
        <v>1</v>
      </c>
      <c r="D564" s="19"/>
      <c r="E564" s="31" t="e">
        <f t="shared" ca="1" si="12"/>
        <v>#N/A</v>
      </c>
      <c r="F564"/>
      <c r="G564" s="1"/>
      <c r="H564"/>
    </row>
    <row r="565" spans="1:8" x14ac:dyDescent="0.25">
      <c r="A565" s="34" t="s">
        <v>103</v>
      </c>
      <c r="B565" s="7"/>
      <c r="C565" s="13">
        <v>1</v>
      </c>
      <c r="D565" s="19"/>
      <c r="E565" s="31" t="e">
        <f t="shared" ca="1" si="12"/>
        <v>#N/A</v>
      </c>
      <c r="F565"/>
      <c r="G565" s="1"/>
      <c r="H565"/>
    </row>
    <row r="566" spans="1:8" x14ac:dyDescent="0.25">
      <c r="A566" s="34" t="s">
        <v>103</v>
      </c>
      <c r="B566" s="7"/>
      <c r="C566" s="13">
        <v>1</v>
      </c>
      <c r="D566" s="19"/>
      <c r="E566" s="31" t="e">
        <f t="shared" ca="1" si="12"/>
        <v>#N/A</v>
      </c>
      <c r="F566"/>
      <c r="G566" s="1"/>
      <c r="H566"/>
    </row>
    <row r="567" spans="1:8" x14ac:dyDescent="0.25">
      <c r="A567" s="34" t="s">
        <v>103</v>
      </c>
      <c r="B567" s="7"/>
      <c r="C567" s="13">
        <v>1</v>
      </c>
      <c r="D567" s="19"/>
      <c r="E567" s="31" t="e">
        <f t="shared" ca="1" si="12"/>
        <v>#N/A</v>
      </c>
      <c r="F567"/>
      <c r="G567" s="1"/>
      <c r="H567"/>
    </row>
    <row r="568" spans="1:8" x14ac:dyDescent="0.25">
      <c r="A568" s="34" t="s">
        <v>103</v>
      </c>
      <c r="B568" s="7"/>
      <c r="C568" s="13">
        <v>1</v>
      </c>
      <c r="D568" s="19"/>
      <c r="E568" s="31" t="e">
        <f t="shared" ca="1" si="12"/>
        <v>#N/A</v>
      </c>
      <c r="F568"/>
      <c r="G568" s="1"/>
      <c r="H568"/>
    </row>
    <row r="569" spans="1:8" x14ac:dyDescent="0.25">
      <c r="A569" s="34" t="s">
        <v>103</v>
      </c>
      <c r="B569" s="7"/>
      <c r="C569" s="13">
        <v>1</v>
      </c>
      <c r="D569" s="19"/>
      <c r="E569" s="31" t="e">
        <f t="shared" ca="1" si="12"/>
        <v>#N/A</v>
      </c>
      <c r="F569"/>
      <c r="G569" s="1"/>
      <c r="H569"/>
    </row>
    <row r="570" spans="1:8" x14ac:dyDescent="0.25">
      <c r="A570" s="34" t="s">
        <v>103</v>
      </c>
      <c r="B570" s="7"/>
      <c r="C570" s="13">
        <v>1</v>
      </c>
      <c r="D570" s="19"/>
      <c r="E570" s="31" t="e">
        <f t="shared" ca="1" si="12"/>
        <v>#N/A</v>
      </c>
      <c r="F570"/>
      <c r="G570" s="1"/>
      <c r="H570"/>
    </row>
    <row r="571" spans="1:8" x14ac:dyDescent="0.25">
      <c r="A571" s="34" t="s">
        <v>103</v>
      </c>
      <c r="B571" s="7"/>
      <c r="C571" s="13">
        <v>1</v>
      </c>
      <c r="D571" s="19"/>
      <c r="E571" s="31" t="e">
        <f t="shared" ca="1" si="12"/>
        <v>#N/A</v>
      </c>
      <c r="F571"/>
      <c r="G571" s="1"/>
      <c r="H571"/>
    </row>
    <row r="572" spans="1:8" x14ac:dyDescent="0.25">
      <c r="A572" s="34" t="s">
        <v>103</v>
      </c>
      <c r="B572" s="7"/>
      <c r="C572" s="13">
        <v>1</v>
      </c>
      <c r="D572" s="19"/>
      <c r="E572" s="31" t="e">
        <f t="shared" ca="1" si="12"/>
        <v>#N/A</v>
      </c>
      <c r="F572"/>
      <c r="G572" s="1"/>
      <c r="H572"/>
    </row>
    <row r="573" spans="1:8" x14ac:dyDescent="0.25">
      <c r="A573" s="34" t="s">
        <v>103</v>
      </c>
      <c r="B573" s="7"/>
      <c r="C573" s="13">
        <v>1</v>
      </c>
      <c r="D573" s="19"/>
      <c r="E573" s="31" t="e">
        <f t="shared" ca="1" si="12"/>
        <v>#N/A</v>
      </c>
      <c r="F573"/>
      <c r="G573" s="1"/>
      <c r="H573"/>
    </row>
    <row r="574" spans="1:8" x14ac:dyDescent="0.25">
      <c r="A574" s="34" t="s">
        <v>103</v>
      </c>
      <c r="B574" s="7"/>
      <c r="C574" s="13">
        <v>1</v>
      </c>
      <c r="D574" s="19"/>
      <c r="E574" s="31" t="e">
        <f t="shared" ca="1" si="12"/>
        <v>#N/A</v>
      </c>
      <c r="F574"/>
      <c r="G574" s="1"/>
      <c r="H574"/>
    </row>
    <row r="575" spans="1:8" x14ac:dyDescent="0.25">
      <c r="A575" s="34" t="s">
        <v>103</v>
      </c>
      <c r="B575" s="7"/>
      <c r="C575" s="13">
        <v>1</v>
      </c>
      <c r="D575" s="19"/>
      <c r="E575" s="31" t="e">
        <f t="shared" ca="1" si="12"/>
        <v>#N/A</v>
      </c>
      <c r="F575"/>
      <c r="G575" s="1"/>
      <c r="H575"/>
    </row>
    <row r="576" spans="1:8" x14ac:dyDescent="0.25">
      <c r="A576" s="34" t="s">
        <v>103</v>
      </c>
      <c r="B576" s="7"/>
      <c r="C576" s="13">
        <v>1</v>
      </c>
      <c r="D576" s="19"/>
      <c r="E576" s="31" t="e">
        <f t="shared" ca="1" si="12"/>
        <v>#N/A</v>
      </c>
      <c r="F576"/>
      <c r="G576" s="1"/>
      <c r="H576"/>
    </row>
    <row r="577" spans="1:8" x14ac:dyDescent="0.25">
      <c r="A577" s="34" t="s">
        <v>103</v>
      </c>
      <c r="B577" s="7"/>
      <c r="C577" s="13">
        <v>1</v>
      </c>
      <c r="D577" s="19"/>
      <c r="E577" s="31" t="e">
        <f t="shared" ca="1" si="12"/>
        <v>#N/A</v>
      </c>
      <c r="F577"/>
      <c r="G577" s="1"/>
      <c r="H577"/>
    </row>
    <row r="578" spans="1:8" x14ac:dyDescent="0.25">
      <c r="A578" s="34" t="s">
        <v>103</v>
      </c>
      <c r="B578" s="7"/>
      <c r="C578" s="13">
        <v>1</v>
      </c>
      <c r="D578" s="19"/>
      <c r="E578" s="31" t="e">
        <f t="shared" ca="1" si="12"/>
        <v>#N/A</v>
      </c>
      <c r="F578"/>
      <c r="G578" s="1"/>
      <c r="H578"/>
    </row>
    <row r="579" spans="1:8" x14ac:dyDescent="0.25">
      <c r="A579" s="34" t="s">
        <v>103</v>
      </c>
      <c r="B579" s="7"/>
      <c r="C579" s="13">
        <v>1</v>
      </c>
      <c r="D579" s="19"/>
      <c r="E579" s="31" t="e">
        <f t="shared" ca="1" si="12"/>
        <v>#N/A</v>
      </c>
      <c r="F579"/>
      <c r="G579" s="1"/>
      <c r="H579"/>
    </row>
    <row r="580" spans="1:8" x14ac:dyDescent="0.25">
      <c r="A580" s="34" t="s">
        <v>103</v>
      </c>
      <c r="B580" s="7"/>
      <c r="C580" s="13">
        <v>1</v>
      </c>
      <c r="D580" s="19"/>
      <c r="E580" s="31" t="e">
        <f t="shared" ref="E580:E586" ca="1" si="13">MATCH("*"&amp;$B580&amp;"*",OFFSET($N$3:$R$3,SUMPRODUCT(ISNUMBER(SEARCH("*"&amp;B580&amp;"*",$N$3:$R$8))*(ROW($N$3:$R$8)))-3,0),0)</f>
        <v>#N/A</v>
      </c>
      <c r="F580"/>
      <c r="G580" s="1"/>
      <c r="H580"/>
    </row>
    <row r="581" spans="1:8" x14ac:dyDescent="0.25">
      <c r="A581" s="34" t="s">
        <v>103</v>
      </c>
      <c r="B581" s="7"/>
      <c r="C581" s="13">
        <v>1</v>
      </c>
      <c r="D581" s="19"/>
      <c r="E581" s="31" t="e">
        <f t="shared" ca="1" si="13"/>
        <v>#N/A</v>
      </c>
      <c r="F581"/>
      <c r="G581" s="1"/>
      <c r="H581"/>
    </row>
    <row r="582" spans="1:8" x14ac:dyDescent="0.25">
      <c r="A582" s="34" t="s">
        <v>103</v>
      </c>
      <c r="B582" s="7"/>
      <c r="C582" s="13">
        <v>1</v>
      </c>
      <c r="D582" s="19"/>
      <c r="E582" s="31" t="e">
        <f t="shared" ca="1" si="13"/>
        <v>#N/A</v>
      </c>
      <c r="F582"/>
      <c r="G582" s="1"/>
      <c r="H582"/>
    </row>
    <row r="583" spans="1:8" x14ac:dyDescent="0.25">
      <c r="A583" s="34" t="s">
        <v>103</v>
      </c>
      <c r="B583" s="7"/>
      <c r="C583" s="13">
        <v>1</v>
      </c>
      <c r="D583" s="19"/>
      <c r="E583" s="31" t="e">
        <f t="shared" ca="1" si="13"/>
        <v>#N/A</v>
      </c>
      <c r="F583"/>
      <c r="G583" s="1"/>
      <c r="H583"/>
    </row>
    <row r="584" spans="1:8" x14ac:dyDescent="0.25">
      <c r="A584" s="34" t="s">
        <v>103</v>
      </c>
      <c r="B584" s="7"/>
      <c r="C584" s="13">
        <v>1</v>
      </c>
      <c r="D584" s="19"/>
      <c r="E584" s="31" t="e">
        <f t="shared" ca="1" si="13"/>
        <v>#N/A</v>
      </c>
      <c r="F584"/>
      <c r="G584" s="1"/>
      <c r="H584"/>
    </row>
    <row r="585" spans="1:8" x14ac:dyDescent="0.25">
      <c r="A585" s="34" t="s">
        <v>103</v>
      </c>
      <c r="B585" s="7"/>
      <c r="C585" s="13">
        <v>1</v>
      </c>
      <c r="D585" s="19"/>
      <c r="E585" s="31" t="e">
        <f t="shared" ca="1" si="13"/>
        <v>#N/A</v>
      </c>
      <c r="F585"/>
      <c r="G585" s="1"/>
      <c r="H585"/>
    </row>
    <row r="586" spans="1:8" x14ac:dyDescent="0.25">
      <c r="A586" s="34" t="s">
        <v>103</v>
      </c>
      <c r="B586" s="7"/>
      <c r="C586" s="13">
        <v>1</v>
      </c>
      <c r="D586" s="19"/>
      <c r="E586" s="31" t="e">
        <f t="shared" ca="1" si="13"/>
        <v>#N/A</v>
      </c>
      <c r="F586"/>
      <c r="G586" s="1"/>
      <c r="H586"/>
    </row>
    <row r="587" spans="1:8" x14ac:dyDescent="0.25">
      <c r="C587" s="13">
        <v>1</v>
      </c>
    </row>
    <row r="588" spans="1:8" x14ac:dyDescent="0.25">
      <c r="C588" s="13">
        <v>1</v>
      </c>
    </row>
    <row r="589" spans="1:8" x14ac:dyDescent="0.25">
      <c r="C589" s="13">
        <v>1</v>
      </c>
    </row>
    <row r="590" spans="1:8" x14ac:dyDescent="0.25">
      <c r="C590" s="13">
        <v>1</v>
      </c>
    </row>
    <row r="591" spans="1:8" x14ac:dyDescent="0.25">
      <c r="C591" s="13">
        <v>1</v>
      </c>
    </row>
    <row r="592" spans="1:8" x14ac:dyDescent="0.25">
      <c r="C592" s="13">
        <v>1</v>
      </c>
    </row>
    <row r="593" spans="3:3" x14ac:dyDescent="0.25">
      <c r="C593" s="13">
        <v>1</v>
      </c>
    </row>
    <row r="594" spans="3:3" x14ac:dyDescent="0.25">
      <c r="C594" s="13">
        <v>1</v>
      </c>
    </row>
    <row r="595" spans="3:3" x14ac:dyDescent="0.25">
      <c r="C595" s="13">
        <v>1</v>
      </c>
    </row>
    <row r="596" spans="3:3" x14ac:dyDescent="0.25">
      <c r="C596" s="13">
        <v>1</v>
      </c>
    </row>
    <row r="597" spans="3:3" x14ac:dyDescent="0.25">
      <c r="C597" s="13">
        <v>1</v>
      </c>
    </row>
    <row r="598" spans="3:3" x14ac:dyDescent="0.25">
      <c r="C598" s="13">
        <v>1</v>
      </c>
    </row>
    <row r="599" spans="3:3" x14ac:dyDescent="0.25">
      <c r="C599" s="13">
        <v>1</v>
      </c>
    </row>
    <row r="600" spans="3:3" x14ac:dyDescent="0.25">
      <c r="C600" s="13">
        <v>1</v>
      </c>
    </row>
    <row r="601" spans="3:3" x14ac:dyDescent="0.25">
      <c r="C601" s="13">
        <v>1</v>
      </c>
    </row>
    <row r="602" spans="3:3" x14ac:dyDescent="0.25">
      <c r="C602" s="13">
        <v>1</v>
      </c>
    </row>
    <row r="603" spans="3:3" x14ac:dyDescent="0.25">
      <c r="C603" s="13">
        <v>1</v>
      </c>
    </row>
    <row r="604" spans="3:3" x14ac:dyDescent="0.25">
      <c r="C604" s="13">
        <v>1</v>
      </c>
    </row>
    <row r="605" spans="3:3" x14ac:dyDescent="0.25">
      <c r="C605" s="13">
        <v>1</v>
      </c>
    </row>
    <row r="606" spans="3:3" x14ac:dyDescent="0.25">
      <c r="C606" s="13">
        <v>1</v>
      </c>
    </row>
    <row r="607" spans="3:3" x14ac:dyDescent="0.25">
      <c r="C607" s="13">
        <v>1</v>
      </c>
    </row>
    <row r="608" spans="3:3" x14ac:dyDescent="0.25">
      <c r="C608" s="13">
        <v>1</v>
      </c>
    </row>
    <row r="609" spans="3:3" x14ac:dyDescent="0.25">
      <c r="C609" s="13">
        <v>1</v>
      </c>
    </row>
    <row r="610" spans="3:3" x14ac:dyDescent="0.25">
      <c r="C610" s="13">
        <v>1</v>
      </c>
    </row>
    <row r="611" spans="3:3" x14ac:dyDescent="0.25">
      <c r="C611" s="13">
        <v>1</v>
      </c>
    </row>
    <row r="612" spans="3:3" x14ac:dyDescent="0.25">
      <c r="C612" s="13">
        <v>1</v>
      </c>
    </row>
    <row r="613" spans="3:3" x14ac:dyDescent="0.25">
      <c r="C613" s="13">
        <v>1</v>
      </c>
    </row>
    <row r="614" spans="3:3" x14ac:dyDescent="0.25">
      <c r="C614" s="13">
        <v>1</v>
      </c>
    </row>
    <row r="615" spans="3:3" x14ac:dyDescent="0.25">
      <c r="C615" s="13">
        <v>1</v>
      </c>
    </row>
    <row r="616" spans="3:3" x14ac:dyDescent="0.25">
      <c r="C616" s="13">
        <v>1</v>
      </c>
    </row>
    <row r="617" spans="3:3" x14ac:dyDescent="0.25">
      <c r="C617" s="13">
        <v>1</v>
      </c>
    </row>
    <row r="618" spans="3:3" x14ac:dyDescent="0.25">
      <c r="C618" s="13">
        <v>1</v>
      </c>
    </row>
    <row r="619" spans="3:3" x14ac:dyDescent="0.25">
      <c r="C619" s="13">
        <v>1</v>
      </c>
    </row>
    <row r="620" spans="3:3" x14ac:dyDescent="0.25">
      <c r="C620" s="13">
        <v>1</v>
      </c>
    </row>
    <row r="621" spans="3:3" x14ac:dyDescent="0.25">
      <c r="C621" s="13">
        <v>1</v>
      </c>
    </row>
    <row r="622" spans="3:3" x14ac:dyDescent="0.25">
      <c r="C622" s="13">
        <v>1</v>
      </c>
    </row>
    <row r="623" spans="3:3" x14ac:dyDescent="0.25">
      <c r="C623" s="13">
        <v>1</v>
      </c>
    </row>
    <row r="624" spans="3:3" x14ac:dyDescent="0.25">
      <c r="C624" s="13">
        <v>1</v>
      </c>
    </row>
    <row r="625" spans="3:3" x14ac:dyDescent="0.25">
      <c r="C625" s="13">
        <v>1</v>
      </c>
    </row>
    <row r="626" spans="3:3" x14ac:dyDescent="0.25">
      <c r="C626" s="13">
        <v>1</v>
      </c>
    </row>
  </sheetData>
  <sortState ref="A2:H21">
    <sortCondition ref="D2"/>
  </sortState>
  <conditionalFormatting sqref="L3:L47">
    <cfRule type="cellIs" dxfId="12" priority="12" operator="greaterThanOrEqual">
      <formula>90</formula>
    </cfRule>
    <cfRule type="cellIs" dxfId="11" priority="13" operator="between">
      <formula>60</formula>
      <formula>90</formula>
    </cfRule>
    <cfRule type="cellIs" dxfId="10" priority="14" operator="between">
      <formula>30</formula>
      <formula>60</formula>
    </cfRule>
    <cfRule type="cellIs" dxfId="9" priority="15" operator="between">
      <formula>2</formula>
      <formula>30</formula>
    </cfRule>
    <cfRule type="cellIs" dxfId="8" priority="16" operator="equal">
      <formula>1</formula>
    </cfRule>
  </conditionalFormatting>
  <conditionalFormatting sqref="H3:I3 G22:G47 G4:I4 G5:H21 I5:I47 J3:J47 F3:F22 E3:E586">
    <cfRule type="expression" dxfId="7" priority="4">
      <formula>"""=SI(B2=""etching"";""1"""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J3:J4 J11:J15 J25:J27 J22:J24 J29:J31 J34:J36 J38:J41 J37 J28 J42:J43 J32:J33 J19:J21 J16:J17 J9:J10 J5:J8 J44:J47 J18 H3:H4 H5:H6 H7:H19 H24:H26 H27:H41 H21:H23 H20 H43:H45 H42 H46:H47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 macro="[0]!nono">
                <anchor moveWithCells="1">
                  <from>
                    <xdr:col>11</xdr:col>
                    <xdr:colOff>457200</xdr:colOff>
                    <xdr:row>47</xdr:row>
                    <xdr:rowOff>161925</xdr:rowOff>
                  </from>
                  <to>
                    <xdr:col>11</xdr:col>
                    <xdr:colOff>2190750</xdr:colOff>
                    <xdr:row>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1038"/>
  <sheetViews>
    <sheetView zoomScaleNormal="100" workbookViewId="0">
      <selection activeCell="A3" sqref="A3"/>
    </sheetView>
  </sheetViews>
  <sheetFormatPr baseColWidth="10" defaultColWidth="9.140625" defaultRowHeight="15" x14ac:dyDescent="0.25"/>
  <cols>
    <col min="1" max="1" width="39.42578125" style="66" customWidth="1"/>
    <col min="2" max="2" width="46.85546875" style="63" customWidth="1"/>
    <col min="3" max="3" width="11.7109375" style="26" customWidth="1"/>
    <col min="4" max="4" width="37.5703125" style="64" customWidth="1"/>
    <col min="5" max="5" width="13.85546875" customWidth="1"/>
    <col min="6" max="6" width="7.42578125" customWidth="1"/>
    <col min="7" max="7" width="38" customWidth="1"/>
    <col min="8" max="8" width="22.5703125" customWidth="1"/>
    <col min="9" max="9" width="34" customWidth="1"/>
    <col min="10" max="10" width="35.28515625" customWidth="1"/>
    <col min="11" max="11" width="31.42578125" customWidth="1"/>
    <col min="12" max="12" width="38" customWidth="1"/>
  </cols>
  <sheetData>
    <row r="1" spans="1:18" s="20" customFormat="1" ht="16.5" thickTop="1" thickBot="1" x14ac:dyDescent="0.3">
      <c r="A1" s="67" t="s">
        <v>101</v>
      </c>
      <c r="B1" s="67" t="s">
        <v>0</v>
      </c>
      <c r="C1" s="67" t="s">
        <v>48</v>
      </c>
      <c r="D1" s="67" t="s">
        <v>50</v>
      </c>
      <c r="E1" s="68" t="s">
        <v>51</v>
      </c>
      <c r="F1" s="71"/>
      <c r="G1" s="69" t="s">
        <v>50</v>
      </c>
      <c r="H1" s="67" t="s">
        <v>49</v>
      </c>
      <c r="I1" s="67" t="s">
        <v>52</v>
      </c>
      <c r="J1" s="67" t="s">
        <v>53</v>
      </c>
      <c r="K1" s="67" t="s">
        <v>2</v>
      </c>
      <c r="L1" s="67" t="s">
        <v>3</v>
      </c>
    </row>
    <row r="2" spans="1:18" ht="15.75" thickTop="1" x14ac:dyDescent="0.25">
      <c r="A2" s="62" t="s">
        <v>102</v>
      </c>
      <c r="B2" s="9"/>
      <c r="C2" s="27">
        <f xml:space="preserve"> 1</f>
        <v>1</v>
      </c>
      <c r="D2" s="17"/>
      <c r="E2" s="60" t="e">
        <f>VALUE(IF(B2="grafity","1",IF(B2="pulled door","1",IF(B2="no ticket","1",IF(B2="revenue dispute","2",IF(B2="sucidial","2",IF(B2="spat","2",IF(B2="etching","2",IF(B2="sleeping vagrant","2",IF(B2="soiled",2,IF(B2="verbal assault","3",IF(B2="aggressive passenger","3",IF(B2="drunk passenger","3",IF(B2="broken window","3",IF(B2="unstable passenger","3",IF(B2="distorbing","3",IF(B2="fight","4",IF(B2="steal","4",IF(B2="indecent exposure","4",IF(B2="physical assault","4",IF(B2="BTP intervention","5",IF(B2="assault with seriously attack","5"))))))))))))))))))))))</f>
        <v>#VALUE!</v>
      </c>
      <c r="F2" s="71"/>
      <c r="G2" s="70" t="s">
        <v>55</v>
      </c>
      <c r="H2" s="40">
        <f>SUMIF(D:D,"STI - STR",C:C)</f>
        <v>0</v>
      </c>
      <c r="I2" s="41">
        <f>IF(H2&gt;4, 4,H2)+1</f>
        <v>1</v>
      </c>
      <c r="J2" s="42">
        <f t="shared" ref="J2:J46" si="0">IFERROR(AVERAGEIF($D$2:$D$956,G2,$E$2:$E$956),1)</f>
        <v>1</v>
      </c>
      <c r="K2" s="77">
        <v>1</v>
      </c>
      <c r="L2" s="72">
        <f>I2*J2*K2</f>
        <v>1</v>
      </c>
      <c r="M2" s="4"/>
      <c r="N2" s="4"/>
      <c r="O2" s="4"/>
      <c r="P2" s="4"/>
      <c r="Q2" s="4"/>
      <c r="R2" s="4"/>
    </row>
    <row r="3" spans="1:18" x14ac:dyDescent="0.25">
      <c r="A3" s="62" t="s">
        <v>102</v>
      </c>
      <c r="B3" s="7"/>
      <c r="C3" s="12">
        <f t="shared" ref="C3:C66" si="1" xml:space="preserve"> 1</f>
        <v>1</v>
      </c>
      <c r="D3" s="16"/>
      <c r="E3" s="38" t="e">
        <f t="shared" ref="E3:E66" si="2">VALUE(IF(B3="grafity","1",IF(B3="pulled door","1",IF(B3="no ticket","1",IF(B3="revenue dispute","2",IF(B3="sucidial","2",IF(B3="spat","2",IF(B3="etching","2",IF(B3="sleeping vagrant","2",IF(B3="soiled",2,IF(B3="verbal assault","3",IF(B3="aggressive passenger","3",IF(B3="drunk passenger","3",IF(B3="broken window","3",IF(B3="unstable passenger","3",IF(B3="distorbing","3",IF(B3="fight","4",IF(B3="steal","4",IF(B3="indecent exposure","4",IF(B3="physical assault","4",IF(B3="BTP intervention","5",IF(B3="assault with seriously attack","5"))))))))))))))))))))))</f>
        <v>#VALUE!</v>
      </c>
      <c r="F3" s="71"/>
      <c r="G3" s="16" t="s">
        <v>57</v>
      </c>
      <c r="H3" s="44">
        <f>SUMIF(D:D,"STR - PDM",C:C)</f>
        <v>0</v>
      </c>
      <c r="I3" s="45">
        <f t="shared" ref="I3:I46" si="3">IF(H3&gt;4, 4,H3)+1</f>
        <v>1</v>
      </c>
      <c r="J3" s="46">
        <f t="shared" si="0"/>
        <v>1</v>
      </c>
      <c r="K3" s="45">
        <v>1</v>
      </c>
      <c r="L3" s="47">
        <f t="shared" ref="L3:L44" si="4">I3*J3*K3</f>
        <v>1</v>
      </c>
      <c r="M3" s="4"/>
      <c r="N3" s="4"/>
      <c r="O3" s="4"/>
      <c r="P3" s="4"/>
      <c r="Q3" s="4"/>
      <c r="R3" s="4"/>
    </row>
    <row r="4" spans="1:18" x14ac:dyDescent="0.25">
      <c r="A4" s="62" t="s">
        <v>102</v>
      </c>
      <c r="B4" s="9"/>
      <c r="C4" s="27">
        <f t="shared" si="1"/>
        <v>1</v>
      </c>
      <c r="D4" s="17"/>
      <c r="E4" s="60" t="e">
        <f t="shared" si="2"/>
        <v>#VALUE!</v>
      </c>
      <c r="F4" s="71"/>
      <c r="G4" s="17" t="s">
        <v>59</v>
      </c>
      <c r="H4" s="28">
        <f>SUMIF(D:D,"PDM - BOC",C:C)</f>
        <v>0</v>
      </c>
      <c r="I4" s="29">
        <f t="shared" si="3"/>
        <v>1</v>
      </c>
      <c r="J4" s="30">
        <f t="shared" si="0"/>
        <v>1</v>
      </c>
      <c r="K4" s="45">
        <v>1</v>
      </c>
      <c r="L4" s="59">
        <f t="shared" si="4"/>
        <v>1</v>
      </c>
      <c r="M4" s="4"/>
      <c r="N4" s="4"/>
      <c r="O4" s="4"/>
      <c r="P4" s="4"/>
      <c r="Q4" s="4"/>
      <c r="R4" s="4"/>
    </row>
    <row r="5" spans="1:18" x14ac:dyDescent="0.25">
      <c r="A5" s="62" t="s">
        <v>102</v>
      </c>
      <c r="B5" s="7"/>
      <c r="C5" s="12">
        <f t="shared" si="1"/>
        <v>1</v>
      </c>
      <c r="D5" s="16"/>
      <c r="E5" s="38" t="e">
        <f t="shared" si="2"/>
        <v>#VALUE!</v>
      </c>
      <c r="F5" s="71"/>
      <c r="G5" s="16" t="s">
        <v>60</v>
      </c>
      <c r="H5" s="44">
        <f>SUMIF(D:D,"BOC - DER",C:C)</f>
        <v>0</v>
      </c>
      <c r="I5" s="45">
        <f t="shared" si="3"/>
        <v>1</v>
      </c>
      <c r="J5" s="46">
        <f t="shared" si="0"/>
        <v>1</v>
      </c>
      <c r="K5" s="45">
        <v>1</v>
      </c>
      <c r="L5" s="47">
        <f t="shared" si="4"/>
        <v>1</v>
      </c>
      <c r="M5" s="4"/>
      <c r="N5" s="4"/>
      <c r="O5" s="4"/>
      <c r="P5" s="4"/>
      <c r="Q5" s="4"/>
      <c r="R5" s="4"/>
    </row>
    <row r="6" spans="1:18" x14ac:dyDescent="0.25">
      <c r="A6" s="62" t="s">
        <v>102</v>
      </c>
      <c r="B6" s="9"/>
      <c r="C6" s="27">
        <f t="shared" si="1"/>
        <v>1</v>
      </c>
      <c r="D6" s="17"/>
      <c r="E6" s="60" t="e">
        <f t="shared" si="2"/>
        <v>#VALUE!</v>
      </c>
      <c r="F6" s="71"/>
      <c r="G6" s="16" t="s">
        <v>62</v>
      </c>
      <c r="H6" s="44">
        <f>SUMIF(D:D,"DER - LAP",C:C)</f>
        <v>0</v>
      </c>
      <c r="I6" s="45">
        <f t="shared" si="3"/>
        <v>1</v>
      </c>
      <c r="J6" s="46">
        <f t="shared" si="0"/>
        <v>1</v>
      </c>
      <c r="K6" s="45">
        <v>1</v>
      </c>
      <c r="L6" s="47">
        <f t="shared" si="4"/>
        <v>1</v>
      </c>
      <c r="M6" s="4"/>
      <c r="N6" s="4"/>
      <c r="O6" s="4"/>
      <c r="P6" s="4"/>
      <c r="Q6" s="4"/>
      <c r="R6" s="4"/>
    </row>
    <row r="7" spans="1:18" x14ac:dyDescent="0.25">
      <c r="A7" s="62" t="s">
        <v>102</v>
      </c>
      <c r="B7" s="7"/>
      <c r="C7" s="12">
        <f t="shared" si="1"/>
        <v>1</v>
      </c>
      <c r="D7" s="16"/>
      <c r="E7" s="38" t="e">
        <f t="shared" si="2"/>
        <v>#VALUE!</v>
      </c>
      <c r="F7" s="71"/>
      <c r="G7" s="17" t="s">
        <v>64</v>
      </c>
      <c r="H7" s="28">
        <f>SUMIF(D:D,"LAP - ALS",C:C)</f>
        <v>0</v>
      </c>
      <c r="I7" s="29">
        <f t="shared" si="3"/>
        <v>1</v>
      </c>
      <c r="J7" s="30">
        <f t="shared" si="0"/>
        <v>1</v>
      </c>
      <c r="K7" s="45">
        <v>1</v>
      </c>
      <c r="L7" s="59">
        <f t="shared" si="4"/>
        <v>1</v>
      </c>
      <c r="M7" s="4"/>
      <c r="N7" s="4"/>
      <c r="O7" s="4"/>
      <c r="P7" s="4"/>
      <c r="Q7" s="4"/>
      <c r="R7" s="4"/>
    </row>
    <row r="8" spans="1:18" x14ac:dyDescent="0.25">
      <c r="A8" s="62" t="s">
        <v>102</v>
      </c>
      <c r="B8" s="9"/>
      <c r="C8" s="27">
        <f t="shared" si="1"/>
        <v>1</v>
      </c>
      <c r="D8" s="17"/>
      <c r="E8" s="60" t="e">
        <f t="shared" si="2"/>
        <v>#VALUE!</v>
      </c>
      <c r="F8" s="71"/>
      <c r="G8" s="16" t="s">
        <v>66</v>
      </c>
      <c r="H8" s="44">
        <f>SUMIF(D:D,"ALS - POP",C:C)</f>
        <v>0</v>
      </c>
      <c r="I8" s="45">
        <f t="shared" si="3"/>
        <v>1</v>
      </c>
      <c r="J8" s="46">
        <f t="shared" si="0"/>
        <v>1</v>
      </c>
      <c r="K8" s="45">
        <v>1</v>
      </c>
      <c r="L8" s="47">
        <f t="shared" si="4"/>
        <v>1</v>
      </c>
      <c r="M8" s="4"/>
      <c r="N8" s="4"/>
      <c r="O8" s="4"/>
      <c r="P8" s="4"/>
      <c r="Q8" s="4"/>
      <c r="R8" s="4"/>
    </row>
    <row r="9" spans="1:18" x14ac:dyDescent="0.25">
      <c r="A9" s="62" t="s">
        <v>102</v>
      </c>
      <c r="B9" s="7"/>
      <c r="C9" s="12">
        <f t="shared" si="1"/>
        <v>1</v>
      </c>
      <c r="D9" s="16"/>
      <c r="E9" s="38" t="e">
        <f t="shared" si="2"/>
        <v>#VALUE!</v>
      </c>
      <c r="F9" s="71"/>
      <c r="G9" s="19" t="s">
        <v>54</v>
      </c>
      <c r="H9" s="53">
        <f>SUMIF(D:D,"POP - WIQ",C:C)</f>
        <v>0</v>
      </c>
      <c r="I9" s="54">
        <f t="shared" si="3"/>
        <v>1</v>
      </c>
      <c r="J9" s="55">
        <f t="shared" si="0"/>
        <v>1</v>
      </c>
      <c r="K9" s="45">
        <v>1</v>
      </c>
      <c r="L9" s="56">
        <f t="shared" si="4"/>
        <v>1</v>
      </c>
      <c r="M9" s="4"/>
      <c r="N9" s="4"/>
      <c r="O9" s="4"/>
      <c r="P9" s="4"/>
      <c r="Q9" s="4"/>
      <c r="R9" s="4"/>
    </row>
    <row r="10" spans="1:18" x14ac:dyDescent="0.25">
      <c r="A10" s="62" t="s">
        <v>102</v>
      </c>
      <c r="B10" s="9"/>
      <c r="C10" s="27">
        <f t="shared" si="1"/>
        <v>1</v>
      </c>
      <c r="D10" s="17"/>
      <c r="E10" s="60" t="e">
        <f t="shared" si="2"/>
        <v>#VALUE!</v>
      </c>
      <c r="F10" s="71"/>
      <c r="G10" s="17" t="s">
        <v>67</v>
      </c>
      <c r="H10" s="28">
        <f>SUMIF(D:D,"WIQ - CAW",C:C)</f>
        <v>0</v>
      </c>
      <c r="I10" s="29">
        <f t="shared" si="3"/>
        <v>1</v>
      </c>
      <c r="J10" s="30">
        <f t="shared" si="0"/>
        <v>1</v>
      </c>
      <c r="K10" s="54">
        <v>1</v>
      </c>
      <c r="L10" s="59">
        <f t="shared" si="4"/>
        <v>1</v>
      </c>
      <c r="M10" s="4"/>
      <c r="N10" s="4"/>
      <c r="O10" s="4"/>
      <c r="P10" s="4"/>
      <c r="Q10" s="4"/>
      <c r="R10" s="4"/>
    </row>
    <row r="11" spans="1:18" x14ac:dyDescent="0.25">
      <c r="A11" s="62" t="s">
        <v>102</v>
      </c>
      <c r="B11" s="7"/>
      <c r="C11" s="12">
        <f t="shared" si="1"/>
        <v>1</v>
      </c>
      <c r="D11" s="16"/>
      <c r="E11" s="38" t="e">
        <f t="shared" si="2"/>
        <v>#VALUE!</v>
      </c>
      <c r="F11" s="71"/>
      <c r="G11" s="18" t="s">
        <v>68</v>
      </c>
      <c r="H11" s="48">
        <f>SUMIF(D:D,"CAW - HEQ",C:C)</f>
        <v>0</v>
      </c>
      <c r="I11" s="49">
        <f t="shared" si="3"/>
        <v>1</v>
      </c>
      <c r="J11" s="50">
        <f t="shared" si="0"/>
        <v>1</v>
      </c>
      <c r="K11" s="54">
        <v>1</v>
      </c>
      <c r="L11" s="51">
        <f t="shared" si="4"/>
        <v>1</v>
      </c>
      <c r="M11" s="4"/>
      <c r="N11" s="4"/>
      <c r="O11" s="4"/>
      <c r="P11" s="4"/>
      <c r="Q11" s="4"/>
      <c r="R11" s="4"/>
    </row>
    <row r="12" spans="1:18" x14ac:dyDescent="0.25">
      <c r="A12" s="62" t="s">
        <v>102</v>
      </c>
      <c r="B12" s="9"/>
      <c r="C12" s="27">
        <f t="shared" si="1"/>
        <v>1</v>
      </c>
      <c r="D12" s="17"/>
      <c r="E12" s="60" t="e">
        <f t="shared" si="2"/>
        <v>#VALUE!</v>
      </c>
      <c r="F12" s="71"/>
      <c r="G12" s="18" t="s">
        <v>69</v>
      </c>
      <c r="H12" s="48">
        <f>SUMIF(D:D,"HEQ - SOQ",C:C)</f>
        <v>0</v>
      </c>
      <c r="I12" s="49">
        <f t="shared" si="3"/>
        <v>1</v>
      </c>
      <c r="J12" s="50">
        <f t="shared" si="0"/>
        <v>1</v>
      </c>
      <c r="K12" s="45">
        <v>1</v>
      </c>
      <c r="L12" s="51">
        <f t="shared" si="4"/>
        <v>1</v>
      </c>
      <c r="M12" s="4"/>
      <c r="N12" s="4"/>
      <c r="O12" s="4"/>
      <c r="P12" s="4"/>
      <c r="Q12" s="4"/>
      <c r="R12" s="4"/>
    </row>
    <row r="13" spans="1:18" x14ac:dyDescent="0.25">
      <c r="A13" s="62" t="s">
        <v>102</v>
      </c>
      <c r="B13" s="7"/>
      <c r="C13" s="12">
        <f t="shared" si="1"/>
        <v>1</v>
      </c>
      <c r="D13" s="16"/>
      <c r="E13" s="38" t="e">
        <f t="shared" si="2"/>
        <v>#VALUE!</v>
      </c>
      <c r="F13" s="71"/>
      <c r="G13" s="18" t="s">
        <v>71</v>
      </c>
      <c r="H13" s="48">
        <f>SUMIF(D:D,"SOQ - CRO",C:C)</f>
        <v>0</v>
      </c>
      <c r="I13" s="49">
        <f t="shared" si="3"/>
        <v>1</v>
      </c>
      <c r="J13" s="50">
        <f t="shared" si="0"/>
        <v>1</v>
      </c>
      <c r="K13" s="45">
        <v>1</v>
      </c>
      <c r="L13" s="51">
        <f t="shared" si="4"/>
        <v>1</v>
      </c>
      <c r="M13" s="4"/>
      <c r="N13" s="4"/>
      <c r="O13" s="4"/>
      <c r="P13" s="4"/>
      <c r="Q13" s="4"/>
      <c r="R13" s="4"/>
    </row>
    <row r="14" spans="1:18" x14ac:dyDescent="0.25">
      <c r="A14" s="62" t="s">
        <v>102</v>
      </c>
      <c r="B14" s="8"/>
      <c r="C14" s="13">
        <f t="shared" si="1"/>
        <v>1</v>
      </c>
      <c r="D14" s="19"/>
      <c r="E14" s="39" t="e">
        <f t="shared" si="2"/>
        <v>#VALUE!</v>
      </c>
      <c r="F14" s="71"/>
      <c r="G14" s="18" t="s">
        <v>73</v>
      </c>
      <c r="H14" s="48">
        <f>SUMIF(D:D,"CRO - MUD",C:C)</f>
        <v>0</v>
      </c>
      <c r="I14" s="49">
        <f t="shared" si="3"/>
        <v>1</v>
      </c>
      <c r="J14" s="50">
        <f t="shared" si="0"/>
        <v>1</v>
      </c>
      <c r="K14" s="45">
        <v>1</v>
      </c>
      <c r="L14" s="51">
        <f t="shared" si="4"/>
        <v>1</v>
      </c>
      <c r="M14" s="4"/>
      <c r="N14" s="4"/>
      <c r="O14" s="4"/>
      <c r="P14" s="4"/>
      <c r="Q14" s="4"/>
      <c r="R14" s="4"/>
    </row>
    <row r="15" spans="1:18" x14ac:dyDescent="0.25">
      <c r="A15" s="62" t="s">
        <v>102</v>
      </c>
      <c r="B15" s="9"/>
      <c r="C15" s="27">
        <f t="shared" si="1"/>
        <v>1</v>
      </c>
      <c r="D15" s="17"/>
      <c r="E15" s="60" t="e">
        <f t="shared" si="2"/>
        <v>#VALUE!</v>
      </c>
      <c r="F15" s="71"/>
      <c r="G15" s="18" t="s">
        <v>75</v>
      </c>
      <c r="H15" s="48">
        <f>SUMIF(D:D,"MUD - ISG",C:C)</f>
        <v>0</v>
      </c>
      <c r="I15" s="49">
        <f t="shared" si="3"/>
        <v>1</v>
      </c>
      <c r="J15" s="50">
        <f t="shared" si="0"/>
        <v>1</v>
      </c>
      <c r="K15" s="45">
        <v>1</v>
      </c>
      <c r="L15" s="51">
        <f t="shared" si="4"/>
        <v>1</v>
      </c>
      <c r="M15" s="4"/>
      <c r="N15" s="4"/>
      <c r="O15" s="4"/>
      <c r="P15" s="4"/>
      <c r="Q15" s="4"/>
      <c r="R15" s="4"/>
    </row>
    <row r="16" spans="1:18" x14ac:dyDescent="0.25">
      <c r="A16" s="62" t="s">
        <v>102</v>
      </c>
      <c r="B16" s="7"/>
      <c r="C16" s="12">
        <f t="shared" si="1"/>
        <v>1</v>
      </c>
      <c r="D16" s="16"/>
      <c r="E16" s="38" t="e">
        <f t="shared" si="2"/>
        <v>#VALUE!</v>
      </c>
      <c r="F16" s="71"/>
      <c r="G16" s="16" t="s">
        <v>76</v>
      </c>
      <c r="H16" s="44">
        <f>SUMIF(D:D,"ISG - CUS",C:C)</f>
        <v>0</v>
      </c>
      <c r="I16" s="45">
        <f t="shared" si="3"/>
        <v>1</v>
      </c>
      <c r="J16" s="46">
        <f t="shared" si="0"/>
        <v>1</v>
      </c>
      <c r="K16" s="45">
        <v>1</v>
      </c>
      <c r="L16" s="47">
        <f t="shared" si="4"/>
        <v>1</v>
      </c>
      <c r="M16" s="4"/>
      <c r="N16" s="4"/>
      <c r="O16" s="4"/>
      <c r="P16" s="4"/>
      <c r="Q16" s="4"/>
      <c r="R16" s="4"/>
    </row>
    <row r="17" spans="1:18" x14ac:dyDescent="0.25">
      <c r="A17" s="62" t="s">
        <v>102</v>
      </c>
      <c r="B17" s="9"/>
      <c r="C17" s="27">
        <f t="shared" si="1"/>
        <v>1</v>
      </c>
      <c r="D17" s="17"/>
      <c r="E17" s="60" t="e">
        <f t="shared" si="2"/>
        <v>#VALUE!</v>
      </c>
      <c r="F17" s="71"/>
      <c r="G17" s="16" t="s">
        <v>65</v>
      </c>
      <c r="H17" s="44">
        <f>SUMIF(D:D,"CUS - GRE",C:C)</f>
        <v>0</v>
      </c>
      <c r="I17" s="45">
        <f t="shared" si="3"/>
        <v>1</v>
      </c>
      <c r="J17" s="46">
        <f t="shared" si="0"/>
        <v>1</v>
      </c>
      <c r="K17" s="45">
        <v>1</v>
      </c>
      <c r="L17" s="47">
        <f t="shared" si="4"/>
        <v>1</v>
      </c>
      <c r="M17" s="4"/>
      <c r="N17" s="4"/>
      <c r="O17" s="4"/>
      <c r="P17" s="4"/>
      <c r="Q17" s="4"/>
      <c r="R17" s="4"/>
    </row>
    <row r="18" spans="1:18" x14ac:dyDescent="0.25">
      <c r="A18" s="62" t="s">
        <v>102</v>
      </c>
      <c r="B18" s="7"/>
      <c r="C18" s="12">
        <f t="shared" si="1"/>
        <v>1</v>
      </c>
      <c r="D18" s="16"/>
      <c r="E18" s="38" t="e">
        <f t="shared" si="2"/>
        <v>#VALUE!</v>
      </c>
      <c r="F18" s="71"/>
      <c r="G18" s="19" t="s">
        <v>79</v>
      </c>
      <c r="H18" s="53">
        <f>SUMIF(D:D,"GRE - DEB",C:C)</f>
        <v>0</v>
      </c>
      <c r="I18" s="54">
        <f t="shared" si="3"/>
        <v>1</v>
      </c>
      <c r="J18" s="55">
        <f t="shared" si="0"/>
        <v>1</v>
      </c>
      <c r="K18" s="45">
        <v>1</v>
      </c>
      <c r="L18" s="56">
        <f t="shared" si="4"/>
        <v>1</v>
      </c>
      <c r="M18" s="4"/>
      <c r="N18" s="4"/>
      <c r="O18" s="4"/>
      <c r="P18" s="4"/>
      <c r="Q18" s="4"/>
      <c r="R18" s="4"/>
    </row>
    <row r="19" spans="1:18" x14ac:dyDescent="0.25">
      <c r="A19" s="62" t="s">
        <v>102</v>
      </c>
      <c r="B19" s="7"/>
      <c r="C19" s="12">
        <f t="shared" si="1"/>
        <v>1</v>
      </c>
      <c r="D19" s="16"/>
      <c r="E19" s="38" t="e">
        <f t="shared" si="2"/>
        <v>#VALUE!</v>
      </c>
      <c r="F19" s="71"/>
      <c r="G19" s="17" t="s">
        <v>80</v>
      </c>
      <c r="H19" s="28">
        <f>SUMIF(D:D,"DEB - ELR",C:C)</f>
        <v>0</v>
      </c>
      <c r="I19" s="29">
        <f t="shared" si="3"/>
        <v>1</v>
      </c>
      <c r="J19" s="30">
        <f t="shared" si="0"/>
        <v>1</v>
      </c>
      <c r="K19" s="45">
        <v>1</v>
      </c>
      <c r="L19" s="59">
        <f t="shared" si="4"/>
        <v>1</v>
      </c>
      <c r="M19" s="4"/>
      <c r="N19" s="4"/>
      <c r="O19" s="4"/>
      <c r="P19" s="4"/>
      <c r="Q19" s="4"/>
      <c r="R19" s="4"/>
    </row>
    <row r="20" spans="1:18" x14ac:dyDescent="0.25">
      <c r="A20" s="62" t="s">
        <v>102</v>
      </c>
      <c r="B20" s="9"/>
      <c r="C20" s="27">
        <f t="shared" si="1"/>
        <v>1</v>
      </c>
      <c r="D20" s="17"/>
      <c r="E20" s="60" t="e">
        <f t="shared" si="2"/>
        <v>#VALUE!</v>
      </c>
      <c r="F20" s="71"/>
      <c r="G20" s="18" t="s">
        <v>82</v>
      </c>
      <c r="H20" s="48">
        <f>SUMIF(D:D,"ELR - LEW",C:C)</f>
        <v>0</v>
      </c>
      <c r="I20" s="49">
        <f t="shared" si="3"/>
        <v>1</v>
      </c>
      <c r="J20" s="50">
        <f t="shared" si="0"/>
        <v>1</v>
      </c>
      <c r="K20" s="45">
        <v>1</v>
      </c>
      <c r="L20" s="51">
        <f t="shared" si="4"/>
        <v>1</v>
      </c>
      <c r="M20" s="4"/>
      <c r="N20" s="4"/>
      <c r="O20" s="4"/>
      <c r="P20" s="4"/>
      <c r="Q20" s="4"/>
      <c r="R20" s="4"/>
    </row>
    <row r="21" spans="1:18" x14ac:dyDescent="0.25">
      <c r="A21" s="62" t="s">
        <v>102</v>
      </c>
      <c r="B21" s="7"/>
      <c r="C21" s="12">
        <f t="shared" si="1"/>
        <v>1</v>
      </c>
      <c r="D21" s="16"/>
      <c r="E21" s="38" t="e">
        <f t="shared" si="2"/>
        <v>#VALUE!</v>
      </c>
      <c r="F21" s="71"/>
      <c r="G21" s="16" t="s">
        <v>56</v>
      </c>
      <c r="H21" s="44">
        <f>SUMIF(D:D,"TOG - SHA",C:C)</f>
        <v>0</v>
      </c>
      <c r="I21" s="45">
        <f t="shared" si="3"/>
        <v>1</v>
      </c>
      <c r="J21" s="46">
        <f t="shared" si="0"/>
        <v>1</v>
      </c>
      <c r="K21" s="45">
        <v>1</v>
      </c>
      <c r="L21" s="47">
        <f t="shared" si="4"/>
        <v>1</v>
      </c>
      <c r="M21" s="4"/>
      <c r="N21" s="4"/>
      <c r="O21" s="4"/>
      <c r="P21" s="4"/>
      <c r="Q21" s="4"/>
      <c r="R21" s="4"/>
    </row>
    <row r="22" spans="1:18" x14ac:dyDescent="0.25">
      <c r="A22" s="62" t="s">
        <v>102</v>
      </c>
      <c r="B22" s="7"/>
      <c r="C22" s="12">
        <f t="shared" si="1"/>
        <v>1</v>
      </c>
      <c r="D22" s="16"/>
      <c r="E22" s="38" t="e">
        <f t="shared" si="2"/>
        <v>#VALUE!</v>
      </c>
      <c r="F22" s="71"/>
      <c r="G22" s="19" t="s">
        <v>81</v>
      </c>
      <c r="H22" s="53">
        <f>SUMIF(D:D,"BAN - SHA",C:C)</f>
        <v>0</v>
      </c>
      <c r="I22" s="54">
        <f t="shared" si="3"/>
        <v>1</v>
      </c>
      <c r="J22" s="55">
        <f t="shared" si="0"/>
        <v>1</v>
      </c>
      <c r="K22" s="45">
        <v>1</v>
      </c>
      <c r="L22" s="56">
        <f t="shared" si="4"/>
        <v>1</v>
      </c>
      <c r="M22" s="4"/>
      <c r="N22" s="4"/>
      <c r="O22" s="4"/>
      <c r="P22" s="4"/>
      <c r="Q22" s="4"/>
      <c r="R22" s="4"/>
    </row>
    <row r="23" spans="1:18" x14ac:dyDescent="0.25">
      <c r="A23" s="62" t="s">
        <v>102</v>
      </c>
      <c r="B23" s="9"/>
      <c r="C23" s="27">
        <f t="shared" si="1"/>
        <v>1</v>
      </c>
      <c r="D23" s="17"/>
      <c r="E23" s="60" t="e">
        <f t="shared" si="2"/>
        <v>#VALUE!</v>
      </c>
      <c r="F23" s="71"/>
      <c r="G23" s="16" t="s">
        <v>83</v>
      </c>
      <c r="H23" s="44">
        <f>SUMIF(D:D,"SHA - LIM",C:C)</f>
        <v>0</v>
      </c>
      <c r="I23" s="45">
        <f t="shared" si="3"/>
        <v>1</v>
      </c>
      <c r="J23" s="46">
        <f t="shared" si="0"/>
        <v>1</v>
      </c>
      <c r="K23" s="45">
        <v>1</v>
      </c>
      <c r="L23" s="47">
        <f t="shared" si="4"/>
        <v>1</v>
      </c>
      <c r="M23" s="4"/>
      <c r="N23" s="4"/>
      <c r="O23" s="4"/>
      <c r="P23" s="4"/>
      <c r="Q23" s="4"/>
      <c r="R23" s="4"/>
    </row>
    <row r="24" spans="1:18" x14ac:dyDescent="0.25">
      <c r="A24" s="62" t="s">
        <v>102</v>
      </c>
      <c r="B24" s="7"/>
      <c r="C24" s="12">
        <f t="shared" si="1"/>
        <v>1</v>
      </c>
      <c r="D24" s="16"/>
      <c r="E24" s="38" t="e">
        <f t="shared" si="2"/>
        <v>#VALUE!</v>
      </c>
      <c r="F24" s="71"/>
      <c r="G24" s="19" t="s">
        <v>58</v>
      </c>
      <c r="H24" s="53">
        <f>SUMIF(D:D,"LIM - WES",C:C)</f>
        <v>0</v>
      </c>
      <c r="I24" s="54">
        <f t="shared" si="3"/>
        <v>1</v>
      </c>
      <c r="J24" s="55">
        <f t="shared" si="0"/>
        <v>1</v>
      </c>
      <c r="K24" s="45">
        <v>1</v>
      </c>
      <c r="L24" s="56">
        <f t="shared" si="4"/>
        <v>1</v>
      </c>
      <c r="M24" s="4"/>
      <c r="N24" s="4"/>
      <c r="O24" s="4"/>
      <c r="P24" s="4"/>
      <c r="Q24" s="4"/>
      <c r="R24" s="4"/>
    </row>
    <row r="25" spans="1:18" x14ac:dyDescent="0.25">
      <c r="A25" s="62" t="s">
        <v>102</v>
      </c>
      <c r="B25" s="9"/>
      <c r="C25" s="27">
        <f t="shared" si="1"/>
        <v>1</v>
      </c>
      <c r="D25" s="17"/>
      <c r="E25" s="60" t="e">
        <f t="shared" si="2"/>
        <v>#VALUE!</v>
      </c>
      <c r="F25" s="71"/>
      <c r="G25" s="19" t="s">
        <v>84</v>
      </c>
      <c r="H25" s="53">
        <f>SUMIF(D:D,"WES - POP",C:C)</f>
        <v>0</v>
      </c>
      <c r="I25" s="54">
        <f t="shared" si="3"/>
        <v>1</v>
      </c>
      <c r="J25" s="55">
        <f t="shared" si="0"/>
        <v>1</v>
      </c>
      <c r="K25" s="54">
        <v>1</v>
      </c>
      <c r="L25" s="56">
        <f t="shared" si="4"/>
        <v>1</v>
      </c>
      <c r="M25" s="4"/>
      <c r="N25" s="4"/>
      <c r="O25" s="4"/>
      <c r="P25" s="4"/>
      <c r="Q25" s="4"/>
      <c r="R25" s="4"/>
    </row>
    <row r="26" spans="1:18" x14ac:dyDescent="0.25">
      <c r="A26" s="62" t="s">
        <v>102</v>
      </c>
      <c r="B26" s="7"/>
      <c r="C26" s="12">
        <f t="shared" si="1"/>
        <v>1</v>
      </c>
      <c r="D26" s="16"/>
      <c r="E26" s="38" t="e">
        <f t="shared" si="2"/>
        <v>#VALUE!</v>
      </c>
      <c r="F26" s="71"/>
      <c r="G26" s="19" t="s">
        <v>77</v>
      </c>
      <c r="H26" s="53">
        <f>SUMIF(D:D,"POP - BLA",C:C)</f>
        <v>0</v>
      </c>
      <c r="I26" s="54">
        <f t="shared" si="3"/>
        <v>1</v>
      </c>
      <c r="J26" s="55">
        <f t="shared" si="0"/>
        <v>1</v>
      </c>
      <c r="K26" s="45">
        <v>1</v>
      </c>
      <c r="L26" s="56">
        <f t="shared" si="4"/>
        <v>1</v>
      </c>
      <c r="M26" s="4"/>
      <c r="N26" s="4"/>
      <c r="O26" s="4"/>
      <c r="P26" s="4"/>
      <c r="Q26" s="4"/>
      <c r="R26" s="4"/>
    </row>
    <row r="27" spans="1:18" x14ac:dyDescent="0.25">
      <c r="A27" s="62" t="s">
        <v>102</v>
      </c>
      <c r="B27" s="7"/>
      <c r="C27" s="12">
        <f t="shared" si="1"/>
        <v>1</v>
      </c>
      <c r="D27" s="16"/>
      <c r="E27" s="38" t="e">
        <f t="shared" si="2"/>
        <v>#VALUE!</v>
      </c>
      <c r="F27" s="71"/>
      <c r="G27" s="16" t="s">
        <v>85</v>
      </c>
      <c r="H27" s="44">
        <f>SUMIF(D:D,"BLA - EAI",C:C)</f>
        <v>0</v>
      </c>
      <c r="I27" s="54">
        <f t="shared" si="3"/>
        <v>1</v>
      </c>
      <c r="J27" s="55">
        <f t="shared" si="0"/>
        <v>1</v>
      </c>
      <c r="K27" s="45">
        <v>1</v>
      </c>
      <c r="L27" s="56">
        <f t="shared" si="4"/>
        <v>1</v>
      </c>
      <c r="M27" s="4"/>
      <c r="N27" s="4"/>
      <c r="O27" s="4"/>
      <c r="P27" s="4"/>
      <c r="Q27" s="4"/>
      <c r="R27" s="4"/>
    </row>
    <row r="28" spans="1:18" x14ac:dyDescent="0.25">
      <c r="A28" s="62" t="s">
        <v>102</v>
      </c>
      <c r="B28" s="9"/>
      <c r="C28" s="27">
        <f t="shared" si="1"/>
        <v>1</v>
      </c>
      <c r="D28" s="17"/>
      <c r="E28" s="60" t="e">
        <f t="shared" si="2"/>
        <v>#VALUE!</v>
      </c>
      <c r="F28" s="71"/>
      <c r="G28" s="17" t="s">
        <v>74</v>
      </c>
      <c r="H28" s="28">
        <f>SUMIF(D:D,"EAI - CAT",C:C)</f>
        <v>0</v>
      </c>
      <c r="I28" s="29">
        <f t="shared" si="3"/>
        <v>1</v>
      </c>
      <c r="J28" s="30">
        <f t="shared" si="0"/>
        <v>1</v>
      </c>
      <c r="K28" s="45">
        <v>1</v>
      </c>
      <c r="L28" s="59">
        <f t="shared" si="4"/>
        <v>1</v>
      </c>
      <c r="M28" s="4"/>
      <c r="N28" s="4"/>
      <c r="O28" s="4"/>
      <c r="P28" s="4"/>
      <c r="Q28" s="4"/>
      <c r="R28" s="4"/>
    </row>
    <row r="29" spans="1:18" x14ac:dyDescent="0.25">
      <c r="A29" s="62" t="s">
        <v>102</v>
      </c>
      <c r="B29" s="7"/>
      <c r="C29" s="12">
        <f t="shared" si="1"/>
        <v>1</v>
      </c>
      <c r="D29" s="16"/>
      <c r="E29" s="38" t="e">
        <f t="shared" si="2"/>
        <v>#VALUE!</v>
      </c>
      <c r="F29" s="71"/>
      <c r="G29" s="18" t="s">
        <v>86</v>
      </c>
      <c r="H29" s="48">
        <f>SUMIF(D:D,"CAT - ROV",C:C)</f>
        <v>0</v>
      </c>
      <c r="I29" s="49">
        <f t="shared" si="3"/>
        <v>1</v>
      </c>
      <c r="J29" s="50">
        <f t="shared" si="0"/>
        <v>1</v>
      </c>
      <c r="K29" s="45">
        <v>1</v>
      </c>
      <c r="L29" s="51">
        <f t="shared" si="4"/>
        <v>1</v>
      </c>
      <c r="M29" s="4"/>
      <c r="N29" s="4"/>
      <c r="O29" s="4"/>
      <c r="P29" s="4"/>
      <c r="Q29" s="4"/>
      <c r="R29" s="4"/>
    </row>
    <row r="30" spans="1:18" x14ac:dyDescent="0.25">
      <c r="A30" s="62" t="s">
        <v>102</v>
      </c>
      <c r="B30" s="9"/>
      <c r="C30" s="27">
        <f t="shared" si="1"/>
        <v>1</v>
      </c>
      <c r="D30" s="17"/>
      <c r="E30" s="60" t="e">
        <f t="shared" si="2"/>
        <v>#VALUE!</v>
      </c>
      <c r="F30" s="71"/>
      <c r="G30" s="16" t="s">
        <v>61</v>
      </c>
      <c r="H30" s="44">
        <f>SUMIF(D:D,"ROV - CUH",C:C)</f>
        <v>0</v>
      </c>
      <c r="I30" s="45">
        <f t="shared" si="3"/>
        <v>1</v>
      </c>
      <c r="J30" s="46">
        <f t="shared" si="0"/>
        <v>1</v>
      </c>
      <c r="K30" s="45">
        <v>1</v>
      </c>
      <c r="L30" s="47">
        <f t="shared" si="4"/>
        <v>1</v>
      </c>
      <c r="M30" s="4"/>
      <c r="N30" s="4"/>
      <c r="O30" s="4"/>
      <c r="P30" s="4"/>
      <c r="Q30" s="4"/>
      <c r="R30" s="4"/>
    </row>
    <row r="31" spans="1:18" x14ac:dyDescent="0.25">
      <c r="A31" s="62" t="s">
        <v>102</v>
      </c>
      <c r="B31" s="7"/>
      <c r="C31" s="12">
        <f t="shared" si="1"/>
        <v>1</v>
      </c>
      <c r="D31" s="16"/>
      <c r="E31" s="38" t="e">
        <f t="shared" si="2"/>
        <v>#VALUE!</v>
      </c>
      <c r="F31" s="71"/>
      <c r="G31" s="19" t="s">
        <v>87</v>
      </c>
      <c r="H31" s="53">
        <f>SUMIF(D:D,"CUH - PRR",C:C)</f>
        <v>0</v>
      </c>
      <c r="I31" s="54">
        <f t="shared" si="3"/>
        <v>1</v>
      </c>
      <c r="J31" s="55">
        <f t="shared" si="0"/>
        <v>1</v>
      </c>
      <c r="K31" s="45">
        <v>1</v>
      </c>
      <c r="L31" s="56">
        <f t="shared" si="4"/>
        <v>1</v>
      </c>
      <c r="M31" s="4"/>
      <c r="N31" s="4"/>
      <c r="O31" s="4"/>
      <c r="P31" s="4"/>
      <c r="Q31" s="4"/>
      <c r="R31" s="4"/>
    </row>
    <row r="32" spans="1:18" x14ac:dyDescent="0.25">
      <c r="A32" s="62" t="s">
        <v>102</v>
      </c>
      <c r="B32" s="9"/>
      <c r="C32" s="27">
        <f t="shared" si="1"/>
        <v>1</v>
      </c>
      <c r="D32" s="17"/>
      <c r="E32" s="60" t="e">
        <f t="shared" si="2"/>
        <v>#VALUE!</v>
      </c>
      <c r="F32" s="71"/>
      <c r="G32" s="19" t="s">
        <v>95</v>
      </c>
      <c r="H32" s="53">
        <f>SUMIF(D:D,"PRR - ROA",C:C)</f>
        <v>0</v>
      </c>
      <c r="I32" s="54">
        <f t="shared" si="3"/>
        <v>1</v>
      </c>
      <c r="J32" s="55">
        <f t="shared" si="0"/>
        <v>1</v>
      </c>
      <c r="K32" s="45">
        <v>1</v>
      </c>
      <c r="L32" s="56">
        <f t="shared" si="4"/>
        <v>1</v>
      </c>
      <c r="M32" s="4"/>
      <c r="N32" s="4"/>
      <c r="O32" s="4"/>
      <c r="P32" s="4"/>
      <c r="Q32" s="4"/>
      <c r="R32" s="4"/>
    </row>
    <row r="33" spans="1:18" x14ac:dyDescent="0.25">
      <c r="A33" s="62" t="s">
        <v>102</v>
      </c>
      <c r="B33" s="7"/>
      <c r="C33" s="12">
        <f t="shared" si="1"/>
        <v>1</v>
      </c>
      <c r="D33" s="16"/>
      <c r="E33" s="38" t="e">
        <f t="shared" si="2"/>
        <v>#VALUE!</v>
      </c>
      <c r="F33" s="71"/>
      <c r="G33" s="16" t="s">
        <v>88</v>
      </c>
      <c r="H33" s="44">
        <f>SUMIF(D:D,"ROA - BEP",C:C)</f>
        <v>0</v>
      </c>
      <c r="I33" s="45">
        <f t="shared" si="3"/>
        <v>1</v>
      </c>
      <c r="J33" s="46">
        <f t="shared" si="0"/>
        <v>1</v>
      </c>
      <c r="K33" s="45">
        <v>1</v>
      </c>
      <c r="L33" s="47">
        <f t="shared" si="4"/>
        <v>1</v>
      </c>
      <c r="M33" s="4"/>
      <c r="N33" s="4"/>
      <c r="O33" s="4"/>
      <c r="P33" s="4"/>
      <c r="Q33" s="4"/>
      <c r="R33" s="4"/>
    </row>
    <row r="34" spans="1:18" x14ac:dyDescent="0.25">
      <c r="A34" s="62" t="s">
        <v>102</v>
      </c>
      <c r="B34" s="9"/>
      <c r="C34" s="27">
        <f t="shared" si="1"/>
        <v>1</v>
      </c>
      <c r="D34" s="17"/>
      <c r="E34" s="60" t="e">
        <f t="shared" si="2"/>
        <v>#VALUE!</v>
      </c>
      <c r="F34" s="71"/>
      <c r="G34" s="19" t="s">
        <v>70</v>
      </c>
      <c r="H34" s="53">
        <f>SUMIF(D:D,"BEP - CYP",C:C)</f>
        <v>0</v>
      </c>
      <c r="I34" s="54">
        <f t="shared" si="3"/>
        <v>1</v>
      </c>
      <c r="J34" s="55">
        <f t="shared" si="0"/>
        <v>1</v>
      </c>
      <c r="K34" s="45">
        <v>1</v>
      </c>
      <c r="L34" s="56">
        <f t="shared" si="4"/>
        <v>1</v>
      </c>
      <c r="M34" s="4"/>
      <c r="N34" s="4"/>
      <c r="O34" s="4"/>
      <c r="P34" s="4"/>
      <c r="Q34" s="4"/>
      <c r="R34" s="4"/>
    </row>
    <row r="35" spans="1:18" x14ac:dyDescent="0.25">
      <c r="A35" s="62" t="s">
        <v>102</v>
      </c>
      <c r="B35" s="7"/>
      <c r="C35" s="12">
        <f t="shared" si="1"/>
        <v>1</v>
      </c>
      <c r="D35" s="16"/>
      <c r="E35" s="38" t="e">
        <f t="shared" si="2"/>
        <v>#VALUE!</v>
      </c>
      <c r="F35" s="71"/>
      <c r="G35" s="17" t="s">
        <v>89</v>
      </c>
      <c r="H35" s="28">
        <f>SUMIF(D:D,"CYP - GAR",C:C)</f>
        <v>0</v>
      </c>
      <c r="I35" s="29">
        <f t="shared" si="3"/>
        <v>1</v>
      </c>
      <c r="J35" s="30">
        <f t="shared" si="0"/>
        <v>1</v>
      </c>
      <c r="K35" s="45">
        <v>1</v>
      </c>
      <c r="L35" s="59">
        <f t="shared" si="4"/>
        <v>1</v>
      </c>
      <c r="M35" s="4"/>
      <c r="N35" s="4"/>
      <c r="O35" s="4"/>
      <c r="P35" s="4"/>
      <c r="Q35" s="4"/>
      <c r="R35" s="4"/>
    </row>
    <row r="36" spans="1:18" x14ac:dyDescent="0.25">
      <c r="A36" s="62" t="s">
        <v>102</v>
      </c>
      <c r="B36" s="9"/>
      <c r="C36" s="27">
        <f t="shared" si="1"/>
        <v>1</v>
      </c>
      <c r="D36" s="17"/>
      <c r="E36" s="60" t="e">
        <f t="shared" si="2"/>
        <v>#VALUE!</v>
      </c>
      <c r="F36" s="71"/>
      <c r="G36" s="16" t="s">
        <v>90</v>
      </c>
      <c r="H36" s="44">
        <f>SUMIF(D:D,"GAR - BEC",C:C)</f>
        <v>0</v>
      </c>
      <c r="I36" s="45">
        <f t="shared" si="3"/>
        <v>1</v>
      </c>
      <c r="J36" s="46">
        <f t="shared" si="0"/>
        <v>1</v>
      </c>
      <c r="K36" s="45">
        <v>1</v>
      </c>
      <c r="L36" s="47">
        <f t="shared" si="4"/>
        <v>1</v>
      </c>
      <c r="M36" s="4"/>
      <c r="N36" s="4"/>
      <c r="O36" s="4"/>
      <c r="P36" s="4"/>
      <c r="Q36" s="4"/>
      <c r="R36" s="4"/>
    </row>
    <row r="37" spans="1:18" x14ac:dyDescent="0.25">
      <c r="A37" s="62" t="s">
        <v>102</v>
      </c>
      <c r="B37" s="7"/>
      <c r="C37" s="12">
        <f t="shared" si="1"/>
        <v>1</v>
      </c>
      <c r="D37" s="16"/>
      <c r="E37" s="38" t="e">
        <f t="shared" si="2"/>
        <v>#VALUE!</v>
      </c>
      <c r="F37" s="71"/>
      <c r="G37" s="16" t="s">
        <v>78</v>
      </c>
      <c r="H37" s="44">
        <f>SUMIF(D:D,"STR - SHS",C:C)</f>
        <v>0</v>
      </c>
      <c r="I37" s="45">
        <f t="shared" si="3"/>
        <v>1</v>
      </c>
      <c r="J37" s="46">
        <f t="shared" si="0"/>
        <v>1</v>
      </c>
      <c r="K37" s="45">
        <v>1</v>
      </c>
      <c r="L37" s="47">
        <f t="shared" si="4"/>
        <v>1</v>
      </c>
      <c r="M37" s="4"/>
      <c r="N37" s="4"/>
      <c r="O37" s="4"/>
      <c r="P37" s="4"/>
      <c r="Q37" s="4"/>
      <c r="R37" s="4"/>
    </row>
    <row r="38" spans="1:18" x14ac:dyDescent="0.25">
      <c r="A38" s="62" t="s">
        <v>102</v>
      </c>
      <c r="B38" s="9"/>
      <c r="C38" s="27">
        <f t="shared" si="1"/>
        <v>1</v>
      </c>
      <c r="D38" s="17"/>
      <c r="E38" s="60" t="e">
        <f t="shared" si="2"/>
        <v>#VALUE!</v>
      </c>
      <c r="F38" s="71"/>
      <c r="G38" s="19" t="s">
        <v>99</v>
      </c>
      <c r="H38" s="53">
        <f>SUMIF(D:D,"SHS - ABR",C:C)</f>
        <v>0</v>
      </c>
      <c r="I38" s="54">
        <f t="shared" si="3"/>
        <v>1</v>
      </c>
      <c r="J38" s="55">
        <f t="shared" si="0"/>
        <v>1</v>
      </c>
      <c r="K38" s="45">
        <v>1</v>
      </c>
      <c r="L38" s="56">
        <f t="shared" si="4"/>
        <v>1</v>
      </c>
      <c r="M38" s="4"/>
      <c r="N38" s="4"/>
      <c r="O38" s="4"/>
      <c r="P38" s="4"/>
      <c r="Q38" s="4"/>
      <c r="R38" s="4"/>
    </row>
    <row r="39" spans="1:18" x14ac:dyDescent="0.25">
      <c r="A39" s="62" t="s">
        <v>102</v>
      </c>
      <c r="B39" s="7"/>
      <c r="C39" s="12">
        <f t="shared" si="1"/>
        <v>1</v>
      </c>
      <c r="D39" s="16"/>
      <c r="E39" s="38" t="e">
        <f t="shared" si="2"/>
        <v>#VALUE!</v>
      </c>
      <c r="F39" s="71"/>
      <c r="G39" s="19" t="s">
        <v>100</v>
      </c>
      <c r="H39" s="53">
        <f>SUMIF(D:D,"ABR - WEH",C:C)</f>
        <v>0</v>
      </c>
      <c r="I39" s="54">
        <f t="shared" si="3"/>
        <v>1</v>
      </c>
      <c r="J39" s="55">
        <f t="shared" si="0"/>
        <v>1</v>
      </c>
      <c r="K39" s="45">
        <v>1</v>
      </c>
      <c r="L39" s="56">
        <f t="shared" si="4"/>
        <v>1</v>
      </c>
      <c r="M39" s="4"/>
      <c r="N39" s="4"/>
      <c r="O39" s="4"/>
      <c r="P39" s="4"/>
      <c r="Q39" s="4"/>
      <c r="R39" s="4"/>
    </row>
    <row r="40" spans="1:18" x14ac:dyDescent="0.25">
      <c r="A40" s="62" t="s">
        <v>102</v>
      </c>
      <c r="B40" s="7"/>
      <c r="C40" s="12">
        <f t="shared" si="1"/>
        <v>1</v>
      </c>
      <c r="D40" s="16"/>
      <c r="E40" s="38" t="e">
        <f t="shared" si="2"/>
        <v>#VALUE!</v>
      </c>
      <c r="F40" s="71"/>
      <c r="G40" s="19" t="s">
        <v>91</v>
      </c>
      <c r="H40" s="53">
        <f>SUMIF(D:D,"WEH - STL",C:C)</f>
        <v>0</v>
      </c>
      <c r="I40" s="54">
        <f t="shared" si="3"/>
        <v>1</v>
      </c>
      <c r="J40" s="55">
        <f t="shared" si="0"/>
        <v>1</v>
      </c>
      <c r="K40" s="45">
        <v>1</v>
      </c>
      <c r="L40" s="56">
        <f t="shared" si="4"/>
        <v>1</v>
      </c>
      <c r="M40" s="4"/>
      <c r="N40" s="4"/>
      <c r="O40" s="4"/>
      <c r="P40" s="4"/>
      <c r="Q40" s="4"/>
      <c r="R40" s="4"/>
    </row>
    <row r="41" spans="1:18" x14ac:dyDescent="0.25">
      <c r="A41" s="62" t="s">
        <v>102</v>
      </c>
      <c r="B41" s="8"/>
      <c r="C41" s="13">
        <f t="shared" si="1"/>
        <v>1</v>
      </c>
      <c r="D41" s="19"/>
      <c r="E41" s="39" t="e">
        <f t="shared" si="2"/>
        <v>#VALUE!</v>
      </c>
      <c r="F41" s="71"/>
      <c r="G41" s="16" t="s">
        <v>96</v>
      </c>
      <c r="H41" s="44">
        <f>SUMIF(D:D,"STL - CAT",C:C)</f>
        <v>0</v>
      </c>
      <c r="I41" s="45">
        <f t="shared" si="3"/>
        <v>1</v>
      </c>
      <c r="J41" s="46">
        <f t="shared" si="0"/>
        <v>1</v>
      </c>
      <c r="K41" s="45">
        <v>1</v>
      </c>
      <c r="L41" s="47">
        <f t="shared" si="4"/>
        <v>1</v>
      </c>
      <c r="M41" s="4"/>
      <c r="N41" s="4"/>
      <c r="O41" s="4"/>
      <c r="P41" s="4"/>
      <c r="Q41" s="4"/>
      <c r="R41" s="4"/>
    </row>
    <row r="42" spans="1:18" x14ac:dyDescent="0.25">
      <c r="A42" s="62" t="s">
        <v>102</v>
      </c>
      <c r="B42" s="7"/>
      <c r="C42" s="12">
        <f t="shared" si="1"/>
        <v>1</v>
      </c>
      <c r="D42" s="16"/>
      <c r="E42" s="38" t="e">
        <f t="shared" si="2"/>
        <v>#VALUE!</v>
      </c>
      <c r="F42" s="71"/>
      <c r="G42" s="19" t="s">
        <v>63</v>
      </c>
      <c r="H42" s="53">
        <f>SUMIF(D:D,"CAT WST",C:C)</f>
        <v>0</v>
      </c>
      <c r="I42" s="54">
        <f t="shared" si="3"/>
        <v>1</v>
      </c>
      <c r="J42" s="55">
        <f t="shared" si="0"/>
        <v>1</v>
      </c>
      <c r="K42" s="45">
        <v>1</v>
      </c>
      <c r="L42" s="56">
        <f t="shared" si="4"/>
        <v>1</v>
      </c>
      <c r="M42" s="4"/>
      <c r="N42" s="4"/>
      <c r="O42" s="4"/>
      <c r="P42" s="4"/>
      <c r="Q42" s="4"/>
      <c r="R42" s="4"/>
    </row>
    <row r="43" spans="1:18" x14ac:dyDescent="0.25">
      <c r="A43" s="62" t="s">
        <v>102</v>
      </c>
      <c r="B43" s="8"/>
      <c r="C43" s="13">
        <f t="shared" si="1"/>
        <v>1</v>
      </c>
      <c r="D43" s="19"/>
      <c r="E43" s="39" t="e">
        <f t="shared" si="2"/>
        <v>#VALUE!</v>
      </c>
      <c r="F43" s="71"/>
      <c r="G43" s="16" t="s">
        <v>92</v>
      </c>
      <c r="H43" s="44">
        <f>SUMIF(D:D,"WST - PDK",C:C)</f>
        <v>0</v>
      </c>
      <c r="I43" s="45">
        <f t="shared" si="3"/>
        <v>1</v>
      </c>
      <c r="J43" s="46">
        <f t="shared" si="0"/>
        <v>1</v>
      </c>
      <c r="K43" s="45">
        <v>1</v>
      </c>
      <c r="L43" s="47">
        <f t="shared" si="4"/>
        <v>1</v>
      </c>
      <c r="M43" s="4"/>
      <c r="N43" s="4"/>
      <c r="O43" s="4"/>
      <c r="P43" s="4"/>
      <c r="Q43" s="4"/>
      <c r="R43" s="4"/>
    </row>
    <row r="44" spans="1:18" x14ac:dyDescent="0.25">
      <c r="A44" s="62" t="s">
        <v>102</v>
      </c>
      <c r="B44" s="7"/>
      <c r="C44" s="12">
        <f t="shared" si="1"/>
        <v>1</v>
      </c>
      <c r="D44" s="16"/>
      <c r="E44" s="38" t="e">
        <f t="shared" si="2"/>
        <v>#VALUE!</v>
      </c>
      <c r="F44" s="71"/>
      <c r="G44" s="19" t="s">
        <v>93</v>
      </c>
      <c r="H44" s="53">
        <f>SUMIF(D:D,"PDK - LCA",C:C)</f>
        <v>0</v>
      </c>
      <c r="I44" s="54">
        <f t="shared" si="3"/>
        <v>1</v>
      </c>
      <c r="J44" s="55">
        <f t="shared" si="0"/>
        <v>1</v>
      </c>
      <c r="K44" s="45">
        <v>1</v>
      </c>
      <c r="L44" s="56">
        <f t="shared" si="4"/>
        <v>1</v>
      </c>
      <c r="M44" s="4"/>
      <c r="N44" s="4"/>
      <c r="O44" s="4"/>
      <c r="P44" s="4"/>
      <c r="Q44" s="4"/>
      <c r="R44" s="4"/>
    </row>
    <row r="45" spans="1:18" x14ac:dyDescent="0.25">
      <c r="A45" s="62" t="s">
        <v>102</v>
      </c>
      <c r="B45" s="9"/>
      <c r="C45" s="27">
        <f t="shared" si="1"/>
        <v>1</v>
      </c>
      <c r="D45" s="17"/>
      <c r="E45" s="60" t="e">
        <f t="shared" si="2"/>
        <v>#VALUE!</v>
      </c>
      <c r="F45" s="71"/>
      <c r="G45" s="16" t="s">
        <v>97</v>
      </c>
      <c r="H45" s="44">
        <f>SUMIF(D:D,"LCA - KGV",C:C)</f>
        <v>0</v>
      </c>
      <c r="I45" s="45">
        <f t="shared" si="3"/>
        <v>1</v>
      </c>
      <c r="J45" s="46">
        <f t="shared" si="0"/>
        <v>1</v>
      </c>
      <c r="K45" s="45">
        <v>1</v>
      </c>
      <c r="L45" s="47">
        <f>I45*J45*K45</f>
        <v>1</v>
      </c>
      <c r="M45" s="4"/>
      <c r="N45" s="4"/>
      <c r="O45" s="4"/>
      <c r="P45" s="4"/>
      <c r="Q45" s="4"/>
      <c r="R45" s="4"/>
    </row>
    <row r="46" spans="1:18" x14ac:dyDescent="0.25">
      <c r="A46" s="62" t="s">
        <v>102</v>
      </c>
      <c r="B46" s="7"/>
      <c r="C46" s="12">
        <f t="shared" si="1"/>
        <v>1</v>
      </c>
      <c r="D46" s="16"/>
      <c r="E46" s="38" t="e">
        <f t="shared" si="2"/>
        <v>#VALUE!</v>
      </c>
      <c r="F46" s="71"/>
      <c r="G46" s="52" t="s">
        <v>72</v>
      </c>
      <c r="H46" s="53">
        <f>SUMIF(D:D,"KGV - WOA",C:C)</f>
        <v>0</v>
      </c>
      <c r="I46" s="54">
        <f t="shared" si="3"/>
        <v>1</v>
      </c>
      <c r="J46" s="54">
        <f t="shared" si="0"/>
        <v>1</v>
      </c>
      <c r="K46" s="54">
        <v>1</v>
      </c>
      <c r="L46" s="56">
        <f>I46*J46*K46</f>
        <v>1</v>
      </c>
      <c r="M46" s="4"/>
      <c r="N46" s="4"/>
      <c r="O46" s="4"/>
      <c r="P46" s="4"/>
      <c r="Q46" s="4"/>
      <c r="R46" s="4"/>
    </row>
    <row r="47" spans="1:18" x14ac:dyDescent="0.25">
      <c r="A47" s="62" t="s">
        <v>102</v>
      </c>
      <c r="B47" s="7"/>
      <c r="C47" s="12">
        <f t="shared" si="1"/>
        <v>1</v>
      </c>
      <c r="D47" s="16"/>
      <c r="E47" s="38" t="e">
        <f t="shared" si="2"/>
        <v>#VALUE!</v>
      </c>
      <c r="F47" s="4"/>
      <c r="G47" s="2"/>
      <c r="H47" s="2"/>
      <c r="I47" s="2"/>
      <c r="J47" s="2"/>
      <c r="K47" s="2"/>
      <c r="L47" s="2"/>
      <c r="M47" s="4"/>
      <c r="N47" s="4"/>
      <c r="O47" s="4"/>
      <c r="P47" s="4"/>
      <c r="Q47" s="4"/>
      <c r="R47" s="4"/>
    </row>
    <row r="48" spans="1:18" x14ac:dyDescent="0.25">
      <c r="A48" s="62" t="s">
        <v>102</v>
      </c>
      <c r="B48" s="9"/>
      <c r="C48" s="27">
        <f t="shared" si="1"/>
        <v>1</v>
      </c>
      <c r="D48" s="17"/>
      <c r="E48" s="60" t="e">
        <f t="shared" si="2"/>
        <v>#VALUE!</v>
      </c>
      <c r="F48" s="4"/>
      <c r="G48" s="2"/>
      <c r="H48" s="2"/>
      <c r="I48" s="2"/>
      <c r="J48" s="2"/>
      <c r="K48" s="2"/>
      <c r="L48" s="2"/>
      <c r="M48" s="4"/>
      <c r="N48" s="4"/>
      <c r="O48" s="4"/>
      <c r="P48" s="4"/>
      <c r="Q48" s="4"/>
      <c r="R48" s="4"/>
    </row>
    <row r="49" spans="1:18" x14ac:dyDescent="0.25">
      <c r="A49" s="62" t="s">
        <v>102</v>
      </c>
      <c r="B49" s="7"/>
      <c r="C49" s="12">
        <f t="shared" si="1"/>
        <v>1</v>
      </c>
      <c r="D49" s="16"/>
      <c r="E49" s="38" t="e">
        <f t="shared" si="2"/>
        <v>#VALUE!</v>
      </c>
      <c r="F49" s="4"/>
      <c r="G49" s="2"/>
      <c r="H49" s="2"/>
      <c r="I49" s="2"/>
      <c r="J49" s="2"/>
      <c r="K49" s="2"/>
      <c r="L49" s="2"/>
      <c r="M49" s="4"/>
      <c r="N49" s="4"/>
      <c r="O49" s="4"/>
      <c r="P49" s="4"/>
      <c r="Q49" s="4"/>
      <c r="R49" s="4"/>
    </row>
    <row r="50" spans="1:18" x14ac:dyDescent="0.25">
      <c r="A50" s="62" t="s">
        <v>102</v>
      </c>
      <c r="B50" s="8"/>
      <c r="C50" s="13">
        <f t="shared" si="1"/>
        <v>1</v>
      </c>
      <c r="D50" s="19"/>
      <c r="E50" s="39" t="e">
        <f t="shared" si="2"/>
        <v>#VALUE!</v>
      </c>
      <c r="F50" s="4"/>
      <c r="G50" s="2"/>
      <c r="H50" s="2"/>
      <c r="I50" s="2"/>
      <c r="J50" s="2"/>
      <c r="K50" s="2"/>
      <c r="L50" s="2"/>
      <c r="M50" s="4"/>
      <c r="N50" s="4"/>
      <c r="O50" s="4"/>
      <c r="P50" s="4"/>
      <c r="Q50" s="4"/>
      <c r="R50" s="4"/>
    </row>
    <row r="51" spans="1:18" x14ac:dyDescent="0.25">
      <c r="A51" s="62" t="s">
        <v>102</v>
      </c>
      <c r="B51" s="7"/>
      <c r="C51" s="12">
        <f t="shared" si="1"/>
        <v>1</v>
      </c>
      <c r="D51" s="16"/>
      <c r="E51" s="38" t="e">
        <f t="shared" si="2"/>
        <v>#VALUE!</v>
      </c>
      <c r="F51" s="4"/>
      <c r="G51" s="2"/>
      <c r="H51" s="2"/>
      <c r="I51" s="2"/>
      <c r="J51" s="2"/>
      <c r="K51" s="2"/>
      <c r="L51" s="2"/>
      <c r="M51" s="4"/>
      <c r="N51" s="4"/>
      <c r="O51" s="4"/>
      <c r="P51" s="4"/>
      <c r="Q51" s="4"/>
      <c r="R51" s="4"/>
    </row>
    <row r="52" spans="1:18" x14ac:dyDescent="0.25">
      <c r="A52" s="62" t="s">
        <v>102</v>
      </c>
      <c r="B52" s="9"/>
      <c r="C52" s="27">
        <f t="shared" si="1"/>
        <v>1</v>
      </c>
      <c r="D52" s="17"/>
      <c r="E52" s="60" t="e">
        <f t="shared" si="2"/>
        <v>#VALUE!</v>
      </c>
      <c r="F52" s="4"/>
      <c r="G52" s="2"/>
      <c r="H52" s="2"/>
      <c r="I52" s="2"/>
      <c r="J52" s="2"/>
      <c r="K52" s="2"/>
      <c r="L52" s="2"/>
      <c r="M52" s="4"/>
      <c r="N52" s="4"/>
      <c r="O52" s="4"/>
      <c r="P52" s="4"/>
      <c r="Q52" s="4"/>
      <c r="R52" s="4"/>
    </row>
    <row r="53" spans="1:18" x14ac:dyDescent="0.25">
      <c r="A53" s="62" t="s">
        <v>102</v>
      </c>
      <c r="B53" s="7"/>
      <c r="C53" s="12">
        <f t="shared" si="1"/>
        <v>1</v>
      </c>
      <c r="D53" s="16"/>
      <c r="E53" s="38" t="e">
        <f t="shared" si="2"/>
        <v>#VALUE!</v>
      </c>
      <c r="F53" s="4"/>
      <c r="G53" s="2"/>
      <c r="H53" s="2"/>
      <c r="I53" s="2"/>
      <c r="J53" s="2"/>
      <c r="K53" s="2"/>
      <c r="L53" s="2"/>
      <c r="M53" s="4"/>
      <c r="N53" s="4"/>
      <c r="O53" s="4"/>
      <c r="P53" s="4"/>
      <c r="Q53" s="4"/>
      <c r="R53" s="4"/>
    </row>
    <row r="54" spans="1:18" x14ac:dyDescent="0.25">
      <c r="A54" s="62" t="s">
        <v>102</v>
      </c>
      <c r="B54" s="8"/>
      <c r="C54" s="13">
        <f t="shared" si="1"/>
        <v>1</v>
      </c>
      <c r="D54" s="19"/>
      <c r="E54" s="39" t="e">
        <f t="shared" si="2"/>
        <v>#VALUE!</v>
      </c>
      <c r="F54" s="4"/>
      <c r="G54" s="2"/>
      <c r="H54" s="2"/>
      <c r="I54" s="2"/>
      <c r="J54" s="2"/>
      <c r="K54" s="2"/>
      <c r="L54" s="2"/>
      <c r="M54" s="4"/>
      <c r="N54" s="4"/>
      <c r="O54" s="4"/>
      <c r="P54" s="4"/>
      <c r="Q54" s="4"/>
      <c r="R54" s="4"/>
    </row>
    <row r="55" spans="1:18" x14ac:dyDescent="0.25">
      <c r="A55" s="62" t="s">
        <v>102</v>
      </c>
      <c r="B55" s="9"/>
      <c r="C55" s="27">
        <f t="shared" si="1"/>
        <v>1</v>
      </c>
      <c r="D55" s="17"/>
      <c r="E55" s="60" t="e">
        <f t="shared" si="2"/>
        <v>#VALUE!</v>
      </c>
      <c r="F55" s="4"/>
      <c r="G55" s="2"/>
      <c r="H55" s="2"/>
      <c r="I55" s="2"/>
      <c r="J55" s="2"/>
      <c r="K55" s="2"/>
      <c r="L55" s="2"/>
      <c r="M55" s="4"/>
      <c r="N55" s="4"/>
      <c r="O55" s="4"/>
      <c r="P55" s="4"/>
      <c r="Q55" s="4"/>
      <c r="R55" s="4"/>
    </row>
    <row r="56" spans="1:18" x14ac:dyDescent="0.25">
      <c r="A56" s="62" t="s">
        <v>102</v>
      </c>
      <c r="B56" s="7"/>
      <c r="C56" s="12">
        <f t="shared" si="1"/>
        <v>1</v>
      </c>
      <c r="D56" s="16"/>
      <c r="E56" s="38" t="e">
        <f t="shared" si="2"/>
        <v>#VALUE!</v>
      </c>
      <c r="F56" s="4"/>
      <c r="G56" s="2"/>
      <c r="H56" s="2"/>
      <c r="I56" s="2"/>
      <c r="J56" s="2"/>
      <c r="K56" s="2"/>
      <c r="L56" s="2"/>
      <c r="M56" s="4"/>
      <c r="N56" s="4"/>
      <c r="O56" s="4"/>
      <c r="P56" s="4"/>
      <c r="Q56" s="4"/>
      <c r="R56" s="4"/>
    </row>
    <row r="57" spans="1:18" x14ac:dyDescent="0.25">
      <c r="A57" s="62" t="s">
        <v>102</v>
      </c>
      <c r="B57" s="9"/>
      <c r="C57" s="27">
        <f t="shared" si="1"/>
        <v>1</v>
      </c>
      <c r="D57" s="17"/>
      <c r="E57" s="60" t="e">
        <f t="shared" si="2"/>
        <v>#VALUE!</v>
      </c>
      <c r="F57" s="4"/>
      <c r="G57" s="2"/>
      <c r="H57" s="2"/>
      <c r="I57" s="2"/>
      <c r="J57" s="2"/>
      <c r="K57" s="2"/>
      <c r="L57" s="2"/>
      <c r="M57" s="4"/>
      <c r="N57" s="4"/>
      <c r="O57" s="4"/>
      <c r="P57" s="4"/>
      <c r="Q57" s="4"/>
      <c r="R57" s="4"/>
    </row>
    <row r="58" spans="1:18" x14ac:dyDescent="0.25">
      <c r="A58" s="62" t="s">
        <v>102</v>
      </c>
      <c r="B58" s="7"/>
      <c r="C58" s="12">
        <f t="shared" si="1"/>
        <v>1</v>
      </c>
      <c r="D58" s="16"/>
      <c r="E58" s="38" t="e">
        <f t="shared" si="2"/>
        <v>#VALUE!</v>
      </c>
      <c r="F58" s="4"/>
      <c r="G58" s="2"/>
      <c r="H58" s="2"/>
      <c r="I58" s="2"/>
      <c r="J58" s="2"/>
      <c r="K58" s="2"/>
      <c r="L58" s="2"/>
      <c r="M58" s="4"/>
      <c r="N58" s="4"/>
      <c r="O58" s="4"/>
      <c r="P58" s="4"/>
      <c r="Q58" s="4"/>
      <c r="R58" s="4"/>
    </row>
    <row r="59" spans="1:18" x14ac:dyDescent="0.25">
      <c r="A59" s="62" t="s">
        <v>102</v>
      </c>
      <c r="B59" s="8"/>
      <c r="C59" s="13">
        <f t="shared" si="1"/>
        <v>1</v>
      </c>
      <c r="D59" s="19"/>
      <c r="E59" s="39" t="e">
        <f t="shared" si="2"/>
        <v>#VALUE!</v>
      </c>
      <c r="F59" s="4"/>
      <c r="G59" s="2"/>
      <c r="H59" s="2"/>
      <c r="I59" s="2"/>
      <c r="J59" s="2"/>
      <c r="K59" s="2"/>
      <c r="L59" s="2"/>
      <c r="M59" s="4"/>
      <c r="N59" s="4"/>
      <c r="O59" s="4"/>
      <c r="P59" s="4"/>
      <c r="Q59" s="4"/>
      <c r="R59" s="4"/>
    </row>
    <row r="60" spans="1:18" x14ac:dyDescent="0.25">
      <c r="A60" s="62" t="s">
        <v>102</v>
      </c>
      <c r="B60" s="7"/>
      <c r="C60" s="12">
        <f t="shared" si="1"/>
        <v>1</v>
      </c>
      <c r="D60" s="16"/>
      <c r="E60" s="38" t="e">
        <f t="shared" si="2"/>
        <v>#VALUE!</v>
      </c>
      <c r="F60" s="4"/>
      <c r="G60" s="2"/>
      <c r="H60" s="2"/>
      <c r="I60" s="2"/>
      <c r="J60" s="2"/>
      <c r="K60" s="2"/>
      <c r="L60" s="2"/>
      <c r="M60" s="4"/>
      <c r="N60" s="4"/>
      <c r="O60" s="4"/>
      <c r="P60" s="4"/>
      <c r="Q60" s="4"/>
      <c r="R60" s="4"/>
    </row>
    <row r="61" spans="1:18" x14ac:dyDescent="0.25">
      <c r="A61" s="62" t="s">
        <v>102</v>
      </c>
      <c r="B61" s="8"/>
      <c r="C61" s="12">
        <f t="shared" si="1"/>
        <v>1</v>
      </c>
      <c r="D61" s="19"/>
      <c r="E61" s="39" t="e">
        <f t="shared" si="2"/>
        <v>#VALUE!</v>
      </c>
      <c r="F61" s="4"/>
      <c r="G61" s="2"/>
      <c r="H61" s="2"/>
      <c r="I61" s="2"/>
      <c r="J61" s="2"/>
      <c r="K61" s="2"/>
      <c r="L61" s="2"/>
      <c r="M61" s="4"/>
      <c r="N61" s="4"/>
      <c r="O61" s="4"/>
      <c r="P61" s="4"/>
      <c r="Q61" s="4"/>
      <c r="R61" s="4"/>
    </row>
    <row r="62" spans="1:18" x14ac:dyDescent="0.25">
      <c r="A62" s="62" t="s">
        <v>102</v>
      </c>
      <c r="B62" s="7"/>
      <c r="C62" s="12">
        <f t="shared" si="1"/>
        <v>1</v>
      </c>
      <c r="D62" s="16"/>
      <c r="E62" s="39" t="e">
        <f t="shared" si="2"/>
        <v>#VALUE!</v>
      </c>
      <c r="F62" s="4"/>
      <c r="G62" s="2"/>
      <c r="H62" s="2"/>
      <c r="I62" s="2"/>
      <c r="J62" s="2"/>
      <c r="K62" s="2"/>
      <c r="L62" s="2"/>
      <c r="M62" s="4"/>
      <c r="N62" s="4"/>
      <c r="O62" s="4"/>
      <c r="P62" s="4"/>
      <c r="Q62" s="4"/>
      <c r="R62" s="4"/>
    </row>
    <row r="63" spans="1:18" x14ac:dyDescent="0.25">
      <c r="A63" s="62" t="s">
        <v>102</v>
      </c>
      <c r="B63" s="7"/>
      <c r="C63" s="12">
        <f t="shared" si="1"/>
        <v>1</v>
      </c>
      <c r="D63" s="16"/>
      <c r="E63" s="39" t="e">
        <f t="shared" si="2"/>
        <v>#VALUE!</v>
      </c>
      <c r="F63" s="4"/>
      <c r="G63" s="2"/>
      <c r="H63" s="2"/>
      <c r="I63" s="2"/>
      <c r="J63" s="2"/>
      <c r="K63" s="2"/>
      <c r="L63" s="2"/>
      <c r="M63" s="4"/>
      <c r="N63" s="4"/>
      <c r="O63" s="4"/>
      <c r="P63" s="4"/>
      <c r="Q63" s="4"/>
      <c r="R63" s="4"/>
    </row>
    <row r="64" spans="1:18" x14ac:dyDescent="0.25">
      <c r="A64" s="62" t="s">
        <v>102</v>
      </c>
      <c r="B64" s="74"/>
      <c r="C64" s="12">
        <f t="shared" si="1"/>
        <v>1</v>
      </c>
      <c r="D64" s="75"/>
      <c r="E64" s="39" t="e">
        <f t="shared" si="2"/>
        <v>#VALUE!</v>
      </c>
      <c r="F64" s="4"/>
      <c r="G64" s="2"/>
      <c r="H64" s="2"/>
      <c r="I64" s="2"/>
      <c r="J64" s="2"/>
      <c r="K64" s="2"/>
      <c r="L64" s="2"/>
      <c r="M64" s="4"/>
      <c r="N64" s="4"/>
      <c r="O64" s="4"/>
      <c r="P64" s="4"/>
      <c r="Q64" s="4"/>
      <c r="R64" s="4"/>
    </row>
    <row r="65" spans="1:18" x14ac:dyDescent="0.25">
      <c r="A65" s="62" t="s">
        <v>102</v>
      </c>
      <c r="B65" s="73"/>
      <c r="C65" s="12">
        <f t="shared" si="1"/>
        <v>1</v>
      </c>
      <c r="D65" s="75"/>
      <c r="E65" s="39" t="e">
        <f t="shared" si="2"/>
        <v>#VALUE!</v>
      </c>
      <c r="F65" s="4"/>
      <c r="G65" s="2"/>
      <c r="H65" s="2"/>
      <c r="I65" s="2"/>
      <c r="J65" s="2"/>
      <c r="K65" s="2"/>
      <c r="L65" s="2"/>
      <c r="M65" s="4"/>
      <c r="N65" s="4"/>
      <c r="O65" s="4"/>
      <c r="P65" s="4"/>
      <c r="Q65" s="4"/>
      <c r="R65" s="4"/>
    </row>
    <row r="66" spans="1:18" x14ac:dyDescent="0.25">
      <c r="A66" s="62" t="s">
        <v>102</v>
      </c>
      <c r="B66" s="74"/>
      <c r="C66" s="12">
        <f t="shared" si="1"/>
        <v>1</v>
      </c>
      <c r="D66" s="76"/>
      <c r="E66" s="39" t="e">
        <f t="shared" si="2"/>
        <v>#VALUE!</v>
      </c>
      <c r="F66" s="4"/>
      <c r="G66" s="2"/>
      <c r="H66" s="2"/>
      <c r="I66" s="2"/>
      <c r="J66" s="2"/>
      <c r="K66" s="2"/>
      <c r="L66" s="2"/>
      <c r="M66" s="4"/>
      <c r="N66" s="4"/>
      <c r="O66" s="4"/>
      <c r="P66" s="4"/>
      <c r="Q66" s="4"/>
      <c r="R66" s="4"/>
    </row>
    <row r="67" spans="1:18" x14ac:dyDescent="0.25">
      <c r="A67" s="62" t="s">
        <v>102</v>
      </c>
      <c r="B67" s="74"/>
      <c r="C67" s="12">
        <f t="shared" ref="C67:C130" si="5" xml:space="preserve"> 1</f>
        <v>1</v>
      </c>
      <c r="D67" s="76"/>
      <c r="E67" s="39" t="e">
        <f t="shared" ref="E67:E130" si="6">VALUE(IF(B67="grafity","1",IF(B67="pulled door","1",IF(B67="no ticket","1",IF(B67="revenue dispute","2",IF(B67="sucidial","2",IF(B67="spat","2",IF(B67="etching","2",IF(B67="sleeping vagrant","2",IF(B67="soiled",2,IF(B67="verbal assault","3",IF(B67="aggressive passenger","3",IF(B67="drunk passenger","3",IF(B67="broken window","3",IF(B67="unstable passenger","3",IF(B67="distorbing","3",IF(B67="fight","4",IF(B67="steal","4",IF(B67="indecent exposure","4",IF(B67="physical assault","4",IF(B67="BTP intervention","5",IF(B67="assault with seriously attack","5"))))))))))))))))))))))</f>
        <v>#VALUE!</v>
      </c>
      <c r="F67" s="4"/>
      <c r="G67" s="2"/>
      <c r="H67" s="2"/>
      <c r="I67" s="2"/>
      <c r="J67" s="2"/>
      <c r="K67" s="2"/>
      <c r="L67" s="2"/>
      <c r="M67" s="4"/>
      <c r="N67" s="4"/>
      <c r="O67" s="4"/>
      <c r="P67" s="4"/>
      <c r="Q67" s="4"/>
      <c r="R67" s="4"/>
    </row>
    <row r="68" spans="1:18" x14ac:dyDescent="0.25">
      <c r="A68" s="62" t="s">
        <v>102</v>
      </c>
      <c r="B68" s="73"/>
      <c r="C68" s="12">
        <f t="shared" si="5"/>
        <v>1</v>
      </c>
      <c r="D68" s="76"/>
      <c r="E68" s="39" t="e">
        <f t="shared" si="6"/>
        <v>#VALUE!</v>
      </c>
      <c r="F68" s="4"/>
      <c r="G68" s="2"/>
      <c r="H68" s="2"/>
      <c r="I68" s="2"/>
      <c r="J68" s="2"/>
      <c r="K68" s="2"/>
      <c r="L68" s="2"/>
      <c r="M68" s="4"/>
      <c r="N68" s="4"/>
      <c r="O68" s="4"/>
      <c r="P68" s="4"/>
      <c r="Q68" s="4"/>
      <c r="R68" s="4"/>
    </row>
    <row r="69" spans="1:18" x14ac:dyDescent="0.25">
      <c r="A69" s="62" t="s">
        <v>102</v>
      </c>
      <c r="B69" s="73"/>
      <c r="C69" s="12">
        <f t="shared" si="5"/>
        <v>1</v>
      </c>
      <c r="D69" s="76"/>
      <c r="E69" s="39" t="e">
        <f t="shared" si="6"/>
        <v>#VALUE!</v>
      </c>
      <c r="F69" s="4"/>
      <c r="G69" s="2"/>
      <c r="H69" s="2"/>
      <c r="I69" s="2"/>
      <c r="J69" s="2"/>
      <c r="K69" s="2"/>
      <c r="L69" s="2"/>
      <c r="M69" s="4"/>
      <c r="N69" s="4"/>
      <c r="O69" s="4"/>
      <c r="P69" s="4"/>
      <c r="Q69" s="4"/>
      <c r="R69" s="4"/>
    </row>
    <row r="70" spans="1:18" x14ac:dyDescent="0.25">
      <c r="A70" s="62" t="s">
        <v>102</v>
      </c>
      <c r="B70" s="74"/>
      <c r="C70" s="12">
        <f t="shared" si="5"/>
        <v>1</v>
      </c>
      <c r="D70" s="75"/>
      <c r="E70" s="39" t="e">
        <f t="shared" si="6"/>
        <v>#VALUE!</v>
      </c>
      <c r="F70" s="4"/>
      <c r="G70" s="2"/>
      <c r="H70" s="2"/>
      <c r="I70" s="2"/>
      <c r="J70" s="2"/>
      <c r="K70" s="2"/>
      <c r="L70" s="2"/>
      <c r="M70" s="4"/>
      <c r="N70" s="4"/>
      <c r="O70" s="4"/>
      <c r="P70" s="4"/>
      <c r="Q70" s="4"/>
      <c r="R70" s="4"/>
    </row>
    <row r="71" spans="1:18" x14ac:dyDescent="0.25">
      <c r="A71" s="62" t="s">
        <v>102</v>
      </c>
      <c r="B71" s="74"/>
      <c r="C71" s="12">
        <f t="shared" si="5"/>
        <v>1</v>
      </c>
      <c r="D71" s="76"/>
      <c r="E71" s="39" t="e">
        <f t="shared" si="6"/>
        <v>#VALUE!</v>
      </c>
      <c r="F71" s="4"/>
      <c r="G71" s="2"/>
      <c r="H71" s="2"/>
      <c r="I71" s="2"/>
      <c r="J71" s="2"/>
      <c r="K71" s="2"/>
      <c r="L71" s="2"/>
      <c r="M71" s="4"/>
      <c r="N71" s="4"/>
      <c r="O71" s="4"/>
      <c r="P71" s="4"/>
      <c r="Q71" s="4"/>
      <c r="R71" s="4"/>
    </row>
    <row r="72" spans="1:18" x14ac:dyDescent="0.25">
      <c r="A72" s="62" t="s">
        <v>102</v>
      </c>
      <c r="B72" s="74"/>
      <c r="C72" s="12">
        <f t="shared" si="5"/>
        <v>1</v>
      </c>
      <c r="D72" s="76"/>
      <c r="E72" s="39" t="e">
        <f t="shared" si="6"/>
        <v>#VALUE!</v>
      </c>
      <c r="F72" s="4"/>
      <c r="G72" s="2"/>
      <c r="H72" s="2"/>
      <c r="I72" s="2"/>
      <c r="J72" s="2"/>
      <c r="K72" s="2"/>
      <c r="L72" s="2"/>
      <c r="M72" s="4"/>
      <c r="N72" s="4"/>
      <c r="O72" s="4"/>
      <c r="P72" s="4"/>
      <c r="Q72" s="4"/>
      <c r="R72" s="4"/>
    </row>
    <row r="73" spans="1:18" x14ac:dyDescent="0.25">
      <c r="A73" s="62" t="s">
        <v>102</v>
      </c>
      <c r="B73" s="74"/>
      <c r="C73" s="12">
        <f t="shared" si="5"/>
        <v>1</v>
      </c>
      <c r="D73" s="76"/>
      <c r="E73" s="39" t="e">
        <f t="shared" si="6"/>
        <v>#VALUE!</v>
      </c>
      <c r="F73" s="4"/>
      <c r="G73" s="2"/>
      <c r="H73" s="2"/>
      <c r="I73" s="2"/>
      <c r="J73" s="2"/>
      <c r="K73" s="2"/>
      <c r="L73" s="2"/>
      <c r="M73" s="4"/>
      <c r="N73" s="4"/>
      <c r="O73" s="4"/>
      <c r="P73" s="4"/>
      <c r="Q73" s="4"/>
      <c r="R73" s="4"/>
    </row>
    <row r="74" spans="1:18" x14ac:dyDescent="0.25">
      <c r="A74" s="62" t="s">
        <v>102</v>
      </c>
      <c r="B74" s="74"/>
      <c r="C74" s="12">
        <f t="shared" si="5"/>
        <v>1</v>
      </c>
      <c r="D74" s="76"/>
      <c r="E74" s="39" t="e">
        <f t="shared" si="6"/>
        <v>#VALUE!</v>
      </c>
      <c r="F74" s="4"/>
      <c r="G74" s="2"/>
      <c r="H74" s="2"/>
      <c r="I74" s="2"/>
      <c r="J74" s="2"/>
      <c r="K74" s="2"/>
      <c r="L74" s="2"/>
      <c r="M74" s="4"/>
      <c r="N74" s="4"/>
      <c r="O74" s="4"/>
      <c r="P74" s="4"/>
      <c r="Q74" s="4"/>
      <c r="R74" s="4"/>
    </row>
    <row r="75" spans="1:18" x14ac:dyDescent="0.25">
      <c r="A75" s="62" t="s">
        <v>102</v>
      </c>
      <c r="B75" s="74"/>
      <c r="C75" s="12">
        <f t="shared" si="5"/>
        <v>1</v>
      </c>
      <c r="D75" s="76"/>
      <c r="E75" s="39" t="e">
        <f t="shared" si="6"/>
        <v>#VALUE!</v>
      </c>
      <c r="F75" s="4"/>
      <c r="G75" s="2"/>
      <c r="H75" s="2"/>
      <c r="I75" s="2"/>
      <c r="J75" s="2"/>
      <c r="K75" s="2"/>
      <c r="L75" s="2"/>
      <c r="M75" s="4"/>
      <c r="N75" s="4"/>
      <c r="O75" s="4"/>
      <c r="P75" s="4"/>
      <c r="Q75" s="4"/>
      <c r="R75" s="4"/>
    </row>
    <row r="76" spans="1:18" x14ac:dyDescent="0.25">
      <c r="A76" s="62" t="s">
        <v>102</v>
      </c>
      <c r="B76" s="74"/>
      <c r="C76" s="12">
        <f t="shared" si="5"/>
        <v>1</v>
      </c>
      <c r="D76" s="76"/>
      <c r="E76" s="39" t="e">
        <f t="shared" si="6"/>
        <v>#VALUE!</v>
      </c>
      <c r="F76" s="4"/>
      <c r="G76" s="2"/>
      <c r="H76" s="2"/>
      <c r="I76" s="2"/>
      <c r="J76" s="2"/>
      <c r="K76" s="2"/>
      <c r="L76" s="2"/>
      <c r="M76" s="4"/>
      <c r="N76" s="4"/>
      <c r="O76" s="4"/>
      <c r="P76" s="4"/>
      <c r="Q76" s="4"/>
      <c r="R76" s="4"/>
    </row>
    <row r="77" spans="1:18" x14ac:dyDescent="0.25">
      <c r="A77" s="62" t="s">
        <v>102</v>
      </c>
      <c r="B77" s="74"/>
      <c r="C77" s="12">
        <f t="shared" si="5"/>
        <v>1</v>
      </c>
      <c r="D77" s="75"/>
      <c r="E77" s="39" t="e">
        <f t="shared" si="6"/>
        <v>#VALUE!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x14ac:dyDescent="0.25">
      <c r="A78" s="62" t="s">
        <v>102</v>
      </c>
      <c r="B78" s="74"/>
      <c r="C78" s="12">
        <f t="shared" si="5"/>
        <v>1</v>
      </c>
      <c r="D78" s="76"/>
      <c r="E78" s="39" t="e">
        <f t="shared" si="6"/>
        <v>#VALUE!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x14ac:dyDescent="0.25">
      <c r="A79" s="62" t="s">
        <v>102</v>
      </c>
      <c r="B79" s="74"/>
      <c r="C79" s="12">
        <f t="shared" si="5"/>
        <v>1</v>
      </c>
      <c r="D79" s="76"/>
      <c r="E79" s="39" t="e">
        <f t="shared" si="6"/>
        <v>#VALUE!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x14ac:dyDescent="0.25">
      <c r="A80" s="62" t="s">
        <v>102</v>
      </c>
      <c r="B80" s="74"/>
      <c r="C80" s="12">
        <f t="shared" si="5"/>
        <v>1</v>
      </c>
      <c r="D80" s="76"/>
      <c r="E80" s="39" t="e">
        <f t="shared" si="6"/>
        <v>#VALUE!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x14ac:dyDescent="0.25">
      <c r="A81" s="62" t="s">
        <v>102</v>
      </c>
      <c r="B81" s="74"/>
      <c r="C81" s="12">
        <f t="shared" si="5"/>
        <v>1</v>
      </c>
      <c r="D81" s="75"/>
      <c r="E81" s="39" t="e">
        <f t="shared" si="6"/>
        <v>#VALUE!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x14ac:dyDescent="0.25">
      <c r="A82" s="62" t="s">
        <v>102</v>
      </c>
      <c r="B82" s="74"/>
      <c r="C82" s="12">
        <f t="shared" si="5"/>
        <v>1</v>
      </c>
      <c r="D82" s="76"/>
      <c r="E82" s="39" t="e">
        <f t="shared" si="6"/>
        <v>#VALUE!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x14ac:dyDescent="0.25">
      <c r="A83" s="62" t="s">
        <v>102</v>
      </c>
      <c r="B83" s="73"/>
      <c r="C83" s="12">
        <f t="shared" si="5"/>
        <v>1</v>
      </c>
      <c r="D83" s="76"/>
      <c r="E83" s="39" t="e">
        <f t="shared" si="6"/>
        <v>#VALUE!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x14ac:dyDescent="0.25">
      <c r="A84" s="62" t="s">
        <v>102</v>
      </c>
      <c r="B84" s="74"/>
      <c r="C84" s="12">
        <f t="shared" si="5"/>
        <v>1</v>
      </c>
      <c r="D84" s="76"/>
      <c r="E84" s="39" t="e">
        <f t="shared" si="6"/>
        <v>#VALUE!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x14ac:dyDescent="0.25">
      <c r="A85" s="62" t="s">
        <v>102</v>
      </c>
      <c r="B85" s="73"/>
      <c r="C85" s="12">
        <f t="shared" si="5"/>
        <v>1</v>
      </c>
      <c r="D85" s="76"/>
      <c r="E85" s="39" t="e">
        <f t="shared" si="6"/>
        <v>#VALUE!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25">
      <c r="A86" s="62" t="s">
        <v>102</v>
      </c>
      <c r="B86" s="74"/>
      <c r="C86" s="12">
        <f t="shared" si="5"/>
        <v>1</v>
      </c>
      <c r="D86" s="75"/>
      <c r="E86" s="39" t="e">
        <f t="shared" si="6"/>
        <v>#VALUE!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x14ac:dyDescent="0.25">
      <c r="A87" s="62" t="s">
        <v>102</v>
      </c>
      <c r="B87" s="73"/>
      <c r="C87" s="12">
        <f t="shared" si="5"/>
        <v>1</v>
      </c>
      <c r="D87" s="76"/>
      <c r="E87" s="39" t="e">
        <f t="shared" si="6"/>
        <v>#VALUE!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x14ac:dyDescent="0.25">
      <c r="A88" s="62" t="s">
        <v>102</v>
      </c>
      <c r="B88" s="74"/>
      <c r="C88" s="12">
        <f t="shared" si="5"/>
        <v>1</v>
      </c>
      <c r="D88" s="76"/>
      <c r="E88" s="39" t="e">
        <f t="shared" si="6"/>
        <v>#VALUE!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x14ac:dyDescent="0.25">
      <c r="A89" s="62" t="s">
        <v>102</v>
      </c>
      <c r="B89" s="73"/>
      <c r="C89" s="12">
        <f t="shared" si="5"/>
        <v>1</v>
      </c>
      <c r="D89" s="76"/>
      <c r="E89" s="39" t="e">
        <f t="shared" si="6"/>
        <v>#VALUE!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x14ac:dyDescent="0.25">
      <c r="A90" s="62" t="s">
        <v>102</v>
      </c>
      <c r="B90" s="74"/>
      <c r="C90" s="12">
        <f t="shared" si="5"/>
        <v>1</v>
      </c>
      <c r="D90" s="76"/>
      <c r="E90" s="39" t="e">
        <f t="shared" si="6"/>
        <v>#VALUE!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x14ac:dyDescent="0.25">
      <c r="A91" s="62" t="s">
        <v>102</v>
      </c>
      <c r="B91" s="74"/>
      <c r="C91" s="12">
        <f t="shared" si="5"/>
        <v>1</v>
      </c>
      <c r="D91" s="76"/>
      <c r="E91" s="39" t="e">
        <f t="shared" si="6"/>
        <v>#VALUE!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x14ac:dyDescent="0.25">
      <c r="A92" s="62" t="s">
        <v>102</v>
      </c>
      <c r="B92" s="74"/>
      <c r="C92" s="12">
        <f t="shared" si="5"/>
        <v>1</v>
      </c>
      <c r="D92" s="76"/>
      <c r="E92" s="39" t="e">
        <f t="shared" si="6"/>
        <v>#VALUE!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x14ac:dyDescent="0.25">
      <c r="A93" s="62" t="s">
        <v>102</v>
      </c>
      <c r="B93" s="74"/>
      <c r="C93" s="12">
        <f t="shared" si="5"/>
        <v>1</v>
      </c>
      <c r="D93" s="76"/>
      <c r="E93" s="39" t="e">
        <f t="shared" si="6"/>
        <v>#VALUE!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x14ac:dyDescent="0.25">
      <c r="A94" s="62" t="s">
        <v>102</v>
      </c>
      <c r="B94" s="74"/>
      <c r="C94" s="12">
        <f t="shared" si="5"/>
        <v>1</v>
      </c>
      <c r="D94" s="75"/>
      <c r="E94" s="39" t="e">
        <f t="shared" si="6"/>
        <v>#VALUE!</v>
      </c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x14ac:dyDescent="0.25">
      <c r="A95" s="62" t="s">
        <v>102</v>
      </c>
      <c r="B95" s="74"/>
      <c r="C95" s="12">
        <f t="shared" si="5"/>
        <v>1</v>
      </c>
      <c r="D95" s="76"/>
      <c r="E95" s="39" t="e">
        <f t="shared" si="6"/>
        <v>#VALUE!</v>
      </c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5">
      <c r="A96" s="62" t="s">
        <v>102</v>
      </c>
      <c r="B96" s="74"/>
      <c r="C96" s="12">
        <f t="shared" si="5"/>
        <v>1</v>
      </c>
      <c r="D96" s="76"/>
      <c r="E96" s="39" t="e">
        <f t="shared" si="6"/>
        <v>#VALUE!</v>
      </c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x14ac:dyDescent="0.25">
      <c r="A97" s="62" t="s">
        <v>102</v>
      </c>
      <c r="B97" s="74"/>
      <c r="C97" s="12">
        <f t="shared" si="5"/>
        <v>1</v>
      </c>
      <c r="D97" s="76"/>
      <c r="E97" s="39" t="e">
        <f t="shared" si="6"/>
        <v>#VALUE!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x14ac:dyDescent="0.25">
      <c r="A98" s="62" t="s">
        <v>102</v>
      </c>
      <c r="B98" s="74"/>
      <c r="C98" s="12">
        <f t="shared" si="5"/>
        <v>1</v>
      </c>
      <c r="D98" s="75"/>
      <c r="E98" s="39" t="e">
        <f t="shared" si="6"/>
        <v>#VALUE!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x14ac:dyDescent="0.25">
      <c r="A99" s="62" t="s">
        <v>102</v>
      </c>
      <c r="B99" s="74"/>
      <c r="C99" s="12">
        <f t="shared" si="5"/>
        <v>1</v>
      </c>
      <c r="D99" s="75"/>
      <c r="E99" s="39" t="e">
        <f t="shared" si="6"/>
        <v>#VALUE!</v>
      </c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x14ac:dyDescent="0.25">
      <c r="A100" s="62" t="s">
        <v>102</v>
      </c>
      <c r="B100" s="74"/>
      <c r="C100" s="12">
        <f t="shared" si="5"/>
        <v>1</v>
      </c>
      <c r="D100" s="76"/>
      <c r="E100" s="39" t="e">
        <f t="shared" si="6"/>
        <v>#VALUE!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x14ac:dyDescent="0.25">
      <c r="A101" s="62" t="s">
        <v>102</v>
      </c>
      <c r="B101" s="73"/>
      <c r="C101" s="12">
        <f t="shared" si="5"/>
        <v>1</v>
      </c>
      <c r="D101" s="75"/>
      <c r="E101" s="39" t="e">
        <f t="shared" si="6"/>
        <v>#VALUE!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x14ac:dyDescent="0.25">
      <c r="A102" s="62" t="s">
        <v>102</v>
      </c>
      <c r="B102" s="73"/>
      <c r="C102" s="12">
        <f t="shared" si="5"/>
        <v>1</v>
      </c>
      <c r="D102" s="76"/>
      <c r="E102" s="39" t="e">
        <f t="shared" si="6"/>
        <v>#VALUE!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x14ac:dyDescent="0.25">
      <c r="A103" s="62" t="s">
        <v>102</v>
      </c>
      <c r="B103" s="74"/>
      <c r="C103" s="12">
        <f t="shared" si="5"/>
        <v>1</v>
      </c>
      <c r="D103" s="75"/>
      <c r="E103" s="39" t="e">
        <f t="shared" si="6"/>
        <v>#VALUE!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x14ac:dyDescent="0.25">
      <c r="A104" s="62" t="s">
        <v>102</v>
      </c>
      <c r="B104" s="73"/>
      <c r="C104" s="12">
        <f t="shared" si="5"/>
        <v>1</v>
      </c>
      <c r="D104" s="75"/>
      <c r="E104" s="39" t="e">
        <f t="shared" si="6"/>
        <v>#VALUE!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x14ac:dyDescent="0.25">
      <c r="A105" s="62" t="s">
        <v>102</v>
      </c>
      <c r="B105" s="73"/>
      <c r="C105" s="12">
        <f t="shared" si="5"/>
        <v>1</v>
      </c>
      <c r="D105" s="76"/>
      <c r="E105" s="39" t="e">
        <f t="shared" si="6"/>
        <v>#VALUE!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x14ac:dyDescent="0.25">
      <c r="A106" s="62" t="s">
        <v>102</v>
      </c>
      <c r="B106" s="73"/>
      <c r="C106" s="12">
        <f t="shared" si="5"/>
        <v>1</v>
      </c>
      <c r="D106" s="76"/>
      <c r="E106" s="39" t="e">
        <f t="shared" si="6"/>
        <v>#VALUE!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x14ac:dyDescent="0.25">
      <c r="A107" s="62" t="s">
        <v>102</v>
      </c>
      <c r="B107" s="73"/>
      <c r="C107" s="12">
        <f t="shared" si="5"/>
        <v>1</v>
      </c>
      <c r="D107" s="75"/>
      <c r="E107" s="39" t="e">
        <f t="shared" si="6"/>
        <v>#VALUE!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x14ac:dyDescent="0.25">
      <c r="A108" s="62" t="s">
        <v>102</v>
      </c>
      <c r="B108" s="74"/>
      <c r="C108" s="12">
        <f t="shared" si="5"/>
        <v>1</v>
      </c>
      <c r="D108" s="76"/>
      <c r="E108" s="39" t="e">
        <f t="shared" si="6"/>
        <v>#VALUE!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x14ac:dyDescent="0.25">
      <c r="A109" s="62" t="s">
        <v>102</v>
      </c>
      <c r="B109" s="73"/>
      <c r="C109" s="12">
        <f t="shared" si="5"/>
        <v>1</v>
      </c>
      <c r="D109" s="75"/>
      <c r="E109" s="39" t="e">
        <f t="shared" si="6"/>
        <v>#VALUE!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x14ac:dyDescent="0.25">
      <c r="A110" s="62" t="s">
        <v>102</v>
      </c>
      <c r="B110" s="74"/>
      <c r="C110" s="12">
        <f t="shared" si="5"/>
        <v>1</v>
      </c>
      <c r="D110" s="75"/>
      <c r="E110" s="39" t="e">
        <f t="shared" si="6"/>
        <v>#VALUE!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x14ac:dyDescent="0.25">
      <c r="A111" s="62" t="s">
        <v>102</v>
      </c>
      <c r="B111" s="74"/>
      <c r="C111" s="12">
        <f t="shared" si="5"/>
        <v>1</v>
      </c>
      <c r="D111" s="75"/>
      <c r="E111" s="39" t="e">
        <f t="shared" si="6"/>
        <v>#VALUE!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x14ac:dyDescent="0.25">
      <c r="A112" s="62" t="s">
        <v>102</v>
      </c>
      <c r="B112" s="74"/>
      <c r="C112" s="12">
        <f t="shared" si="5"/>
        <v>1</v>
      </c>
      <c r="D112" s="75"/>
      <c r="E112" s="39" t="e">
        <f t="shared" si="6"/>
        <v>#VALUE!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x14ac:dyDescent="0.25">
      <c r="A113" s="62" t="s">
        <v>102</v>
      </c>
      <c r="B113" s="73"/>
      <c r="C113" s="12">
        <f t="shared" si="5"/>
        <v>1</v>
      </c>
      <c r="D113" s="75"/>
      <c r="E113" s="39" t="e">
        <f t="shared" si="6"/>
        <v>#VALUE!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x14ac:dyDescent="0.25">
      <c r="A114" s="62" t="s">
        <v>102</v>
      </c>
      <c r="B114" s="74"/>
      <c r="C114" s="12">
        <f t="shared" si="5"/>
        <v>1</v>
      </c>
      <c r="D114" s="75"/>
      <c r="E114" s="39" t="e">
        <f t="shared" si="6"/>
        <v>#VALUE!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x14ac:dyDescent="0.25">
      <c r="A115" s="62" t="s">
        <v>102</v>
      </c>
      <c r="B115" s="74"/>
      <c r="C115" s="12">
        <f t="shared" si="5"/>
        <v>1</v>
      </c>
      <c r="D115" s="75"/>
      <c r="E115" s="39" t="e">
        <f t="shared" si="6"/>
        <v>#VALUE!</v>
      </c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x14ac:dyDescent="0.25">
      <c r="A116" s="62" t="s">
        <v>102</v>
      </c>
      <c r="B116" s="74"/>
      <c r="C116" s="12">
        <f t="shared" si="5"/>
        <v>1</v>
      </c>
      <c r="D116" s="76"/>
      <c r="E116" s="39" t="e">
        <f t="shared" si="6"/>
        <v>#VALUE!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x14ac:dyDescent="0.25">
      <c r="A117" s="62" t="s">
        <v>102</v>
      </c>
      <c r="B117" s="74"/>
      <c r="C117" s="12">
        <f t="shared" si="5"/>
        <v>1</v>
      </c>
      <c r="D117" s="75"/>
      <c r="E117" s="39" t="e">
        <f t="shared" si="6"/>
        <v>#VALUE!</v>
      </c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x14ac:dyDescent="0.25">
      <c r="A118" s="62" t="s">
        <v>102</v>
      </c>
      <c r="B118" s="74"/>
      <c r="C118" s="12">
        <f t="shared" si="5"/>
        <v>1</v>
      </c>
      <c r="D118" s="75"/>
      <c r="E118" s="39" t="e">
        <f t="shared" si="6"/>
        <v>#VALUE!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x14ac:dyDescent="0.25">
      <c r="A119" s="62" t="s">
        <v>102</v>
      </c>
      <c r="B119" s="74"/>
      <c r="C119" s="12">
        <f t="shared" si="5"/>
        <v>1</v>
      </c>
      <c r="D119" s="75"/>
      <c r="E119" s="39" t="e">
        <f t="shared" si="6"/>
        <v>#VALUE!</v>
      </c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x14ac:dyDescent="0.25">
      <c r="A120" s="62" t="s">
        <v>102</v>
      </c>
      <c r="B120" s="74"/>
      <c r="C120" s="12">
        <f t="shared" si="5"/>
        <v>1</v>
      </c>
      <c r="D120" s="75"/>
      <c r="E120" s="39" t="e">
        <f t="shared" si="6"/>
        <v>#VALUE!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x14ac:dyDescent="0.25">
      <c r="A121" s="62" t="s">
        <v>102</v>
      </c>
      <c r="B121" s="73"/>
      <c r="C121" s="12">
        <f t="shared" si="5"/>
        <v>1</v>
      </c>
      <c r="D121" s="76"/>
      <c r="E121" s="39" t="e">
        <f t="shared" si="6"/>
        <v>#VALUE!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x14ac:dyDescent="0.25">
      <c r="A122" s="62" t="s">
        <v>102</v>
      </c>
      <c r="B122" s="73"/>
      <c r="C122" s="12">
        <f t="shared" si="5"/>
        <v>1</v>
      </c>
      <c r="D122" s="76"/>
      <c r="E122" s="39" t="e">
        <f t="shared" si="6"/>
        <v>#VALUE!</v>
      </c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x14ac:dyDescent="0.25">
      <c r="A123" s="62" t="s">
        <v>102</v>
      </c>
      <c r="B123" s="74"/>
      <c r="C123" s="12">
        <f t="shared" si="5"/>
        <v>1</v>
      </c>
      <c r="D123" s="76"/>
      <c r="E123" s="39" t="e">
        <f t="shared" si="6"/>
        <v>#VALUE!</v>
      </c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x14ac:dyDescent="0.25">
      <c r="A124" s="62" t="s">
        <v>102</v>
      </c>
      <c r="B124" s="73"/>
      <c r="C124" s="12">
        <f t="shared" si="5"/>
        <v>1</v>
      </c>
      <c r="D124" s="75"/>
      <c r="E124" s="39" t="e">
        <f t="shared" si="6"/>
        <v>#VALUE!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x14ac:dyDescent="0.25">
      <c r="A125" s="62" t="s">
        <v>102</v>
      </c>
      <c r="B125" s="73"/>
      <c r="C125" s="12">
        <f t="shared" si="5"/>
        <v>1</v>
      </c>
      <c r="D125" s="75"/>
      <c r="E125" s="39" t="e">
        <f t="shared" si="6"/>
        <v>#VALUE!</v>
      </c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x14ac:dyDescent="0.25">
      <c r="A126" s="62" t="s">
        <v>102</v>
      </c>
      <c r="B126" s="74"/>
      <c r="C126" s="12">
        <f t="shared" si="5"/>
        <v>1</v>
      </c>
      <c r="D126" s="75"/>
      <c r="E126" s="39" t="e">
        <f t="shared" si="6"/>
        <v>#VALUE!</v>
      </c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x14ac:dyDescent="0.25">
      <c r="A127" s="62" t="s">
        <v>102</v>
      </c>
      <c r="B127" s="74"/>
      <c r="C127" s="12">
        <f t="shared" si="5"/>
        <v>1</v>
      </c>
      <c r="D127" s="75"/>
      <c r="E127" s="39" t="e">
        <f t="shared" si="6"/>
        <v>#VALUE!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x14ac:dyDescent="0.25">
      <c r="A128" s="62" t="s">
        <v>102</v>
      </c>
      <c r="B128" s="74"/>
      <c r="C128" s="12">
        <f t="shared" si="5"/>
        <v>1</v>
      </c>
      <c r="D128" s="75"/>
      <c r="E128" s="39" t="e">
        <f t="shared" si="6"/>
        <v>#VALUE!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x14ac:dyDescent="0.25">
      <c r="A129" s="62" t="s">
        <v>102</v>
      </c>
      <c r="B129" s="74"/>
      <c r="C129" s="12">
        <f t="shared" si="5"/>
        <v>1</v>
      </c>
      <c r="D129" s="75"/>
      <c r="E129" s="39" t="e">
        <f t="shared" si="6"/>
        <v>#VALUE!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x14ac:dyDescent="0.25">
      <c r="A130" s="62" t="s">
        <v>102</v>
      </c>
      <c r="B130" s="74"/>
      <c r="C130" s="12">
        <f t="shared" si="5"/>
        <v>1</v>
      </c>
      <c r="D130" s="75"/>
      <c r="E130" s="39" t="e">
        <f t="shared" si="6"/>
        <v>#VALUE!</v>
      </c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x14ac:dyDescent="0.25">
      <c r="A131" s="62" t="s">
        <v>102</v>
      </c>
      <c r="B131" s="74"/>
      <c r="C131" s="12">
        <f t="shared" ref="C131:C194" si="7" xml:space="preserve"> 1</f>
        <v>1</v>
      </c>
      <c r="D131" s="75"/>
      <c r="E131" s="39" t="e">
        <f t="shared" ref="E131:E194" si="8">VALUE(IF(B131="grafity","1",IF(B131="pulled door","1",IF(B131="no ticket","1",IF(B131="revenue dispute","2",IF(B131="sucidial","2",IF(B131="spat","2",IF(B131="etching","2",IF(B131="sleeping vagrant","2",IF(B131="soiled",2,IF(B131="verbal assault","3",IF(B131="aggressive passenger","3",IF(B131="drunk passenger","3",IF(B131="broken window","3",IF(B131="unstable passenger","3",IF(B131="distorbing","3",IF(B131="fight","4",IF(B131="steal","4",IF(B131="indecent exposure","4",IF(B131="physical assault","4",IF(B131="BTP intervention","5",IF(B131="assault with seriously attack","5"))))))))))))))))))))))</f>
        <v>#VALUE!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x14ac:dyDescent="0.25">
      <c r="A132" s="62" t="s">
        <v>102</v>
      </c>
      <c r="B132" s="73"/>
      <c r="C132" s="12">
        <f t="shared" si="7"/>
        <v>1</v>
      </c>
      <c r="D132" s="76"/>
      <c r="E132" s="39" t="e">
        <f t="shared" si="8"/>
        <v>#VALUE!</v>
      </c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x14ac:dyDescent="0.25">
      <c r="A133" s="62" t="s">
        <v>102</v>
      </c>
      <c r="B133" s="74"/>
      <c r="C133" s="12">
        <f t="shared" si="7"/>
        <v>1</v>
      </c>
      <c r="D133" s="75"/>
      <c r="E133" s="39" t="e">
        <f t="shared" si="8"/>
        <v>#VALUE!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x14ac:dyDescent="0.25">
      <c r="A134" s="62" t="s">
        <v>102</v>
      </c>
      <c r="B134" s="73"/>
      <c r="C134" s="12">
        <f t="shared" si="7"/>
        <v>1</v>
      </c>
      <c r="D134" s="75"/>
      <c r="E134" s="39" t="e">
        <f t="shared" si="8"/>
        <v>#VALUE!</v>
      </c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x14ac:dyDescent="0.25">
      <c r="A135" s="62" t="s">
        <v>102</v>
      </c>
      <c r="B135" s="74"/>
      <c r="C135" s="12">
        <f t="shared" si="7"/>
        <v>1</v>
      </c>
      <c r="D135" s="75"/>
      <c r="E135" s="39" t="e">
        <f t="shared" si="8"/>
        <v>#VALUE!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x14ac:dyDescent="0.25">
      <c r="A136" s="62" t="s">
        <v>102</v>
      </c>
      <c r="B136" s="74"/>
      <c r="C136" s="12">
        <f t="shared" si="7"/>
        <v>1</v>
      </c>
      <c r="D136" s="75"/>
      <c r="E136" s="39" t="e">
        <f t="shared" si="8"/>
        <v>#VALUE!</v>
      </c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x14ac:dyDescent="0.25">
      <c r="A137" s="62" t="s">
        <v>102</v>
      </c>
      <c r="B137" s="74"/>
      <c r="C137" s="12">
        <f t="shared" si="7"/>
        <v>1</v>
      </c>
      <c r="D137" s="76"/>
      <c r="E137" s="39" t="e">
        <f t="shared" si="8"/>
        <v>#VALUE!</v>
      </c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x14ac:dyDescent="0.25">
      <c r="A138" s="62" t="s">
        <v>102</v>
      </c>
      <c r="B138" s="74"/>
      <c r="C138" s="12">
        <f t="shared" si="7"/>
        <v>1</v>
      </c>
      <c r="D138" s="75"/>
      <c r="E138" s="39" t="e">
        <f t="shared" si="8"/>
        <v>#VALUE!</v>
      </c>
    </row>
    <row r="139" spans="1:18" x14ac:dyDescent="0.25">
      <c r="A139" s="62" t="s">
        <v>102</v>
      </c>
      <c r="B139" s="74"/>
      <c r="C139" s="12">
        <f t="shared" si="7"/>
        <v>1</v>
      </c>
      <c r="D139" s="75"/>
      <c r="E139" s="39" t="e">
        <f t="shared" si="8"/>
        <v>#VALUE!</v>
      </c>
    </row>
    <row r="140" spans="1:18" x14ac:dyDescent="0.25">
      <c r="A140" s="62" t="s">
        <v>102</v>
      </c>
      <c r="B140" s="73"/>
      <c r="C140" s="12">
        <f t="shared" si="7"/>
        <v>1</v>
      </c>
      <c r="D140" s="76"/>
      <c r="E140" s="39" t="e">
        <f t="shared" si="8"/>
        <v>#VALUE!</v>
      </c>
    </row>
    <row r="141" spans="1:18" x14ac:dyDescent="0.25">
      <c r="A141" s="62" t="s">
        <v>102</v>
      </c>
      <c r="B141" s="74"/>
      <c r="C141" s="12">
        <f t="shared" si="7"/>
        <v>1</v>
      </c>
      <c r="D141" s="75"/>
      <c r="E141" s="39" t="e">
        <f t="shared" si="8"/>
        <v>#VALUE!</v>
      </c>
    </row>
    <row r="142" spans="1:18" x14ac:dyDescent="0.25">
      <c r="A142" s="62" t="s">
        <v>102</v>
      </c>
      <c r="B142" s="74"/>
      <c r="C142" s="12">
        <f t="shared" si="7"/>
        <v>1</v>
      </c>
      <c r="D142" s="75"/>
      <c r="E142" s="39" t="e">
        <f t="shared" si="8"/>
        <v>#VALUE!</v>
      </c>
    </row>
    <row r="143" spans="1:18" x14ac:dyDescent="0.25">
      <c r="A143" s="62" t="s">
        <v>102</v>
      </c>
      <c r="B143" s="74"/>
      <c r="C143" s="12">
        <f t="shared" si="7"/>
        <v>1</v>
      </c>
      <c r="D143" s="75"/>
      <c r="E143" s="39" t="e">
        <f t="shared" si="8"/>
        <v>#VALUE!</v>
      </c>
    </row>
    <row r="144" spans="1:18" x14ac:dyDescent="0.25">
      <c r="A144" s="62" t="s">
        <v>102</v>
      </c>
      <c r="B144" s="74"/>
      <c r="C144" s="12">
        <f t="shared" si="7"/>
        <v>1</v>
      </c>
      <c r="D144" s="75"/>
      <c r="E144" s="39" t="e">
        <f t="shared" si="8"/>
        <v>#VALUE!</v>
      </c>
    </row>
    <row r="145" spans="1:5" x14ac:dyDescent="0.25">
      <c r="A145" s="62" t="s">
        <v>102</v>
      </c>
      <c r="B145" s="74"/>
      <c r="C145" s="12">
        <f t="shared" si="7"/>
        <v>1</v>
      </c>
      <c r="D145" s="75"/>
      <c r="E145" s="39" t="e">
        <f t="shared" si="8"/>
        <v>#VALUE!</v>
      </c>
    </row>
    <row r="146" spans="1:5" x14ac:dyDescent="0.25">
      <c r="A146" s="62" t="s">
        <v>102</v>
      </c>
      <c r="B146" s="74"/>
      <c r="C146" s="12">
        <f t="shared" si="7"/>
        <v>1</v>
      </c>
      <c r="D146" s="75"/>
      <c r="E146" s="39" t="e">
        <f t="shared" si="8"/>
        <v>#VALUE!</v>
      </c>
    </row>
    <row r="147" spans="1:5" x14ac:dyDescent="0.25">
      <c r="A147" s="62" t="s">
        <v>102</v>
      </c>
      <c r="B147" s="73"/>
      <c r="C147" s="12">
        <f t="shared" si="7"/>
        <v>1</v>
      </c>
      <c r="D147" s="76"/>
      <c r="E147" s="39" t="e">
        <f t="shared" si="8"/>
        <v>#VALUE!</v>
      </c>
    </row>
    <row r="148" spans="1:5" x14ac:dyDescent="0.25">
      <c r="A148" s="62" t="s">
        <v>102</v>
      </c>
      <c r="B148" s="73"/>
      <c r="C148" s="12">
        <f t="shared" si="7"/>
        <v>1</v>
      </c>
      <c r="D148" s="75"/>
      <c r="E148" s="39" t="e">
        <f t="shared" si="8"/>
        <v>#VALUE!</v>
      </c>
    </row>
    <row r="149" spans="1:5" x14ac:dyDescent="0.25">
      <c r="A149" s="62" t="s">
        <v>102</v>
      </c>
      <c r="B149" s="73"/>
      <c r="C149" s="12">
        <f t="shared" si="7"/>
        <v>1</v>
      </c>
      <c r="D149" s="75"/>
      <c r="E149" s="39" t="e">
        <f t="shared" si="8"/>
        <v>#VALUE!</v>
      </c>
    </row>
    <row r="150" spans="1:5" x14ac:dyDescent="0.25">
      <c r="A150" s="62" t="s">
        <v>102</v>
      </c>
      <c r="B150" s="73"/>
      <c r="C150" s="12">
        <f t="shared" si="7"/>
        <v>1</v>
      </c>
      <c r="D150" s="75"/>
      <c r="E150" s="39" t="e">
        <f t="shared" si="8"/>
        <v>#VALUE!</v>
      </c>
    </row>
    <row r="151" spans="1:5" x14ac:dyDescent="0.25">
      <c r="A151" s="62" t="s">
        <v>102</v>
      </c>
      <c r="B151" s="73"/>
      <c r="C151" s="12">
        <f t="shared" si="7"/>
        <v>1</v>
      </c>
      <c r="D151" s="75"/>
      <c r="E151" s="39" t="e">
        <f t="shared" si="8"/>
        <v>#VALUE!</v>
      </c>
    </row>
    <row r="152" spans="1:5" x14ac:dyDescent="0.25">
      <c r="A152" s="62" t="s">
        <v>102</v>
      </c>
      <c r="B152" s="74"/>
      <c r="C152" s="12">
        <f t="shared" si="7"/>
        <v>1</v>
      </c>
      <c r="D152" s="75"/>
      <c r="E152" s="39" t="e">
        <f t="shared" si="8"/>
        <v>#VALUE!</v>
      </c>
    </row>
    <row r="153" spans="1:5" x14ac:dyDescent="0.25">
      <c r="A153" s="62" t="s">
        <v>102</v>
      </c>
      <c r="B153" s="74"/>
      <c r="C153" s="12">
        <f t="shared" si="7"/>
        <v>1</v>
      </c>
      <c r="D153" s="75"/>
      <c r="E153" s="39" t="e">
        <f t="shared" si="8"/>
        <v>#VALUE!</v>
      </c>
    </row>
    <row r="154" spans="1:5" x14ac:dyDescent="0.25">
      <c r="A154" s="62" t="s">
        <v>102</v>
      </c>
      <c r="B154" s="74"/>
      <c r="C154" s="12">
        <f t="shared" si="7"/>
        <v>1</v>
      </c>
      <c r="D154" s="75"/>
      <c r="E154" s="39" t="e">
        <f t="shared" si="8"/>
        <v>#VALUE!</v>
      </c>
    </row>
    <row r="155" spans="1:5" x14ac:dyDescent="0.25">
      <c r="A155" s="62" t="s">
        <v>102</v>
      </c>
      <c r="B155" s="74"/>
      <c r="C155" s="12">
        <f t="shared" si="7"/>
        <v>1</v>
      </c>
      <c r="D155" s="75"/>
      <c r="E155" s="39" t="e">
        <f t="shared" si="8"/>
        <v>#VALUE!</v>
      </c>
    </row>
    <row r="156" spans="1:5" x14ac:dyDescent="0.25">
      <c r="A156" s="62" t="s">
        <v>102</v>
      </c>
      <c r="B156" s="74"/>
      <c r="C156" s="12">
        <f t="shared" si="7"/>
        <v>1</v>
      </c>
      <c r="D156" s="76"/>
      <c r="E156" s="39" t="e">
        <f t="shared" si="8"/>
        <v>#VALUE!</v>
      </c>
    </row>
    <row r="157" spans="1:5" x14ac:dyDescent="0.25">
      <c r="A157" s="62" t="s">
        <v>102</v>
      </c>
      <c r="B157" s="74"/>
      <c r="C157" s="12">
        <f t="shared" si="7"/>
        <v>1</v>
      </c>
      <c r="D157" s="76"/>
      <c r="E157" s="39" t="e">
        <f t="shared" si="8"/>
        <v>#VALUE!</v>
      </c>
    </row>
    <row r="158" spans="1:5" x14ac:dyDescent="0.25">
      <c r="A158" s="62" t="s">
        <v>102</v>
      </c>
      <c r="C158" s="12">
        <f t="shared" si="7"/>
        <v>1</v>
      </c>
      <c r="E158" s="39" t="e">
        <f t="shared" si="8"/>
        <v>#VALUE!</v>
      </c>
    </row>
    <row r="159" spans="1:5" x14ac:dyDescent="0.25">
      <c r="A159" s="62" t="s">
        <v>102</v>
      </c>
      <c r="C159" s="12">
        <f t="shared" si="7"/>
        <v>1</v>
      </c>
      <c r="E159" s="39" t="e">
        <f t="shared" si="8"/>
        <v>#VALUE!</v>
      </c>
    </row>
    <row r="160" spans="1:5" x14ac:dyDescent="0.25">
      <c r="A160" s="62" t="s">
        <v>102</v>
      </c>
      <c r="C160" s="12">
        <f t="shared" si="7"/>
        <v>1</v>
      </c>
      <c r="E160" s="39" t="e">
        <f t="shared" si="8"/>
        <v>#VALUE!</v>
      </c>
    </row>
    <row r="161" spans="1:5" x14ac:dyDescent="0.25">
      <c r="A161" s="62" t="s">
        <v>102</v>
      </c>
      <c r="C161" s="12">
        <f t="shared" si="7"/>
        <v>1</v>
      </c>
      <c r="E161" s="39" t="e">
        <f t="shared" si="8"/>
        <v>#VALUE!</v>
      </c>
    </row>
    <row r="162" spans="1:5" x14ac:dyDescent="0.25">
      <c r="A162" s="62" t="s">
        <v>102</v>
      </c>
      <c r="C162" s="12">
        <f t="shared" si="7"/>
        <v>1</v>
      </c>
      <c r="E162" s="39" t="e">
        <f t="shared" si="8"/>
        <v>#VALUE!</v>
      </c>
    </row>
    <row r="163" spans="1:5" x14ac:dyDescent="0.25">
      <c r="A163" s="62" t="s">
        <v>102</v>
      </c>
      <c r="C163" s="12">
        <f t="shared" si="7"/>
        <v>1</v>
      </c>
      <c r="E163" s="39" t="e">
        <f t="shared" si="8"/>
        <v>#VALUE!</v>
      </c>
    </row>
    <row r="164" spans="1:5" x14ac:dyDescent="0.25">
      <c r="A164" s="62" t="s">
        <v>102</v>
      </c>
      <c r="C164" s="12">
        <f t="shared" si="7"/>
        <v>1</v>
      </c>
      <c r="E164" s="39" t="e">
        <f t="shared" si="8"/>
        <v>#VALUE!</v>
      </c>
    </row>
    <row r="165" spans="1:5" x14ac:dyDescent="0.25">
      <c r="A165" s="62" t="s">
        <v>102</v>
      </c>
      <c r="C165" s="12">
        <f t="shared" si="7"/>
        <v>1</v>
      </c>
      <c r="E165" s="39" t="e">
        <f t="shared" si="8"/>
        <v>#VALUE!</v>
      </c>
    </row>
    <row r="166" spans="1:5" x14ac:dyDescent="0.25">
      <c r="A166" s="62" t="s">
        <v>102</v>
      </c>
      <c r="C166" s="12">
        <f t="shared" si="7"/>
        <v>1</v>
      </c>
      <c r="E166" s="39" t="e">
        <f t="shared" si="8"/>
        <v>#VALUE!</v>
      </c>
    </row>
    <row r="167" spans="1:5" x14ac:dyDescent="0.25">
      <c r="A167" s="62" t="s">
        <v>102</v>
      </c>
      <c r="C167" s="12">
        <f t="shared" si="7"/>
        <v>1</v>
      </c>
      <c r="E167" s="39" t="e">
        <f t="shared" si="8"/>
        <v>#VALUE!</v>
      </c>
    </row>
    <row r="168" spans="1:5" x14ac:dyDescent="0.25">
      <c r="A168" s="62" t="s">
        <v>102</v>
      </c>
      <c r="C168" s="12">
        <f t="shared" si="7"/>
        <v>1</v>
      </c>
      <c r="E168" s="39" t="e">
        <f t="shared" si="8"/>
        <v>#VALUE!</v>
      </c>
    </row>
    <row r="169" spans="1:5" x14ac:dyDescent="0.25">
      <c r="A169" s="62" t="s">
        <v>102</v>
      </c>
      <c r="C169" s="12">
        <f t="shared" si="7"/>
        <v>1</v>
      </c>
      <c r="E169" s="39" t="e">
        <f t="shared" si="8"/>
        <v>#VALUE!</v>
      </c>
    </row>
    <row r="170" spans="1:5" x14ac:dyDescent="0.25">
      <c r="A170" s="62" t="s">
        <v>102</v>
      </c>
      <c r="C170" s="12">
        <f t="shared" si="7"/>
        <v>1</v>
      </c>
      <c r="E170" s="39" t="e">
        <f t="shared" si="8"/>
        <v>#VALUE!</v>
      </c>
    </row>
    <row r="171" spans="1:5" x14ac:dyDescent="0.25">
      <c r="A171" s="62" t="s">
        <v>102</v>
      </c>
      <c r="C171" s="12">
        <f t="shared" si="7"/>
        <v>1</v>
      </c>
      <c r="E171" s="39" t="e">
        <f t="shared" si="8"/>
        <v>#VALUE!</v>
      </c>
    </row>
    <row r="172" spans="1:5" x14ac:dyDescent="0.25">
      <c r="A172" s="62" t="s">
        <v>102</v>
      </c>
      <c r="C172" s="12">
        <f t="shared" si="7"/>
        <v>1</v>
      </c>
      <c r="E172" s="39" t="e">
        <f t="shared" si="8"/>
        <v>#VALUE!</v>
      </c>
    </row>
    <row r="173" spans="1:5" x14ac:dyDescent="0.25">
      <c r="A173" s="62" t="s">
        <v>102</v>
      </c>
      <c r="C173" s="12">
        <f t="shared" si="7"/>
        <v>1</v>
      </c>
      <c r="E173" s="39" t="e">
        <f t="shared" si="8"/>
        <v>#VALUE!</v>
      </c>
    </row>
    <row r="174" spans="1:5" x14ac:dyDescent="0.25">
      <c r="A174" s="62" t="s">
        <v>102</v>
      </c>
      <c r="C174" s="12">
        <f t="shared" si="7"/>
        <v>1</v>
      </c>
      <c r="E174" s="39" t="e">
        <f t="shared" si="8"/>
        <v>#VALUE!</v>
      </c>
    </row>
    <row r="175" spans="1:5" x14ac:dyDescent="0.25">
      <c r="A175" s="62" t="s">
        <v>102</v>
      </c>
      <c r="C175" s="12">
        <f t="shared" si="7"/>
        <v>1</v>
      </c>
      <c r="E175" s="39" t="e">
        <f t="shared" si="8"/>
        <v>#VALUE!</v>
      </c>
    </row>
    <row r="176" spans="1:5" x14ac:dyDescent="0.25">
      <c r="A176" s="62" t="s">
        <v>102</v>
      </c>
      <c r="C176" s="12">
        <f t="shared" si="7"/>
        <v>1</v>
      </c>
      <c r="E176" s="39" t="e">
        <f t="shared" si="8"/>
        <v>#VALUE!</v>
      </c>
    </row>
    <row r="177" spans="1:5" x14ac:dyDescent="0.25">
      <c r="A177" s="62" t="s">
        <v>102</v>
      </c>
      <c r="C177" s="12">
        <f t="shared" si="7"/>
        <v>1</v>
      </c>
      <c r="E177" s="39" t="e">
        <f t="shared" si="8"/>
        <v>#VALUE!</v>
      </c>
    </row>
    <row r="178" spans="1:5" x14ac:dyDescent="0.25">
      <c r="A178" s="62" t="s">
        <v>102</v>
      </c>
      <c r="C178" s="12">
        <f t="shared" si="7"/>
        <v>1</v>
      </c>
      <c r="E178" s="39" t="e">
        <f t="shared" si="8"/>
        <v>#VALUE!</v>
      </c>
    </row>
    <row r="179" spans="1:5" x14ac:dyDescent="0.25">
      <c r="A179" s="62" t="s">
        <v>102</v>
      </c>
      <c r="C179" s="12">
        <f t="shared" si="7"/>
        <v>1</v>
      </c>
      <c r="E179" s="39" t="e">
        <f t="shared" si="8"/>
        <v>#VALUE!</v>
      </c>
    </row>
    <row r="180" spans="1:5" x14ac:dyDescent="0.25">
      <c r="A180" s="62" t="s">
        <v>102</v>
      </c>
      <c r="C180" s="12">
        <f t="shared" si="7"/>
        <v>1</v>
      </c>
      <c r="E180" s="39" t="e">
        <f t="shared" si="8"/>
        <v>#VALUE!</v>
      </c>
    </row>
    <row r="181" spans="1:5" x14ac:dyDescent="0.25">
      <c r="A181" s="62" t="s">
        <v>102</v>
      </c>
      <c r="C181" s="12">
        <f t="shared" si="7"/>
        <v>1</v>
      </c>
      <c r="E181" s="39" t="e">
        <f t="shared" si="8"/>
        <v>#VALUE!</v>
      </c>
    </row>
    <row r="182" spans="1:5" x14ac:dyDescent="0.25">
      <c r="A182" s="62" t="s">
        <v>102</v>
      </c>
      <c r="C182" s="12">
        <f t="shared" si="7"/>
        <v>1</v>
      </c>
      <c r="E182" s="39" t="e">
        <f t="shared" si="8"/>
        <v>#VALUE!</v>
      </c>
    </row>
    <row r="183" spans="1:5" x14ac:dyDescent="0.25">
      <c r="A183" s="62" t="s">
        <v>102</v>
      </c>
      <c r="C183" s="12">
        <f t="shared" si="7"/>
        <v>1</v>
      </c>
      <c r="E183" s="39" t="e">
        <f t="shared" si="8"/>
        <v>#VALUE!</v>
      </c>
    </row>
    <row r="184" spans="1:5" x14ac:dyDescent="0.25">
      <c r="A184" s="62" t="s">
        <v>102</v>
      </c>
      <c r="C184" s="12">
        <f t="shared" si="7"/>
        <v>1</v>
      </c>
      <c r="E184" s="39" t="e">
        <f t="shared" si="8"/>
        <v>#VALUE!</v>
      </c>
    </row>
    <row r="185" spans="1:5" x14ac:dyDescent="0.25">
      <c r="A185" s="62" t="s">
        <v>102</v>
      </c>
      <c r="C185" s="12">
        <f t="shared" si="7"/>
        <v>1</v>
      </c>
      <c r="E185" s="39" t="e">
        <f t="shared" si="8"/>
        <v>#VALUE!</v>
      </c>
    </row>
    <row r="186" spans="1:5" x14ac:dyDescent="0.25">
      <c r="A186" s="62" t="s">
        <v>102</v>
      </c>
      <c r="C186" s="12">
        <f t="shared" si="7"/>
        <v>1</v>
      </c>
      <c r="E186" s="39" t="e">
        <f t="shared" si="8"/>
        <v>#VALUE!</v>
      </c>
    </row>
    <row r="187" spans="1:5" x14ac:dyDescent="0.25">
      <c r="A187" s="62" t="s">
        <v>102</v>
      </c>
      <c r="C187" s="12">
        <f t="shared" si="7"/>
        <v>1</v>
      </c>
      <c r="E187" s="39" t="e">
        <f t="shared" si="8"/>
        <v>#VALUE!</v>
      </c>
    </row>
    <row r="188" spans="1:5" x14ac:dyDescent="0.25">
      <c r="A188" s="62" t="s">
        <v>102</v>
      </c>
      <c r="C188" s="12">
        <f t="shared" si="7"/>
        <v>1</v>
      </c>
      <c r="E188" s="39" t="e">
        <f t="shared" si="8"/>
        <v>#VALUE!</v>
      </c>
    </row>
    <row r="189" spans="1:5" x14ac:dyDescent="0.25">
      <c r="A189" s="62" t="s">
        <v>102</v>
      </c>
      <c r="C189" s="12">
        <f t="shared" si="7"/>
        <v>1</v>
      </c>
      <c r="E189" s="39" t="e">
        <f t="shared" si="8"/>
        <v>#VALUE!</v>
      </c>
    </row>
    <row r="190" spans="1:5" x14ac:dyDescent="0.25">
      <c r="A190" s="62" t="s">
        <v>102</v>
      </c>
      <c r="C190" s="12">
        <f t="shared" si="7"/>
        <v>1</v>
      </c>
      <c r="E190" s="39" t="e">
        <f t="shared" si="8"/>
        <v>#VALUE!</v>
      </c>
    </row>
    <row r="191" spans="1:5" x14ac:dyDescent="0.25">
      <c r="A191" s="62" t="s">
        <v>102</v>
      </c>
      <c r="C191" s="12">
        <f t="shared" si="7"/>
        <v>1</v>
      </c>
      <c r="E191" s="39" t="e">
        <f t="shared" si="8"/>
        <v>#VALUE!</v>
      </c>
    </row>
    <row r="192" spans="1:5" x14ac:dyDescent="0.25">
      <c r="A192" s="62" t="s">
        <v>102</v>
      </c>
      <c r="C192" s="12">
        <f t="shared" si="7"/>
        <v>1</v>
      </c>
      <c r="E192" s="39" t="e">
        <f t="shared" si="8"/>
        <v>#VALUE!</v>
      </c>
    </row>
    <row r="193" spans="1:5" x14ac:dyDescent="0.25">
      <c r="A193" s="62" t="s">
        <v>102</v>
      </c>
      <c r="C193" s="12">
        <f t="shared" si="7"/>
        <v>1</v>
      </c>
      <c r="E193" s="39" t="e">
        <f t="shared" si="8"/>
        <v>#VALUE!</v>
      </c>
    </row>
    <row r="194" spans="1:5" x14ac:dyDescent="0.25">
      <c r="A194" s="62" t="s">
        <v>102</v>
      </c>
      <c r="C194" s="12">
        <f t="shared" si="7"/>
        <v>1</v>
      </c>
      <c r="E194" s="39" t="e">
        <f t="shared" si="8"/>
        <v>#VALUE!</v>
      </c>
    </row>
    <row r="195" spans="1:5" x14ac:dyDescent="0.25">
      <c r="A195" s="62" t="s">
        <v>102</v>
      </c>
      <c r="C195" s="12">
        <f t="shared" ref="C195:C258" si="9" xml:space="preserve"> 1</f>
        <v>1</v>
      </c>
      <c r="E195" s="39" t="e">
        <f t="shared" ref="E195:E258" si="10">VALUE(IF(B195="grafity","1",IF(B195="pulled door","1",IF(B195="no ticket","1",IF(B195="revenue dispute","2",IF(B195="sucidial","2",IF(B195="spat","2",IF(B195="etching","2",IF(B195="sleeping vagrant","2",IF(B195="soiled",2,IF(B195="verbal assault","3",IF(B195="aggressive passenger","3",IF(B195="drunk passenger","3",IF(B195="broken window","3",IF(B195="unstable passenger","3",IF(B195="distorbing","3",IF(B195="fight","4",IF(B195="steal","4",IF(B195="indecent exposure","4",IF(B195="physical assault","4",IF(B195="BTP intervention","5",IF(B195="assault with seriously attack","5"))))))))))))))))))))))</f>
        <v>#VALUE!</v>
      </c>
    </row>
    <row r="196" spans="1:5" x14ac:dyDescent="0.25">
      <c r="A196" s="62" t="s">
        <v>102</v>
      </c>
      <c r="C196" s="12">
        <f t="shared" si="9"/>
        <v>1</v>
      </c>
      <c r="E196" s="39" t="e">
        <f t="shared" si="10"/>
        <v>#VALUE!</v>
      </c>
    </row>
    <row r="197" spans="1:5" x14ac:dyDescent="0.25">
      <c r="A197" s="62" t="s">
        <v>102</v>
      </c>
      <c r="C197" s="12">
        <f t="shared" si="9"/>
        <v>1</v>
      </c>
      <c r="E197" s="39" t="e">
        <f t="shared" si="10"/>
        <v>#VALUE!</v>
      </c>
    </row>
    <row r="198" spans="1:5" x14ac:dyDescent="0.25">
      <c r="A198" s="62" t="s">
        <v>102</v>
      </c>
      <c r="C198" s="12">
        <f t="shared" si="9"/>
        <v>1</v>
      </c>
      <c r="E198" s="39" t="e">
        <f t="shared" si="10"/>
        <v>#VALUE!</v>
      </c>
    </row>
    <row r="199" spans="1:5" x14ac:dyDescent="0.25">
      <c r="A199" s="62" t="s">
        <v>102</v>
      </c>
      <c r="C199" s="12">
        <f t="shared" si="9"/>
        <v>1</v>
      </c>
      <c r="E199" s="39" t="e">
        <f t="shared" si="10"/>
        <v>#VALUE!</v>
      </c>
    </row>
    <row r="200" spans="1:5" x14ac:dyDescent="0.25">
      <c r="A200" s="62" t="s">
        <v>102</v>
      </c>
      <c r="C200" s="12">
        <f t="shared" si="9"/>
        <v>1</v>
      </c>
      <c r="E200" s="39" t="e">
        <f t="shared" si="10"/>
        <v>#VALUE!</v>
      </c>
    </row>
    <row r="201" spans="1:5" x14ac:dyDescent="0.25">
      <c r="A201" s="62" t="s">
        <v>102</v>
      </c>
      <c r="C201" s="12">
        <f t="shared" si="9"/>
        <v>1</v>
      </c>
      <c r="E201" s="39" t="e">
        <f t="shared" si="10"/>
        <v>#VALUE!</v>
      </c>
    </row>
    <row r="202" spans="1:5" x14ac:dyDescent="0.25">
      <c r="A202" s="62" t="s">
        <v>102</v>
      </c>
      <c r="C202" s="12">
        <f t="shared" si="9"/>
        <v>1</v>
      </c>
      <c r="E202" s="39" t="e">
        <f t="shared" si="10"/>
        <v>#VALUE!</v>
      </c>
    </row>
    <row r="203" spans="1:5" x14ac:dyDescent="0.25">
      <c r="A203" s="62" t="s">
        <v>102</v>
      </c>
      <c r="C203" s="12">
        <f t="shared" si="9"/>
        <v>1</v>
      </c>
      <c r="E203" s="39" t="e">
        <f t="shared" si="10"/>
        <v>#VALUE!</v>
      </c>
    </row>
    <row r="204" spans="1:5" x14ac:dyDescent="0.25">
      <c r="A204" s="62" t="s">
        <v>102</v>
      </c>
      <c r="C204" s="12">
        <f t="shared" si="9"/>
        <v>1</v>
      </c>
      <c r="E204" s="39" t="e">
        <f t="shared" si="10"/>
        <v>#VALUE!</v>
      </c>
    </row>
    <row r="205" spans="1:5" x14ac:dyDescent="0.25">
      <c r="A205" s="62" t="s">
        <v>102</v>
      </c>
      <c r="C205" s="12">
        <f t="shared" si="9"/>
        <v>1</v>
      </c>
      <c r="E205" s="39" t="e">
        <f t="shared" si="10"/>
        <v>#VALUE!</v>
      </c>
    </row>
    <row r="206" spans="1:5" x14ac:dyDescent="0.25">
      <c r="A206" s="62" t="s">
        <v>102</v>
      </c>
      <c r="C206" s="12">
        <f t="shared" si="9"/>
        <v>1</v>
      </c>
      <c r="E206" s="39" t="e">
        <f t="shared" si="10"/>
        <v>#VALUE!</v>
      </c>
    </row>
    <row r="207" spans="1:5" x14ac:dyDescent="0.25">
      <c r="A207" s="62" t="s">
        <v>102</v>
      </c>
      <c r="C207" s="12">
        <f t="shared" si="9"/>
        <v>1</v>
      </c>
      <c r="E207" s="39" t="e">
        <f t="shared" si="10"/>
        <v>#VALUE!</v>
      </c>
    </row>
    <row r="208" spans="1:5" x14ac:dyDescent="0.25">
      <c r="A208" s="62" t="s">
        <v>102</v>
      </c>
      <c r="C208" s="12">
        <f t="shared" si="9"/>
        <v>1</v>
      </c>
      <c r="E208" s="39" t="e">
        <f t="shared" si="10"/>
        <v>#VALUE!</v>
      </c>
    </row>
    <row r="209" spans="1:5" x14ac:dyDescent="0.25">
      <c r="A209" s="62" t="s">
        <v>102</v>
      </c>
      <c r="C209" s="12">
        <f t="shared" si="9"/>
        <v>1</v>
      </c>
      <c r="E209" s="39" t="e">
        <f t="shared" si="10"/>
        <v>#VALUE!</v>
      </c>
    </row>
    <row r="210" spans="1:5" x14ac:dyDescent="0.25">
      <c r="A210" s="62" t="s">
        <v>102</v>
      </c>
      <c r="C210" s="12">
        <f t="shared" si="9"/>
        <v>1</v>
      </c>
      <c r="E210" s="39" t="e">
        <f t="shared" si="10"/>
        <v>#VALUE!</v>
      </c>
    </row>
    <row r="211" spans="1:5" x14ac:dyDescent="0.25">
      <c r="A211" s="62" t="s">
        <v>102</v>
      </c>
      <c r="C211" s="12">
        <f t="shared" si="9"/>
        <v>1</v>
      </c>
      <c r="E211" s="39" t="e">
        <f t="shared" si="10"/>
        <v>#VALUE!</v>
      </c>
    </row>
    <row r="212" spans="1:5" x14ac:dyDescent="0.25">
      <c r="A212" s="62" t="s">
        <v>102</v>
      </c>
      <c r="C212" s="12">
        <f t="shared" si="9"/>
        <v>1</v>
      </c>
      <c r="E212" s="39" t="e">
        <f t="shared" si="10"/>
        <v>#VALUE!</v>
      </c>
    </row>
    <row r="213" spans="1:5" x14ac:dyDescent="0.25">
      <c r="A213" s="62" t="s">
        <v>102</v>
      </c>
      <c r="C213" s="12">
        <f t="shared" si="9"/>
        <v>1</v>
      </c>
      <c r="E213" s="39" t="e">
        <f t="shared" si="10"/>
        <v>#VALUE!</v>
      </c>
    </row>
    <row r="214" spans="1:5" x14ac:dyDescent="0.25">
      <c r="A214" s="62" t="s">
        <v>102</v>
      </c>
      <c r="C214" s="12">
        <f t="shared" si="9"/>
        <v>1</v>
      </c>
      <c r="E214" s="39" t="e">
        <f t="shared" si="10"/>
        <v>#VALUE!</v>
      </c>
    </row>
    <row r="215" spans="1:5" x14ac:dyDescent="0.25">
      <c r="A215" s="62" t="s">
        <v>102</v>
      </c>
      <c r="C215" s="12">
        <f t="shared" si="9"/>
        <v>1</v>
      </c>
      <c r="E215" s="39" t="e">
        <f t="shared" si="10"/>
        <v>#VALUE!</v>
      </c>
    </row>
    <row r="216" spans="1:5" x14ac:dyDescent="0.25">
      <c r="A216" s="62" t="s">
        <v>102</v>
      </c>
      <c r="C216" s="12">
        <f t="shared" si="9"/>
        <v>1</v>
      </c>
      <c r="E216" s="39" t="e">
        <f t="shared" si="10"/>
        <v>#VALUE!</v>
      </c>
    </row>
    <row r="217" spans="1:5" x14ac:dyDescent="0.25">
      <c r="A217" s="62" t="s">
        <v>102</v>
      </c>
      <c r="C217" s="12">
        <f t="shared" si="9"/>
        <v>1</v>
      </c>
      <c r="E217" s="39" t="e">
        <f t="shared" si="10"/>
        <v>#VALUE!</v>
      </c>
    </row>
    <row r="218" spans="1:5" x14ac:dyDescent="0.25">
      <c r="A218" s="62" t="s">
        <v>102</v>
      </c>
      <c r="C218" s="12">
        <f t="shared" si="9"/>
        <v>1</v>
      </c>
      <c r="E218" s="39" t="e">
        <f t="shared" si="10"/>
        <v>#VALUE!</v>
      </c>
    </row>
    <row r="219" spans="1:5" x14ac:dyDescent="0.25">
      <c r="A219" s="62" t="s">
        <v>102</v>
      </c>
      <c r="C219" s="12">
        <f t="shared" si="9"/>
        <v>1</v>
      </c>
      <c r="E219" s="39" t="e">
        <f t="shared" si="10"/>
        <v>#VALUE!</v>
      </c>
    </row>
    <row r="220" spans="1:5" x14ac:dyDescent="0.25">
      <c r="A220" s="62" t="s">
        <v>102</v>
      </c>
      <c r="C220" s="12">
        <f t="shared" si="9"/>
        <v>1</v>
      </c>
      <c r="E220" s="39" t="e">
        <f t="shared" si="10"/>
        <v>#VALUE!</v>
      </c>
    </row>
    <row r="221" spans="1:5" x14ac:dyDescent="0.25">
      <c r="A221" s="62" t="s">
        <v>102</v>
      </c>
      <c r="C221" s="12">
        <f t="shared" si="9"/>
        <v>1</v>
      </c>
      <c r="E221" s="39" t="e">
        <f t="shared" si="10"/>
        <v>#VALUE!</v>
      </c>
    </row>
    <row r="222" spans="1:5" x14ac:dyDescent="0.25">
      <c r="A222" s="62" t="s">
        <v>102</v>
      </c>
      <c r="C222" s="12">
        <f t="shared" si="9"/>
        <v>1</v>
      </c>
      <c r="E222" s="39" t="e">
        <f t="shared" si="10"/>
        <v>#VALUE!</v>
      </c>
    </row>
    <row r="223" spans="1:5" x14ac:dyDescent="0.25">
      <c r="A223" s="62" t="s">
        <v>102</v>
      </c>
      <c r="C223" s="12">
        <f t="shared" si="9"/>
        <v>1</v>
      </c>
      <c r="E223" s="39" t="e">
        <f t="shared" si="10"/>
        <v>#VALUE!</v>
      </c>
    </row>
    <row r="224" spans="1:5" x14ac:dyDescent="0.25">
      <c r="A224" s="62" t="s">
        <v>102</v>
      </c>
      <c r="C224" s="12">
        <f t="shared" si="9"/>
        <v>1</v>
      </c>
      <c r="E224" s="39" t="e">
        <f t="shared" si="10"/>
        <v>#VALUE!</v>
      </c>
    </row>
    <row r="225" spans="1:5" x14ac:dyDescent="0.25">
      <c r="A225" s="62" t="s">
        <v>102</v>
      </c>
      <c r="C225" s="12">
        <f t="shared" si="9"/>
        <v>1</v>
      </c>
      <c r="E225" s="39" t="e">
        <f t="shared" si="10"/>
        <v>#VALUE!</v>
      </c>
    </row>
    <row r="226" spans="1:5" x14ac:dyDescent="0.25">
      <c r="A226" s="62" t="s">
        <v>102</v>
      </c>
      <c r="C226" s="12">
        <f t="shared" si="9"/>
        <v>1</v>
      </c>
      <c r="E226" s="39" t="e">
        <f t="shared" si="10"/>
        <v>#VALUE!</v>
      </c>
    </row>
    <row r="227" spans="1:5" x14ac:dyDescent="0.25">
      <c r="A227" s="62" t="s">
        <v>102</v>
      </c>
      <c r="C227" s="12">
        <f t="shared" si="9"/>
        <v>1</v>
      </c>
      <c r="E227" s="39" t="e">
        <f t="shared" si="10"/>
        <v>#VALUE!</v>
      </c>
    </row>
    <row r="228" spans="1:5" x14ac:dyDescent="0.25">
      <c r="A228" s="62" t="s">
        <v>102</v>
      </c>
      <c r="C228" s="12">
        <f t="shared" si="9"/>
        <v>1</v>
      </c>
      <c r="E228" s="39" t="e">
        <f t="shared" si="10"/>
        <v>#VALUE!</v>
      </c>
    </row>
    <row r="229" spans="1:5" x14ac:dyDescent="0.25">
      <c r="A229" s="62" t="s">
        <v>102</v>
      </c>
      <c r="C229" s="12">
        <f t="shared" si="9"/>
        <v>1</v>
      </c>
      <c r="E229" s="39" t="e">
        <f t="shared" si="10"/>
        <v>#VALUE!</v>
      </c>
    </row>
    <row r="230" spans="1:5" x14ac:dyDescent="0.25">
      <c r="A230" s="62" t="s">
        <v>102</v>
      </c>
      <c r="C230" s="12">
        <f t="shared" si="9"/>
        <v>1</v>
      </c>
      <c r="E230" s="39" t="e">
        <f t="shared" si="10"/>
        <v>#VALUE!</v>
      </c>
    </row>
    <row r="231" spans="1:5" x14ac:dyDescent="0.25">
      <c r="A231" s="62" t="s">
        <v>102</v>
      </c>
      <c r="C231" s="12">
        <f t="shared" si="9"/>
        <v>1</v>
      </c>
      <c r="E231" s="39" t="e">
        <f t="shared" si="10"/>
        <v>#VALUE!</v>
      </c>
    </row>
    <row r="232" spans="1:5" x14ac:dyDescent="0.25">
      <c r="A232" s="62" t="s">
        <v>102</v>
      </c>
      <c r="C232" s="12">
        <f t="shared" si="9"/>
        <v>1</v>
      </c>
      <c r="E232" s="39" t="e">
        <f t="shared" si="10"/>
        <v>#VALUE!</v>
      </c>
    </row>
    <row r="233" spans="1:5" x14ac:dyDescent="0.25">
      <c r="A233" s="62" t="s">
        <v>102</v>
      </c>
      <c r="C233" s="12">
        <f t="shared" si="9"/>
        <v>1</v>
      </c>
      <c r="E233" s="39" t="e">
        <f t="shared" si="10"/>
        <v>#VALUE!</v>
      </c>
    </row>
    <row r="234" spans="1:5" x14ac:dyDescent="0.25">
      <c r="A234" s="62" t="s">
        <v>102</v>
      </c>
      <c r="C234" s="12">
        <f t="shared" si="9"/>
        <v>1</v>
      </c>
      <c r="E234" s="39" t="e">
        <f t="shared" si="10"/>
        <v>#VALUE!</v>
      </c>
    </row>
    <row r="235" spans="1:5" x14ac:dyDescent="0.25">
      <c r="A235" s="62" t="s">
        <v>102</v>
      </c>
      <c r="C235" s="12">
        <f t="shared" si="9"/>
        <v>1</v>
      </c>
      <c r="E235" s="39" t="e">
        <f t="shared" si="10"/>
        <v>#VALUE!</v>
      </c>
    </row>
    <row r="236" spans="1:5" x14ac:dyDescent="0.25">
      <c r="A236" s="62" t="s">
        <v>102</v>
      </c>
      <c r="C236" s="12">
        <f t="shared" si="9"/>
        <v>1</v>
      </c>
      <c r="E236" s="39" t="e">
        <f t="shared" si="10"/>
        <v>#VALUE!</v>
      </c>
    </row>
    <row r="237" spans="1:5" x14ac:dyDescent="0.25">
      <c r="A237" s="62" t="s">
        <v>102</v>
      </c>
      <c r="C237" s="12">
        <f t="shared" si="9"/>
        <v>1</v>
      </c>
      <c r="E237" s="39" t="e">
        <f t="shared" si="10"/>
        <v>#VALUE!</v>
      </c>
    </row>
    <row r="238" spans="1:5" x14ac:dyDescent="0.25">
      <c r="A238" s="62" t="s">
        <v>102</v>
      </c>
      <c r="C238" s="12">
        <f t="shared" si="9"/>
        <v>1</v>
      </c>
      <c r="E238" s="39" t="e">
        <f t="shared" si="10"/>
        <v>#VALUE!</v>
      </c>
    </row>
    <row r="239" spans="1:5" x14ac:dyDescent="0.25">
      <c r="A239" s="62" t="s">
        <v>102</v>
      </c>
      <c r="C239" s="12">
        <f t="shared" si="9"/>
        <v>1</v>
      </c>
      <c r="E239" s="39" t="e">
        <f t="shared" si="10"/>
        <v>#VALUE!</v>
      </c>
    </row>
    <row r="240" spans="1:5" x14ac:dyDescent="0.25">
      <c r="A240" s="62" t="s">
        <v>102</v>
      </c>
      <c r="C240" s="12">
        <f t="shared" si="9"/>
        <v>1</v>
      </c>
      <c r="E240" s="39" t="e">
        <f t="shared" si="10"/>
        <v>#VALUE!</v>
      </c>
    </row>
    <row r="241" spans="1:5" x14ac:dyDescent="0.25">
      <c r="A241" s="62" t="s">
        <v>102</v>
      </c>
      <c r="C241" s="12">
        <f t="shared" si="9"/>
        <v>1</v>
      </c>
      <c r="E241" s="39" t="e">
        <f t="shared" si="10"/>
        <v>#VALUE!</v>
      </c>
    </row>
    <row r="242" spans="1:5" x14ac:dyDescent="0.25">
      <c r="A242" s="62" t="s">
        <v>102</v>
      </c>
      <c r="C242" s="12">
        <f t="shared" si="9"/>
        <v>1</v>
      </c>
      <c r="E242" s="39" t="e">
        <f t="shared" si="10"/>
        <v>#VALUE!</v>
      </c>
    </row>
    <row r="243" spans="1:5" x14ac:dyDescent="0.25">
      <c r="A243" s="62" t="s">
        <v>102</v>
      </c>
      <c r="C243" s="12">
        <f t="shared" si="9"/>
        <v>1</v>
      </c>
      <c r="E243" s="39" t="e">
        <f t="shared" si="10"/>
        <v>#VALUE!</v>
      </c>
    </row>
    <row r="244" spans="1:5" x14ac:dyDescent="0.25">
      <c r="A244" s="62" t="s">
        <v>102</v>
      </c>
      <c r="C244" s="12">
        <f t="shared" si="9"/>
        <v>1</v>
      </c>
      <c r="E244" s="39" t="e">
        <f t="shared" si="10"/>
        <v>#VALUE!</v>
      </c>
    </row>
    <row r="245" spans="1:5" x14ac:dyDescent="0.25">
      <c r="A245" s="62" t="s">
        <v>102</v>
      </c>
      <c r="C245" s="12">
        <f t="shared" si="9"/>
        <v>1</v>
      </c>
      <c r="E245" s="39" t="e">
        <f t="shared" si="10"/>
        <v>#VALUE!</v>
      </c>
    </row>
    <row r="246" spans="1:5" x14ac:dyDescent="0.25">
      <c r="A246" s="62" t="s">
        <v>102</v>
      </c>
      <c r="C246" s="12">
        <f t="shared" si="9"/>
        <v>1</v>
      </c>
      <c r="E246" s="39" t="e">
        <f t="shared" si="10"/>
        <v>#VALUE!</v>
      </c>
    </row>
    <row r="247" spans="1:5" x14ac:dyDescent="0.25">
      <c r="A247" s="62" t="s">
        <v>102</v>
      </c>
      <c r="C247" s="12">
        <f t="shared" si="9"/>
        <v>1</v>
      </c>
      <c r="E247" s="39" t="e">
        <f t="shared" si="10"/>
        <v>#VALUE!</v>
      </c>
    </row>
    <row r="248" spans="1:5" x14ac:dyDescent="0.25">
      <c r="A248" s="62" t="s">
        <v>102</v>
      </c>
      <c r="C248" s="12">
        <f t="shared" si="9"/>
        <v>1</v>
      </c>
      <c r="E248" s="39" t="e">
        <f t="shared" si="10"/>
        <v>#VALUE!</v>
      </c>
    </row>
    <row r="249" spans="1:5" x14ac:dyDescent="0.25">
      <c r="A249" s="62" t="s">
        <v>102</v>
      </c>
      <c r="C249" s="12">
        <f t="shared" si="9"/>
        <v>1</v>
      </c>
      <c r="E249" s="39" t="e">
        <f t="shared" si="10"/>
        <v>#VALUE!</v>
      </c>
    </row>
    <row r="250" spans="1:5" x14ac:dyDescent="0.25">
      <c r="A250" s="62" t="s">
        <v>102</v>
      </c>
      <c r="C250" s="12">
        <f t="shared" si="9"/>
        <v>1</v>
      </c>
      <c r="E250" s="39" t="e">
        <f t="shared" si="10"/>
        <v>#VALUE!</v>
      </c>
    </row>
    <row r="251" spans="1:5" x14ac:dyDescent="0.25">
      <c r="A251" s="62" t="s">
        <v>102</v>
      </c>
      <c r="C251" s="12">
        <f t="shared" si="9"/>
        <v>1</v>
      </c>
      <c r="E251" s="39" t="e">
        <f t="shared" si="10"/>
        <v>#VALUE!</v>
      </c>
    </row>
    <row r="252" spans="1:5" x14ac:dyDescent="0.25">
      <c r="A252" s="62" t="s">
        <v>102</v>
      </c>
      <c r="C252" s="12">
        <f t="shared" si="9"/>
        <v>1</v>
      </c>
      <c r="E252" s="39" t="e">
        <f t="shared" si="10"/>
        <v>#VALUE!</v>
      </c>
    </row>
    <row r="253" spans="1:5" x14ac:dyDescent="0.25">
      <c r="A253" s="62" t="s">
        <v>102</v>
      </c>
      <c r="C253" s="12">
        <f t="shared" si="9"/>
        <v>1</v>
      </c>
      <c r="E253" s="39" t="e">
        <f t="shared" si="10"/>
        <v>#VALUE!</v>
      </c>
    </row>
    <row r="254" spans="1:5" x14ac:dyDescent="0.25">
      <c r="A254" s="62" t="s">
        <v>102</v>
      </c>
      <c r="C254" s="12">
        <f t="shared" si="9"/>
        <v>1</v>
      </c>
      <c r="E254" s="39" t="e">
        <f t="shared" si="10"/>
        <v>#VALUE!</v>
      </c>
    </row>
    <row r="255" spans="1:5" x14ac:dyDescent="0.25">
      <c r="A255" s="62" t="s">
        <v>102</v>
      </c>
      <c r="C255" s="12">
        <f t="shared" si="9"/>
        <v>1</v>
      </c>
      <c r="E255" s="39" t="e">
        <f t="shared" si="10"/>
        <v>#VALUE!</v>
      </c>
    </row>
    <row r="256" spans="1:5" x14ac:dyDescent="0.25">
      <c r="A256" s="62" t="s">
        <v>102</v>
      </c>
      <c r="C256" s="12">
        <f t="shared" si="9"/>
        <v>1</v>
      </c>
      <c r="E256" s="39" t="e">
        <f t="shared" si="10"/>
        <v>#VALUE!</v>
      </c>
    </row>
    <row r="257" spans="1:5" x14ac:dyDescent="0.25">
      <c r="A257" s="62" t="s">
        <v>102</v>
      </c>
      <c r="C257" s="12">
        <f t="shared" si="9"/>
        <v>1</v>
      </c>
      <c r="E257" s="39" t="e">
        <f t="shared" si="10"/>
        <v>#VALUE!</v>
      </c>
    </row>
    <row r="258" spans="1:5" x14ac:dyDescent="0.25">
      <c r="A258" s="62" t="s">
        <v>102</v>
      </c>
      <c r="C258" s="12">
        <f t="shared" si="9"/>
        <v>1</v>
      </c>
      <c r="E258" s="39" t="e">
        <f t="shared" si="10"/>
        <v>#VALUE!</v>
      </c>
    </row>
    <row r="259" spans="1:5" x14ac:dyDescent="0.25">
      <c r="A259" s="62" t="s">
        <v>102</v>
      </c>
      <c r="C259" s="12">
        <f t="shared" ref="C259:C322" si="11" xml:space="preserve"> 1</f>
        <v>1</v>
      </c>
      <c r="E259" s="39" t="e">
        <f t="shared" ref="E259:E322" si="12">VALUE(IF(B259="grafity","1",IF(B259="pulled door","1",IF(B259="no ticket","1",IF(B259="revenue dispute","2",IF(B259="sucidial","2",IF(B259="spat","2",IF(B259="etching","2",IF(B259="sleeping vagrant","2",IF(B259="soiled",2,IF(B259="verbal assault","3",IF(B259="aggressive passenger","3",IF(B259="drunk passenger","3",IF(B259="broken window","3",IF(B259="unstable passenger","3",IF(B259="distorbing","3",IF(B259="fight","4",IF(B259="steal","4",IF(B259="indecent exposure","4",IF(B259="physical assault","4",IF(B259="BTP intervention","5",IF(B259="assault with seriously attack","5"))))))))))))))))))))))</f>
        <v>#VALUE!</v>
      </c>
    </row>
    <row r="260" spans="1:5" x14ac:dyDescent="0.25">
      <c r="A260" s="62" t="s">
        <v>102</v>
      </c>
      <c r="C260" s="12">
        <f t="shared" si="11"/>
        <v>1</v>
      </c>
      <c r="E260" s="39" t="e">
        <f t="shared" si="12"/>
        <v>#VALUE!</v>
      </c>
    </row>
    <row r="261" spans="1:5" x14ac:dyDescent="0.25">
      <c r="A261" s="62" t="s">
        <v>102</v>
      </c>
      <c r="C261" s="12">
        <f t="shared" si="11"/>
        <v>1</v>
      </c>
      <c r="E261" s="39" t="e">
        <f t="shared" si="12"/>
        <v>#VALUE!</v>
      </c>
    </row>
    <row r="262" spans="1:5" x14ac:dyDescent="0.25">
      <c r="A262" s="62" t="s">
        <v>102</v>
      </c>
      <c r="C262" s="12">
        <f t="shared" si="11"/>
        <v>1</v>
      </c>
      <c r="E262" s="39" t="e">
        <f t="shared" si="12"/>
        <v>#VALUE!</v>
      </c>
    </row>
    <row r="263" spans="1:5" x14ac:dyDescent="0.25">
      <c r="A263" s="62" t="s">
        <v>102</v>
      </c>
      <c r="C263" s="12">
        <f t="shared" si="11"/>
        <v>1</v>
      </c>
      <c r="E263" s="39" t="e">
        <f t="shared" si="12"/>
        <v>#VALUE!</v>
      </c>
    </row>
    <row r="264" spans="1:5" x14ac:dyDescent="0.25">
      <c r="A264" s="62" t="s">
        <v>102</v>
      </c>
      <c r="C264" s="12">
        <f t="shared" si="11"/>
        <v>1</v>
      </c>
      <c r="E264" s="39" t="e">
        <f t="shared" si="12"/>
        <v>#VALUE!</v>
      </c>
    </row>
    <row r="265" spans="1:5" x14ac:dyDescent="0.25">
      <c r="A265" s="62" t="s">
        <v>102</v>
      </c>
      <c r="C265" s="12">
        <f t="shared" si="11"/>
        <v>1</v>
      </c>
      <c r="E265" s="39" t="e">
        <f t="shared" si="12"/>
        <v>#VALUE!</v>
      </c>
    </row>
    <row r="266" spans="1:5" x14ac:dyDescent="0.25">
      <c r="A266" s="62" t="s">
        <v>102</v>
      </c>
      <c r="C266" s="12">
        <f t="shared" si="11"/>
        <v>1</v>
      </c>
      <c r="E266" s="39" t="e">
        <f t="shared" si="12"/>
        <v>#VALUE!</v>
      </c>
    </row>
    <row r="267" spans="1:5" x14ac:dyDescent="0.25">
      <c r="A267" s="62" t="s">
        <v>102</v>
      </c>
      <c r="C267" s="12">
        <f t="shared" si="11"/>
        <v>1</v>
      </c>
      <c r="E267" s="39" t="e">
        <f t="shared" si="12"/>
        <v>#VALUE!</v>
      </c>
    </row>
    <row r="268" spans="1:5" x14ac:dyDescent="0.25">
      <c r="A268" s="62" t="s">
        <v>102</v>
      </c>
      <c r="C268" s="12">
        <f t="shared" si="11"/>
        <v>1</v>
      </c>
      <c r="E268" s="39" t="e">
        <f t="shared" si="12"/>
        <v>#VALUE!</v>
      </c>
    </row>
    <row r="269" spans="1:5" x14ac:dyDescent="0.25">
      <c r="A269" s="62" t="s">
        <v>102</v>
      </c>
      <c r="C269" s="12">
        <f t="shared" si="11"/>
        <v>1</v>
      </c>
      <c r="E269" s="39" t="e">
        <f t="shared" si="12"/>
        <v>#VALUE!</v>
      </c>
    </row>
    <row r="270" spans="1:5" x14ac:dyDescent="0.25">
      <c r="A270" s="62" t="s">
        <v>102</v>
      </c>
      <c r="C270" s="12">
        <f t="shared" si="11"/>
        <v>1</v>
      </c>
      <c r="E270" s="39" t="e">
        <f t="shared" si="12"/>
        <v>#VALUE!</v>
      </c>
    </row>
    <row r="271" spans="1:5" x14ac:dyDescent="0.25">
      <c r="A271" s="62" t="s">
        <v>102</v>
      </c>
      <c r="C271" s="12">
        <f t="shared" si="11"/>
        <v>1</v>
      </c>
      <c r="E271" s="39" t="e">
        <f t="shared" si="12"/>
        <v>#VALUE!</v>
      </c>
    </row>
    <row r="272" spans="1:5" x14ac:dyDescent="0.25">
      <c r="A272" s="62" t="s">
        <v>102</v>
      </c>
      <c r="C272" s="12">
        <f t="shared" si="11"/>
        <v>1</v>
      </c>
      <c r="E272" s="39" t="e">
        <f t="shared" si="12"/>
        <v>#VALUE!</v>
      </c>
    </row>
    <row r="273" spans="1:5" x14ac:dyDescent="0.25">
      <c r="A273" s="62" t="s">
        <v>102</v>
      </c>
      <c r="C273" s="12">
        <f t="shared" si="11"/>
        <v>1</v>
      </c>
      <c r="E273" s="39" t="e">
        <f t="shared" si="12"/>
        <v>#VALUE!</v>
      </c>
    </row>
    <row r="274" spans="1:5" x14ac:dyDescent="0.25">
      <c r="A274" s="62" t="s">
        <v>102</v>
      </c>
      <c r="C274" s="12">
        <f t="shared" si="11"/>
        <v>1</v>
      </c>
      <c r="E274" s="39" t="e">
        <f t="shared" si="12"/>
        <v>#VALUE!</v>
      </c>
    </row>
    <row r="275" spans="1:5" x14ac:dyDescent="0.25">
      <c r="A275" s="62" t="s">
        <v>102</v>
      </c>
      <c r="C275" s="12">
        <f t="shared" si="11"/>
        <v>1</v>
      </c>
      <c r="E275" s="39" t="e">
        <f t="shared" si="12"/>
        <v>#VALUE!</v>
      </c>
    </row>
    <row r="276" spans="1:5" x14ac:dyDescent="0.25">
      <c r="A276" s="62" t="s">
        <v>102</v>
      </c>
      <c r="C276" s="12">
        <f t="shared" si="11"/>
        <v>1</v>
      </c>
      <c r="E276" s="39" t="e">
        <f t="shared" si="12"/>
        <v>#VALUE!</v>
      </c>
    </row>
    <row r="277" spans="1:5" x14ac:dyDescent="0.25">
      <c r="A277" s="62" t="s">
        <v>102</v>
      </c>
      <c r="C277" s="12">
        <f t="shared" si="11"/>
        <v>1</v>
      </c>
      <c r="E277" s="39" t="e">
        <f t="shared" si="12"/>
        <v>#VALUE!</v>
      </c>
    </row>
    <row r="278" spans="1:5" x14ac:dyDescent="0.25">
      <c r="A278" s="62" t="s">
        <v>102</v>
      </c>
      <c r="C278" s="12">
        <f t="shared" si="11"/>
        <v>1</v>
      </c>
      <c r="E278" s="39" t="e">
        <f t="shared" si="12"/>
        <v>#VALUE!</v>
      </c>
    </row>
    <row r="279" spans="1:5" x14ac:dyDescent="0.25">
      <c r="A279" s="62" t="s">
        <v>102</v>
      </c>
      <c r="C279" s="12">
        <f t="shared" si="11"/>
        <v>1</v>
      </c>
      <c r="E279" s="39" t="e">
        <f t="shared" si="12"/>
        <v>#VALUE!</v>
      </c>
    </row>
    <row r="280" spans="1:5" x14ac:dyDescent="0.25">
      <c r="A280" s="62" t="s">
        <v>102</v>
      </c>
      <c r="C280" s="12">
        <f t="shared" si="11"/>
        <v>1</v>
      </c>
      <c r="E280" s="39" t="e">
        <f t="shared" si="12"/>
        <v>#VALUE!</v>
      </c>
    </row>
    <row r="281" spans="1:5" x14ac:dyDescent="0.25">
      <c r="A281" s="62" t="s">
        <v>102</v>
      </c>
      <c r="C281" s="12">
        <f t="shared" si="11"/>
        <v>1</v>
      </c>
      <c r="E281" s="39" t="e">
        <f t="shared" si="12"/>
        <v>#VALUE!</v>
      </c>
    </row>
    <row r="282" spans="1:5" x14ac:dyDescent="0.25">
      <c r="A282" s="62" t="s">
        <v>102</v>
      </c>
      <c r="C282" s="12">
        <f t="shared" si="11"/>
        <v>1</v>
      </c>
      <c r="E282" s="39" t="e">
        <f t="shared" si="12"/>
        <v>#VALUE!</v>
      </c>
    </row>
    <row r="283" spans="1:5" x14ac:dyDescent="0.25">
      <c r="A283" s="62" t="s">
        <v>102</v>
      </c>
      <c r="C283" s="12">
        <f t="shared" si="11"/>
        <v>1</v>
      </c>
      <c r="E283" s="39" t="e">
        <f t="shared" si="12"/>
        <v>#VALUE!</v>
      </c>
    </row>
    <row r="284" spans="1:5" x14ac:dyDescent="0.25">
      <c r="A284" s="62" t="s">
        <v>102</v>
      </c>
      <c r="C284" s="12">
        <f t="shared" si="11"/>
        <v>1</v>
      </c>
      <c r="E284" s="39" t="e">
        <f t="shared" si="12"/>
        <v>#VALUE!</v>
      </c>
    </row>
    <row r="285" spans="1:5" x14ac:dyDescent="0.25">
      <c r="A285" s="62" t="s">
        <v>102</v>
      </c>
      <c r="C285" s="12">
        <f t="shared" si="11"/>
        <v>1</v>
      </c>
      <c r="E285" s="39" t="e">
        <f t="shared" si="12"/>
        <v>#VALUE!</v>
      </c>
    </row>
    <row r="286" spans="1:5" x14ac:dyDescent="0.25">
      <c r="A286" s="62" t="s">
        <v>102</v>
      </c>
      <c r="C286" s="12">
        <f t="shared" si="11"/>
        <v>1</v>
      </c>
      <c r="E286" s="39" t="e">
        <f t="shared" si="12"/>
        <v>#VALUE!</v>
      </c>
    </row>
    <row r="287" spans="1:5" x14ac:dyDescent="0.25">
      <c r="A287" s="62" t="s">
        <v>102</v>
      </c>
      <c r="C287" s="12">
        <f t="shared" si="11"/>
        <v>1</v>
      </c>
      <c r="E287" s="39" t="e">
        <f t="shared" si="12"/>
        <v>#VALUE!</v>
      </c>
    </row>
    <row r="288" spans="1:5" x14ac:dyDescent="0.25">
      <c r="A288" s="62" t="s">
        <v>102</v>
      </c>
      <c r="C288" s="12">
        <f t="shared" si="11"/>
        <v>1</v>
      </c>
      <c r="E288" s="39" t="e">
        <f t="shared" si="12"/>
        <v>#VALUE!</v>
      </c>
    </row>
    <row r="289" spans="1:5" x14ac:dyDescent="0.25">
      <c r="A289" s="62" t="s">
        <v>102</v>
      </c>
      <c r="C289" s="12">
        <f t="shared" si="11"/>
        <v>1</v>
      </c>
      <c r="E289" s="39" t="e">
        <f t="shared" si="12"/>
        <v>#VALUE!</v>
      </c>
    </row>
    <row r="290" spans="1:5" x14ac:dyDescent="0.25">
      <c r="A290" s="62" t="s">
        <v>102</v>
      </c>
      <c r="C290" s="12">
        <f t="shared" si="11"/>
        <v>1</v>
      </c>
      <c r="E290" s="39" t="e">
        <f t="shared" si="12"/>
        <v>#VALUE!</v>
      </c>
    </row>
    <row r="291" spans="1:5" x14ac:dyDescent="0.25">
      <c r="A291" s="62" t="s">
        <v>102</v>
      </c>
      <c r="C291" s="12">
        <f t="shared" si="11"/>
        <v>1</v>
      </c>
      <c r="E291" s="39" t="e">
        <f t="shared" si="12"/>
        <v>#VALUE!</v>
      </c>
    </row>
    <row r="292" spans="1:5" x14ac:dyDescent="0.25">
      <c r="A292" s="62" t="s">
        <v>102</v>
      </c>
      <c r="C292" s="12">
        <f t="shared" si="11"/>
        <v>1</v>
      </c>
      <c r="E292" s="39" t="e">
        <f t="shared" si="12"/>
        <v>#VALUE!</v>
      </c>
    </row>
    <row r="293" spans="1:5" x14ac:dyDescent="0.25">
      <c r="A293" s="62" t="s">
        <v>102</v>
      </c>
      <c r="C293" s="12">
        <f t="shared" si="11"/>
        <v>1</v>
      </c>
      <c r="E293" s="39" t="e">
        <f t="shared" si="12"/>
        <v>#VALUE!</v>
      </c>
    </row>
    <row r="294" spans="1:5" x14ac:dyDescent="0.25">
      <c r="A294" s="62" t="s">
        <v>102</v>
      </c>
      <c r="C294" s="12">
        <f t="shared" si="11"/>
        <v>1</v>
      </c>
      <c r="E294" s="39" t="e">
        <f t="shared" si="12"/>
        <v>#VALUE!</v>
      </c>
    </row>
    <row r="295" spans="1:5" x14ac:dyDescent="0.25">
      <c r="A295" s="62" t="s">
        <v>102</v>
      </c>
      <c r="C295" s="12">
        <f t="shared" si="11"/>
        <v>1</v>
      </c>
      <c r="E295" s="39" t="e">
        <f t="shared" si="12"/>
        <v>#VALUE!</v>
      </c>
    </row>
    <row r="296" spans="1:5" x14ac:dyDescent="0.25">
      <c r="A296" s="62" t="s">
        <v>102</v>
      </c>
      <c r="C296" s="12">
        <f t="shared" si="11"/>
        <v>1</v>
      </c>
      <c r="E296" s="39" t="e">
        <f t="shared" si="12"/>
        <v>#VALUE!</v>
      </c>
    </row>
    <row r="297" spans="1:5" x14ac:dyDescent="0.25">
      <c r="A297" s="62" t="s">
        <v>102</v>
      </c>
      <c r="C297" s="12">
        <f t="shared" si="11"/>
        <v>1</v>
      </c>
      <c r="E297" s="39" t="e">
        <f t="shared" si="12"/>
        <v>#VALUE!</v>
      </c>
    </row>
    <row r="298" spans="1:5" x14ac:dyDescent="0.25">
      <c r="A298" s="62" t="s">
        <v>102</v>
      </c>
      <c r="C298" s="12">
        <f t="shared" si="11"/>
        <v>1</v>
      </c>
      <c r="E298" s="39" t="e">
        <f t="shared" si="12"/>
        <v>#VALUE!</v>
      </c>
    </row>
    <row r="299" spans="1:5" x14ac:dyDescent="0.25">
      <c r="A299" s="62" t="s">
        <v>102</v>
      </c>
      <c r="C299" s="12">
        <f t="shared" si="11"/>
        <v>1</v>
      </c>
      <c r="E299" s="39" t="e">
        <f t="shared" si="12"/>
        <v>#VALUE!</v>
      </c>
    </row>
    <row r="300" spans="1:5" x14ac:dyDescent="0.25">
      <c r="A300" s="62" t="s">
        <v>102</v>
      </c>
      <c r="C300" s="12">
        <f t="shared" si="11"/>
        <v>1</v>
      </c>
      <c r="E300" s="39" t="e">
        <f t="shared" si="12"/>
        <v>#VALUE!</v>
      </c>
    </row>
    <row r="301" spans="1:5" x14ac:dyDescent="0.25">
      <c r="A301" s="62" t="s">
        <v>102</v>
      </c>
      <c r="C301" s="12">
        <f t="shared" si="11"/>
        <v>1</v>
      </c>
      <c r="E301" s="39" t="e">
        <f t="shared" si="12"/>
        <v>#VALUE!</v>
      </c>
    </row>
    <row r="302" spans="1:5" x14ac:dyDescent="0.25">
      <c r="A302" s="62" t="s">
        <v>102</v>
      </c>
      <c r="C302" s="12">
        <f t="shared" si="11"/>
        <v>1</v>
      </c>
      <c r="E302" s="39" t="e">
        <f t="shared" si="12"/>
        <v>#VALUE!</v>
      </c>
    </row>
    <row r="303" spans="1:5" x14ac:dyDescent="0.25">
      <c r="A303" s="62" t="s">
        <v>102</v>
      </c>
      <c r="C303" s="12">
        <f t="shared" si="11"/>
        <v>1</v>
      </c>
      <c r="E303" s="39" t="e">
        <f t="shared" si="12"/>
        <v>#VALUE!</v>
      </c>
    </row>
    <row r="304" spans="1:5" x14ac:dyDescent="0.25">
      <c r="A304" s="62" t="s">
        <v>102</v>
      </c>
      <c r="C304" s="12">
        <f t="shared" si="11"/>
        <v>1</v>
      </c>
      <c r="E304" s="39" t="e">
        <f t="shared" si="12"/>
        <v>#VALUE!</v>
      </c>
    </row>
    <row r="305" spans="1:5" x14ac:dyDescent="0.25">
      <c r="A305" s="62" t="s">
        <v>102</v>
      </c>
      <c r="C305" s="12">
        <f t="shared" si="11"/>
        <v>1</v>
      </c>
      <c r="E305" s="39" t="e">
        <f t="shared" si="12"/>
        <v>#VALUE!</v>
      </c>
    </row>
    <row r="306" spans="1:5" x14ac:dyDescent="0.25">
      <c r="A306" s="62" t="s">
        <v>102</v>
      </c>
      <c r="C306" s="12">
        <f t="shared" si="11"/>
        <v>1</v>
      </c>
      <c r="E306" s="39" t="e">
        <f t="shared" si="12"/>
        <v>#VALUE!</v>
      </c>
    </row>
    <row r="307" spans="1:5" x14ac:dyDescent="0.25">
      <c r="A307" s="62" t="s">
        <v>102</v>
      </c>
      <c r="C307" s="12">
        <f t="shared" si="11"/>
        <v>1</v>
      </c>
      <c r="E307" s="39" t="e">
        <f t="shared" si="12"/>
        <v>#VALUE!</v>
      </c>
    </row>
    <row r="308" spans="1:5" x14ac:dyDescent="0.25">
      <c r="A308" s="62" t="s">
        <v>102</v>
      </c>
      <c r="C308" s="12">
        <f t="shared" si="11"/>
        <v>1</v>
      </c>
      <c r="E308" s="39" t="e">
        <f t="shared" si="12"/>
        <v>#VALUE!</v>
      </c>
    </row>
    <row r="309" spans="1:5" x14ac:dyDescent="0.25">
      <c r="A309" s="62" t="s">
        <v>102</v>
      </c>
      <c r="C309" s="12">
        <f t="shared" si="11"/>
        <v>1</v>
      </c>
      <c r="E309" s="39" t="e">
        <f t="shared" si="12"/>
        <v>#VALUE!</v>
      </c>
    </row>
    <row r="310" spans="1:5" x14ac:dyDescent="0.25">
      <c r="A310" s="62" t="s">
        <v>102</v>
      </c>
      <c r="C310" s="12">
        <f t="shared" si="11"/>
        <v>1</v>
      </c>
      <c r="E310" s="39" t="e">
        <f t="shared" si="12"/>
        <v>#VALUE!</v>
      </c>
    </row>
    <row r="311" spans="1:5" x14ac:dyDescent="0.25">
      <c r="A311" s="62" t="s">
        <v>102</v>
      </c>
      <c r="C311" s="12">
        <f t="shared" si="11"/>
        <v>1</v>
      </c>
      <c r="E311" s="39" t="e">
        <f t="shared" si="12"/>
        <v>#VALUE!</v>
      </c>
    </row>
    <row r="312" spans="1:5" x14ac:dyDescent="0.25">
      <c r="A312" s="62" t="s">
        <v>102</v>
      </c>
      <c r="C312" s="12">
        <f t="shared" si="11"/>
        <v>1</v>
      </c>
      <c r="E312" s="39" t="e">
        <f t="shared" si="12"/>
        <v>#VALUE!</v>
      </c>
    </row>
    <row r="313" spans="1:5" x14ac:dyDescent="0.25">
      <c r="A313" s="62" t="s">
        <v>102</v>
      </c>
      <c r="C313" s="12">
        <f t="shared" si="11"/>
        <v>1</v>
      </c>
      <c r="E313" s="39" t="e">
        <f t="shared" si="12"/>
        <v>#VALUE!</v>
      </c>
    </row>
    <row r="314" spans="1:5" x14ac:dyDescent="0.25">
      <c r="A314" s="62" t="s">
        <v>102</v>
      </c>
      <c r="C314" s="12">
        <f t="shared" si="11"/>
        <v>1</v>
      </c>
      <c r="E314" s="39" t="e">
        <f t="shared" si="12"/>
        <v>#VALUE!</v>
      </c>
    </row>
    <row r="315" spans="1:5" x14ac:dyDescent="0.25">
      <c r="A315" s="62" t="s">
        <v>102</v>
      </c>
      <c r="C315" s="12">
        <f t="shared" si="11"/>
        <v>1</v>
      </c>
      <c r="E315" s="39" t="e">
        <f t="shared" si="12"/>
        <v>#VALUE!</v>
      </c>
    </row>
    <row r="316" spans="1:5" x14ac:dyDescent="0.25">
      <c r="A316" s="62" t="s">
        <v>102</v>
      </c>
      <c r="C316" s="12">
        <f t="shared" si="11"/>
        <v>1</v>
      </c>
      <c r="E316" s="39" t="e">
        <f t="shared" si="12"/>
        <v>#VALUE!</v>
      </c>
    </row>
    <row r="317" spans="1:5" x14ac:dyDescent="0.25">
      <c r="A317" s="62" t="s">
        <v>102</v>
      </c>
      <c r="C317" s="12">
        <f t="shared" si="11"/>
        <v>1</v>
      </c>
      <c r="E317" s="39" t="e">
        <f t="shared" si="12"/>
        <v>#VALUE!</v>
      </c>
    </row>
    <row r="318" spans="1:5" x14ac:dyDescent="0.25">
      <c r="A318" s="62" t="s">
        <v>102</v>
      </c>
      <c r="C318" s="12">
        <f t="shared" si="11"/>
        <v>1</v>
      </c>
      <c r="E318" s="39" t="e">
        <f t="shared" si="12"/>
        <v>#VALUE!</v>
      </c>
    </row>
    <row r="319" spans="1:5" x14ac:dyDescent="0.25">
      <c r="A319" s="62" t="s">
        <v>102</v>
      </c>
      <c r="C319" s="12">
        <f t="shared" si="11"/>
        <v>1</v>
      </c>
      <c r="E319" s="39" t="e">
        <f t="shared" si="12"/>
        <v>#VALUE!</v>
      </c>
    </row>
    <row r="320" spans="1:5" x14ac:dyDescent="0.25">
      <c r="A320" s="62" t="s">
        <v>102</v>
      </c>
      <c r="C320" s="12">
        <f t="shared" si="11"/>
        <v>1</v>
      </c>
      <c r="E320" s="39" t="e">
        <f t="shared" si="12"/>
        <v>#VALUE!</v>
      </c>
    </row>
    <row r="321" spans="1:5" x14ac:dyDescent="0.25">
      <c r="A321" s="62" t="s">
        <v>102</v>
      </c>
      <c r="C321" s="12">
        <f t="shared" si="11"/>
        <v>1</v>
      </c>
      <c r="E321" s="39" t="e">
        <f t="shared" si="12"/>
        <v>#VALUE!</v>
      </c>
    </row>
    <row r="322" spans="1:5" x14ac:dyDescent="0.25">
      <c r="A322" s="62" t="s">
        <v>102</v>
      </c>
      <c r="C322" s="12">
        <f t="shared" si="11"/>
        <v>1</v>
      </c>
      <c r="E322" s="39" t="e">
        <f t="shared" si="12"/>
        <v>#VALUE!</v>
      </c>
    </row>
    <row r="323" spans="1:5" x14ac:dyDescent="0.25">
      <c r="A323" s="62" t="s">
        <v>102</v>
      </c>
      <c r="C323" s="12">
        <f t="shared" ref="C323:C386" si="13" xml:space="preserve"> 1</f>
        <v>1</v>
      </c>
      <c r="E323" s="39" t="e">
        <f t="shared" ref="E323:E386" si="14">VALUE(IF(B323="grafity","1",IF(B323="pulled door","1",IF(B323="no ticket","1",IF(B323="revenue dispute","2",IF(B323="sucidial","2",IF(B323="spat","2",IF(B323="etching","2",IF(B323="sleeping vagrant","2",IF(B323="soiled",2,IF(B323="verbal assault","3",IF(B323="aggressive passenger","3",IF(B323="drunk passenger","3",IF(B323="broken window","3",IF(B323="unstable passenger","3",IF(B323="distorbing","3",IF(B323="fight","4",IF(B323="steal","4",IF(B323="indecent exposure","4",IF(B323="physical assault","4",IF(B323="BTP intervention","5",IF(B323="assault with seriously attack","5"))))))))))))))))))))))</f>
        <v>#VALUE!</v>
      </c>
    </row>
    <row r="324" spans="1:5" x14ac:dyDescent="0.25">
      <c r="A324" s="62" t="s">
        <v>102</v>
      </c>
      <c r="C324" s="12">
        <f t="shared" si="13"/>
        <v>1</v>
      </c>
      <c r="E324" s="39" t="e">
        <f t="shared" si="14"/>
        <v>#VALUE!</v>
      </c>
    </row>
    <row r="325" spans="1:5" x14ac:dyDescent="0.25">
      <c r="A325" s="62" t="s">
        <v>102</v>
      </c>
      <c r="C325" s="12">
        <f t="shared" si="13"/>
        <v>1</v>
      </c>
      <c r="E325" s="39" t="e">
        <f t="shared" si="14"/>
        <v>#VALUE!</v>
      </c>
    </row>
    <row r="326" spans="1:5" x14ac:dyDescent="0.25">
      <c r="A326" s="62" t="s">
        <v>102</v>
      </c>
      <c r="C326" s="12">
        <f t="shared" si="13"/>
        <v>1</v>
      </c>
      <c r="E326" s="39" t="e">
        <f t="shared" si="14"/>
        <v>#VALUE!</v>
      </c>
    </row>
    <row r="327" spans="1:5" x14ac:dyDescent="0.25">
      <c r="A327" s="62" t="s">
        <v>102</v>
      </c>
      <c r="C327" s="12">
        <f t="shared" si="13"/>
        <v>1</v>
      </c>
      <c r="E327" s="39" t="e">
        <f t="shared" si="14"/>
        <v>#VALUE!</v>
      </c>
    </row>
    <row r="328" spans="1:5" x14ac:dyDescent="0.25">
      <c r="A328" s="62" t="s">
        <v>102</v>
      </c>
      <c r="C328" s="12">
        <f t="shared" si="13"/>
        <v>1</v>
      </c>
      <c r="E328" s="39" t="e">
        <f t="shared" si="14"/>
        <v>#VALUE!</v>
      </c>
    </row>
    <row r="329" spans="1:5" x14ac:dyDescent="0.25">
      <c r="A329" s="62" t="s">
        <v>102</v>
      </c>
      <c r="C329" s="12">
        <f t="shared" si="13"/>
        <v>1</v>
      </c>
      <c r="E329" s="39" t="e">
        <f t="shared" si="14"/>
        <v>#VALUE!</v>
      </c>
    </row>
    <row r="330" spans="1:5" x14ac:dyDescent="0.25">
      <c r="A330" s="62" t="s">
        <v>102</v>
      </c>
      <c r="C330" s="12">
        <f t="shared" si="13"/>
        <v>1</v>
      </c>
      <c r="E330" s="39" t="e">
        <f t="shared" si="14"/>
        <v>#VALUE!</v>
      </c>
    </row>
    <row r="331" spans="1:5" x14ac:dyDescent="0.25">
      <c r="A331" s="62" t="s">
        <v>102</v>
      </c>
      <c r="C331" s="12">
        <f t="shared" si="13"/>
        <v>1</v>
      </c>
      <c r="E331" s="39" t="e">
        <f t="shared" si="14"/>
        <v>#VALUE!</v>
      </c>
    </row>
    <row r="332" spans="1:5" x14ac:dyDescent="0.25">
      <c r="A332" s="62" t="s">
        <v>102</v>
      </c>
      <c r="C332" s="12">
        <f t="shared" si="13"/>
        <v>1</v>
      </c>
      <c r="E332" s="39" t="e">
        <f t="shared" si="14"/>
        <v>#VALUE!</v>
      </c>
    </row>
    <row r="333" spans="1:5" x14ac:dyDescent="0.25">
      <c r="A333" s="62" t="s">
        <v>102</v>
      </c>
      <c r="C333" s="12">
        <f t="shared" si="13"/>
        <v>1</v>
      </c>
      <c r="E333" s="39" t="e">
        <f t="shared" si="14"/>
        <v>#VALUE!</v>
      </c>
    </row>
    <row r="334" spans="1:5" x14ac:dyDescent="0.25">
      <c r="A334" s="62" t="s">
        <v>102</v>
      </c>
      <c r="C334" s="12">
        <f t="shared" si="13"/>
        <v>1</v>
      </c>
      <c r="E334" s="39" t="e">
        <f t="shared" si="14"/>
        <v>#VALUE!</v>
      </c>
    </row>
    <row r="335" spans="1:5" x14ac:dyDescent="0.25">
      <c r="A335" s="62" t="s">
        <v>102</v>
      </c>
      <c r="C335" s="12">
        <f t="shared" si="13"/>
        <v>1</v>
      </c>
      <c r="E335" s="39" t="e">
        <f t="shared" si="14"/>
        <v>#VALUE!</v>
      </c>
    </row>
    <row r="336" spans="1:5" x14ac:dyDescent="0.25">
      <c r="A336" s="62" t="s">
        <v>102</v>
      </c>
      <c r="C336" s="12">
        <f t="shared" si="13"/>
        <v>1</v>
      </c>
      <c r="E336" s="39" t="e">
        <f t="shared" si="14"/>
        <v>#VALUE!</v>
      </c>
    </row>
    <row r="337" spans="1:5" x14ac:dyDescent="0.25">
      <c r="A337" s="62" t="s">
        <v>102</v>
      </c>
      <c r="C337" s="12">
        <f t="shared" si="13"/>
        <v>1</v>
      </c>
      <c r="E337" s="39" t="e">
        <f t="shared" si="14"/>
        <v>#VALUE!</v>
      </c>
    </row>
    <row r="338" spans="1:5" x14ac:dyDescent="0.25">
      <c r="A338" s="65" t="s">
        <v>102</v>
      </c>
      <c r="C338" s="12">
        <f t="shared" si="13"/>
        <v>1</v>
      </c>
      <c r="E338" s="39" t="e">
        <f t="shared" si="14"/>
        <v>#VALUE!</v>
      </c>
    </row>
    <row r="339" spans="1:5" x14ac:dyDescent="0.25">
      <c r="A339" s="65" t="s">
        <v>102</v>
      </c>
      <c r="C339" s="12">
        <f t="shared" si="13"/>
        <v>1</v>
      </c>
      <c r="E339" s="39" t="e">
        <f t="shared" si="14"/>
        <v>#VALUE!</v>
      </c>
    </row>
    <row r="340" spans="1:5" x14ac:dyDescent="0.25">
      <c r="A340" s="65" t="s">
        <v>102</v>
      </c>
      <c r="C340" s="12">
        <f t="shared" si="13"/>
        <v>1</v>
      </c>
      <c r="E340" s="39" t="e">
        <f t="shared" si="14"/>
        <v>#VALUE!</v>
      </c>
    </row>
    <row r="341" spans="1:5" x14ac:dyDescent="0.25">
      <c r="A341" s="65" t="s">
        <v>102</v>
      </c>
      <c r="C341" s="12">
        <f t="shared" si="13"/>
        <v>1</v>
      </c>
      <c r="E341" s="39" t="e">
        <f t="shared" si="14"/>
        <v>#VALUE!</v>
      </c>
    </row>
    <row r="342" spans="1:5" x14ac:dyDescent="0.25">
      <c r="A342" s="65" t="s">
        <v>102</v>
      </c>
      <c r="C342" s="12">
        <f t="shared" si="13"/>
        <v>1</v>
      </c>
      <c r="E342" s="39" t="e">
        <f t="shared" si="14"/>
        <v>#VALUE!</v>
      </c>
    </row>
    <row r="343" spans="1:5" x14ac:dyDescent="0.25">
      <c r="A343" s="65" t="s">
        <v>102</v>
      </c>
      <c r="C343" s="12">
        <f t="shared" si="13"/>
        <v>1</v>
      </c>
      <c r="E343" s="39" t="e">
        <f t="shared" si="14"/>
        <v>#VALUE!</v>
      </c>
    </row>
    <row r="344" spans="1:5" x14ac:dyDescent="0.25">
      <c r="A344" s="65" t="s">
        <v>102</v>
      </c>
      <c r="C344" s="12">
        <f t="shared" si="13"/>
        <v>1</v>
      </c>
      <c r="E344" s="39" t="e">
        <f t="shared" si="14"/>
        <v>#VALUE!</v>
      </c>
    </row>
    <row r="345" spans="1:5" x14ac:dyDescent="0.25">
      <c r="A345" s="65" t="s">
        <v>102</v>
      </c>
      <c r="C345" s="12">
        <f t="shared" si="13"/>
        <v>1</v>
      </c>
      <c r="E345" s="39" t="e">
        <f t="shared" si="14"/>
        <v>#VALUE!</v>
      </c>
    </row>
    <row r="346" spans="1:5" x14ac:dyDescent="0.25">
      <c r="A346" s="65" t="s">
        <v>102</v>
      </c>
      <c r="C346" s="12">
        <f t="shared" si="13"/>
        <v>1</v>
      </c>
      <c r="E346" s="39" t="e">
        <f t="shared" si="14"/>
        <v>#VALUE!</v>
      </c>
    </row>
    <row r="347" spans="1:5" x14ac:dyDescent="0.25">
      <c r="A347" s="65" t="s">
        <v>102</v>
      </c>
      <c r="C347" s="12">
        <f t="shared" si="13"/>
        <v>1</v>
      </c>
      <c r="E347" s="39" t="e">
        <f t="shared" si="14"/>
        <v>#VALUE!</v>
      </c>
    </row>
    <row r="348" spans="1:5" x14ac:dyDescent="0.25">
      <c r="A348" s="65" t="s">
        <v>102</v>
      </c>
      <c r="C348" s="12">
        <f t="shared" si="13"/>
        <v>1</v>
      </c>
      <c r="E348" s="39" t="e">
        <f t="shared" si="14"/>
        <v>#VALUE!</v>
      </c>
    </row>
    <row r="349" spans="1:5" x14ac:dyDescent="0.25">
      <c r="A349" s="65" t="s">
        <v>102</v>
      </c>
      <c r="C349" s="12">
        <f t="shared" si="13"/>
        <v>1</v>
      </c>
      <c r="E349" s="39" t="e">
        <f t="shared" si="14"/>
        <v>#VALUE!</v>
      </c>
    </row>
    <row r="350" spans="1:5" x14ac:dyDescent="0.25">
      <c r="A350" s="65" t="s">
        <v>102</v>
      </c>
      <c r="C350" s="12">
        <f t="shared" si="13"/>
        <v>1</v>
      </c>
      <c r="E350" s="39" t="e">
        <f t="shared" si="14"/>
        <v>#VALUE!</v>
      </c>
    </row>
    <row r="351" spans="1:5" x14ac:dyDescent="0.25">
      <c r="A351" s="65" t="s">
        <v>102</v>
      </c>
      <c r="C351" s="12">
        <f t="shared" si="13"/>
        <v>1</v>
      </c>
      <c r="E351" s="39" t="e">
        <f t="shared" si="14"/>
        <v>#VALUE!</v>
      </c>
    </row>
    <row r="352" spans="1:5" x14ac:dyDescent="0.25">
      <c r="A352" s="65" t="s">
        <v>102</v>
      </c>
      <c r="C352" s="12">
        <f t="shared" si="13"/>
        <v>1</v>
      </c>
      <c r="E352" s="39" t="e">
        <f t="shared" si="14"/>
        <v>#VALUE!</v>
      </c>
    </row>
    <row r="353" spans="1:5" x14ac:dyDescent="0.25">
      <c r="A353" s="65" t="s">
        <v>102</v>
      </c>
      <c r="C353" s="12">
        <f t="shared" si="13"/>
        <v>1</v>
      </c>
      <c r="E353" s="39" t="e">
        <f t="shared" si="14"/>
        <v>#VALUE!</v>
      </c>
    </row>
    <row r="354" spans="1:5" x14ac:dyDescent="0.25">
      <c r="A354" s="65" t="s">
        <v>102</v>
      </c>
      <c r="C354" s="12">
        <f t="shared" si="13"/>
        <v>1</v>
      </c>
      <c r="E354" s="39" t="e">
        <f t="shared" si="14"/>
        <v>#VALUE!</v>
      </c>
    </row>
    <row r="355" spans="1:5" x14ac:dyDescent="0.25">
      <c r="A355" s="65" t="s">
        <v>102</v>
      </c>
      <c r="C355" s="12">
        <f t="shared" si="13"/>
        <v>1</v>
      </c>
      <c r="E355" s="39" t="e">
        <f t="shared" si="14"/>
        <v>#VALUE!</v>
      </c>
    </row>
    <row r="356" spans="1:5" x14ac:dyDescent="0.25">
      <c r="A356" s="65" t="s">
        <v>102</v>
      </c>
      <c r="C356" s="12">
        <f t="shared" si="13"/>
        <v>1</v>
      </c>
      <c r="E356" s="39" t="e">
        <f t="shared" si="14"/>
        <v>#VALUE!</v>
      </c>
    </row>
    <row r="357" spans="1:5" x14ac:dyDescent="0.25">
      <c r="A357" s="65" t="s">
        <v>102</v>
      </c>
      <c r="C357" s="12">
        <f t="shared" si="13"/>
        <v>1</v>
      </c>
      <c r="E357" s="39" t="e">
        <f t="shared" si="14"/>
        <v>#VALUE!</v>
      </c>
    </row>
    <row r="358" spans="1:5" x14ac:dyDescent="0.25">
      <c r="A358" s="65" t="s">
        <v>102</v>
      </c>
      <c r="C358" s="12">
        <f t="shared" si="13"/>
        <v>1</v>
      </c>
      <c r="E358" s="39" t="e">
        <f t="shared" si="14"/>
        <v>#VALUE!</v>
      </c>
    </row>
    <row r="359" spans="1:5" x14ac:dyDescent="0.25">
      <c r="A359" s="65" t="s">
        <v>102</v>
      </c>
      <c r="C359" s="12">
        <f t="shared" si="13"/>
        <v>1</v>
      </c>
      <c r="E359" s="39" t="e">
        <f t="shared" si="14"/>
        <v>#VALUE!</v>
      </c>
    </row>
    <row r="360" spans="1:5" x14ac:dyDescent="0.25">
      <c r="A360" s="65" t="s">
        <v>102</v>
      </c>
      <c r="C360" s="12">
        <f t="shared" si="13"/>
        <v>1</v>
      </c>
      <c r="E360" s="39" t="e">
        <f t="shared" si="14"/>
        <v>#VALUE!</v>
      </c>
    </row>
    <row r="361" spans="1:5" x14ac:dyDescent="0.25">
      <c r="A361" s="65" t="s">
        <v>102</v>
      </c>
      <c r="C361" s="12">
        <f t="shared" si="13"/>
        <v>1</v>
      </c>
      <c r="E361" s="39" t="e">
        <f t="shared" si="14"/>
        <v>#VALUE!</v>
      </c>
    </row>
    <row r="362" spans="1:5" x14ac:dyDescent="0.25">
      <c r="A362" s="65" t="s">
        <v>102</v>
      </c>
      <c r="C362" s="12">
        <f t="shared" si="13"/>
        <v>1</v>
      </c>
      <c r="E362" s="39" t="e">
        <f t="shared" si="14"/>
        <v>#VALUE!</v>
      </c>
    </row>
    <row r="363" spans="1:5" x14ac:dyDescent="0.25">
      <c r="A363" s="65" t="s">
        <v>102</v>
      </c>
      <c r="C363" s="12">
        <f t="shared" si="13"/>
        <v>1</v>
      </c>
      <c r="E363" s="39" t="e">
        <f t="shared" si="14"/>
        <v>#VALUE!</v>
      </c>
    </row>
    <row r="364" spans="1:5" x14ac:dyDescent="0.25">
      <c r="A364" s="65" t="s">
        <v>102</v>
      </c>
      <c r="C364" s="12">
        <f t="shared" si="13"/>
        <v>1</v>
      </c>
      <c r="E364" s="39" t="e">
        <f t="shared" si="14"/>
        <v>#VALUE!</v>
      </c>
    </row>
    <row r="365" spans="1:5" x14ac:dyDescent="0.25">
      <c r="A365" s="65" t="s">
        <v>102</v>
      </c>
      <c r="C365" s="12">
        <f t="shared" si="13"/>
        <v>1</v>
      </c>
      <c r="E365" s="39" t="e">
        <f t="shared" si="14"/>
        <v>#VALUE!</v>
      </c>
    </row>
    <row r="366" spans="1:5" x14ac:dyDescent="0.25">
      <c r="A366" s="65" t="s">
        <v>102</v>
      </c>
      <c r="C366" s="12">
        <f t="shared" si="13"/>
        <v>1</v>
      </c>
      <c r="E366" s="39" t="e">
        <f t="shared" si="14"/>
        <v>#VALUE!</v>
      </c>
    </row>
    <row r="367" spans="1:5" x14ac:dyDescent="0.25">
      <c r="A367" s="65" t="s">
        <v>102</v>
      </c>
      <c r="C367" s="12">
        <f t="shared" si="13"/>
        <v>1</v>
      </c>
      <c r="E367" s="39" t="e">
        <f t="shared" si="14"/>
        <v>#VALUE!</v>
      </c>
    </row>
    <row r="368" spans="1:5" x14ac:dyDescent="0.25">
      <c r="A368" s="65" t="s">
        <v>102</v>
      </c>
      <c r="C368" s="12">
        <f t="shared" si="13"/>
        <v>1</v>
      </c>
      <c r="E368" s="39" t="e">
        <f t="shared" si="14"/>
        <v>#VALUE!</v>
      </c>
    </row>
    <row r="369" spans="1:5" x14ac:dyDescent="0.25">
      <c r="A369" s="65" t="s">
        <v>102</v>
      </c>
      <c r="C369" s="12">
        <f t="shared" si="13"/>
        <v>1</v>
      </c>
      <c r="E369" s="39" t="e">
        <f t="shared" si="14"/>
        <v>#VALUE!</v>
      </c>
    </row>
    <row r="370" spans="1:5" x14ac:dyDescent="0.25">
      <c r="A370" s="65" t="s">
        <v>102</v>
      </c>
      <c r="C370" s="12">
        <f t="shared" si="13"/>
        <v>1</v>
      </c>
      <c r="E370" s="39" t="e">
        <f t="shared" si="14"/>
        <v>#VALUE!</v>
      </c>
    </row>
    <row r="371" spans="1:5" x14ac:dyDescent="0.25">
      <c r="A371" s="65" t="s">
        <v>102</v>
      </c>
      <c r="C371" s="12">
        <f t="shared" si="13"/>
        <v>1</v>
      </c>
      <c r="E371" s="39" t="e">
        <f t="shared" si="14"/>
        <v>#VALUE!</v>
      </c>
    </row>
    <row r="372" spans="1:5" x14ac:dyDescent="0.25">
      <c r="A372" s="65" t="s">
        <v>102</v>
      </c>
      <c r="C372" s="12">
        <f t="shared" si="13"/>
        <v>1</v>
      </c>
      <c r="E372" s="39" t="e">
        <f t="shared" si="14"/>
        <v>#VALUE!</v>
      </c>
    </row>
    <row r="373" spans="1:5" x14ac:dyDescent="0.25">
      <c r="A373" s="65" t="s">
        <v>102</v>
      </c>
      <c r="C373" s="12">
        <f t="shared" si="13"/>
        <v>1</v>
      </c>
      <c r="E373" s="39" t="e">
        <f t="shared" si="14"/>
        <v>#VALUE!</v>
      </c>
    </row>
    <row r="374" spans="1:5" x14ac:dyDescent="0.25">
      <c r="A374" s="65" t="s">
        <v>102</v>
      </c>
      <c r="C374" s="12">
        <f t="shared" si="13"/>
        <v>1</v>
      </c>
      <c r="E374" s="39" t="e">
        <f t="shared" si="14"/>
        <v>#VALUE!</v>
      </c>
    </row>
    <row r="375" spans="1:5" x14ac:dyDescent="0.25">
      <c r="A375" s="65" t="s">
        <v>102</v>
      </c>
      <c r="C375" s="12">
        <f t="shared" si="13"/>
        <v>1</v>
      </c>
      <c r="E375" s="39" t="e">
        <f t="shared" si="14"/>
        <v>#VALUE!</v>
      </c>
    </row>
    <row r="376" spans="1:5" x14ac:dyDescent="0.25">
      <c r="A376" s="65" t="s">
        <v>102</v>
      </c>
      <c r="C376" s="12">
        <f t="shared" si="13"/>
        <v>1</v>
      </c>
      <c r="E376" s="39" t="e">
        <f t="shared" si="14"/>
        <v>#VALUE!</v>
      </c>
    </row>
    <row r="377" spans="1:5" x14ac:dyDescent="0.25">
      <c r="A377" s="65" t="s">
        <v>102</v>
      </c>
      <c r="C377" s="12">
        <f t="shared" si="13"/>
        <v>1</v>
      </c>
      <c r="E377" s="39" t="e">
        <f t="shared" si="14"/>
        <v>#VALUE!</v>
      </c>
    </row>
    <row r="378" spans="1:5" x14ac:dyDescent="0.25">
      <c r="A378" s="65" t="s">
        <v>102</v>
      </c>
      <c r="C378" s="12">
        <f t="shared" si="13"/>
        <v>1</v>
      </c>
      <c r="E378" s="39" t="e">
        <f t="shared" si="14"/>
        <v>#VALUE!</v>
      </c>
    </row>
    <row r="379" spans="1:5" x14ac:dyDescent="0.25">
      <c r="A379" s="65" t="s">
        <v>102</v>
      </c>
      <c r="C379" s="12">
        <f t="shared" si="13"/>
        <v>1</v>
      </c>
      <c r="E379" s="39" t="e">
        <f t="shared" si="14"/>
        <v>#VALUE!</v>
      </c>
    </row>
    <row r="380" spans="1:5" x14ac:dyDescent="0.25">
      <c r="A380" s="65" t="s">
        <v>102</v>
      </c>
      <c r="C380" s="12">
        <f t="shared" si="13"/>
        <v>1</v>
      </c>
      <c r="E380" s="39" t="e">
        <f t="shared" si="14"/>
        <v>#VALUE!</v>
      </c>
    </row>
    <row r="381" spans="1:5" x14ac:dyDescent="0.25">
      <c r="A381" s="65" t="s">
        <v>102</v>
      </c>
      <c r="C381" s="12">
        <f t="shared" si="13"/>
        <v>1</v>
      </c>
      <c r="E381" s="39" t="e">
        <f t="shared" si="14"/>
        <v>#VALUE!</v>
      </c>
    </row>
    <row r="382" spans="1:5" x14ac:dyDescent="0.25">
      <c r="A382" s="65" t="s">
        <v>102</v>
      </c>
      <c r="C382" s="12">
        <f t="shared" si="13"/>
        <v>1</v>
      </c>
      <c r="E382" s="39" t="e">
        <f t="shared" si="14"/>
        <v>#VALUE!</v>
      </c>
    </row>
    <row r="383" spans="1:5" x14ac:dyDescent="0.25">
      <c r="A383" s="65" t="s">
        <v>102</v>
      </c>
      <c r="C383" s="12">
        <f t="shared" si="13"/>
        <v>1</v>
      </c>
      <c r="E383" s="39" t="e">
        <f t="shared" si="14"/>
        <v>#VALUE!</v>
      </c>
    </row>
    <row r="384" spans="1:5" x14ac:dyDescent="0.25">
      <c r="A384" s="65" t="s">
        <v>102</v>
      </c>
      <c r="C384" s="12">
        <f t="shared" si="13"/>
        <v>1</v>
      </c>
      <c r="E384" s="39" t="e">
        <f t="shared" si="14"/>
        <v>#VALUE!</v>
      </c>
    </row>
    <row r="385" spans="1:5" x14ac:dyDescent="0.25">
      <c r="A385" s="65" t="s">
        <v>102</v>
      </c>
      <c r="C385" s="12">
        <f t="shared" si="13"/>
        <v>1</v>
      </c>
      <c r="E385" s="39" t="e">
        <f t="shared" si="14"/>
        <v>#VALUE!</v>
      </c>
    </row>
    <row r="386" spans="1:5" x14ac:dyDescent="0.25">
      <c r="A386" s="65" t="s">
        <v>102</v>
      </c>
      <c r="C386" s="12">
        <f t="shared" si="13"/>
        <v>1</v>
      </c>
      <c r="E386" s="39" t="e">
        <f t="shared" si="14"/>
        <v>#VALUE!</v>
      </c>
    </row>
    <row r="387" spans="1:5" x14ac:dyDescent="0.25">
      <c r="A387" s="65" t="s">
        <v>102</v>
      </c>
      <c r="C387" s="12">
        <f t="shared" ref="C387:C450" si="15" xml:space="preserve"> 1</f>
        <v>1</v>
      </c>
      <c r="E387" s="39" t="e">
        <f t="shared" ref="E387:E450" si="16">VALUE(IF(B387="grafity","1",IF(B387="pulled door","1",IF(B387="no ticket","1",IF(B387="revenue dispute","2",IF(B387="sucidial","2",IF(B387="spat","2",IF(B387="etching","2",IF(B387="sleeping vagrant","2",IF(B387="soiled",2,IF(B387="verbal assault","3",IF(B387="aggressive passenger","3",IF(B387="drunk passenger","3",IF(B387="broken window","3",IF(B387="unstable passenger","3",IF(B387="distorbing","3",IF(B387="fight","4",IF(B387="steal","4",IF(B387="indecent exposure","4",IF(B387="physical assault","4",IF(B387="BTP intervention","5",IF(B387="assault with seriously attack","5"))))))))))))))))))))))</f>
        <v>#VALUE!</v>
      </c>
    </row>
    <row r="388" spans="1:5" x14ac:dyDescent="0.25">
      <c r="A388" s="65" t="s">
        <v>102</v>
      </c>
      <c r="C388" s="12">
        <f t="shared" si="15"/>
        <v>1</v>
      </c>
      <c r="E388" s="39" t="e">
        <f t="shared" si="16"/>
        <v>#VALUE!</v>
      </c>
    </row>
    <row r="389" spans="1:5" x14ac:dyDescent="0.25">
      <c r="A389" s="65" t="s">
        <v>102</v>
      </c>
      <c r="C389" s="12">
        <f t="shared" si="15"/>
        <v>1</v>
      </c>
      <c r="E389" s="39" t="e">
        <f t="shared" si="16"/>
        <v>#VALUE!</v>
      </c>
    </row>
    <row r="390" spans="1:5" x14ac:dyDescent="0.25">
      <c r="A390" s="65" t="s">
        <v>102</v>
      </c>
      <c r="C390" s="12">
        <f t="shared" si="15"/>
        <v>1</v>
      </c>
      <c r="E390" s="39" t="e">
        <f t="shared" si="16"/>
        <v>#VALUE!</v>
      </c>
    </row>
    <row r="391" spans="1:5" x14ac:dyDescent="0.25">
      <c r="A391" s="65" t="s">
        <v>102</v>
      </c>
      <c r="C391" s="12">
        <f t="shared" si="15"/>
        <v>1</v>
      </c>
      <c r="E391" s="39" t="e">
        <f t="shared" si="16"/>
        <v>#VALUE!</v>
      </c>
    </row>
    <row r="392" spans="1:5" x14ac:dyDescent="0.25">
      <c r="A392" s="65" t="s">
        <v>102</v>
      </c>
      <c r="C392" s="12">
        <f t="shared" si="15"/>
        <v>1</v>
      </c>
      <c r="E392" s="39" t="e">
        <f t="shared" si="16"/>
        <v>#VALUE!</v>
      </c>
    </row>
    <row r="393" spans="1:5" x14ac:dyDescent="0.25">
      <c r="A393" s="65" t="s">
        <v>102</v>
      </c>
      <c r="C393" s="12">
        <f t="shared" si="15"/>
        <v>1</v>
      </c>
      <c r="E393" s="39" t="e">
        <f t="shared" si="16"/>
        <v>#VALUE!</v>
      </c>
    </row>
    <row r="394" spans="1:5" x14ac:dyDescent="0.25">
      <c r="A394" s="65" t="s">
        <v>102</v>
      </c>
      <c r="C394" s="12">
        <f t="shared" si="15"/>
        <v>1</v>
      </c>
      <c r="E394" s="39" t="e">
        <f t="shared" si="16"/>
        <v>#VALUE!</v>
      </c>
    </row>
    <row r="395" spans="1:5" x14ac:dyDescent="0.25">
      <c r="A395" s="65" t="s">
        <v>102</v>
      </c>
      <c r="C395" s="12">
        <f t="shared" si="15"/>
        <v>1</v>
      </c>
      <c r="E395" s="39" t="e">
        <f t="shared" si="16"/>
        <v>#VALUE!</v>
      </c>
    </row>
    <row r="396" spans="1:5" x14ac:dyDescent="0.25">
      <c r="A396" s="65" t="s">
        <v>102</v>
      </c>
      <c r="C396" s="12">
        <f t="shared" si="15"/>
        <v>1</v>
      </c>
      <c r="E396" s="39" t="e">
        <f t="shared" si="16"/>
        <v>#VALUE!</v>
      </c>
    </row>
    <row r="397" spans="1:5" x14ac:dyDescent="0.25">
      <c r="A397" s="65" t="s">
        <v>102</v>
      </c>
      <c r="C397" s="12">
        <f t="shared" si="15"/>
        <v>1</v>
      </c>
      <c r="E397" s="39" t="e">
        <f t="shared" si="16"/>
        <v>#VALUE!</v>
      </c>
    </row>
    <row r="398" spans="1:5" x14ac:dyDescent="0.25">
      <c r="A398" s="65" t="s">
        <v>102</v>
      </c>
      <c r="C398" s="12">
        <f t="shared" si="15"/>
        <v>1</v>
      </c>
      <c r="E398" s="39" t="e">
        <f t="shared" si="16"/>
        <v>#VALUE!</v>
      </c>
    </row>
    <row r="399" spans="1:5" x14ac:dyDescent="0.25">
      <c r="A399" s="65" t="s">
        <v>102</v>
      </c>
      <c r="C399" s="12">
        <f t="shared" si="15"/>
        <v>1</v>
      </c>
      <c r="E399" s="39" t="e">
        <f t="shared" si="16"/>
        <v>#VALUE!</v>
      </c>
    </row>
    <row r="400" spans="1:5" x14ac:dyDescent="0.25">
      <c r="A400" s="65" t="s">
        <v>102</v>
      </c>
      <c r="C400" s="12">
        <f t="shared" si="15"/>
        <v>1</v>
      </c>
      <c r="E400" s="39" t="e">
        <f t="shared" si="16"/>
        <v>#VALUE!</v>
      </c>
    </row>
    <row r="401" spans="1:5" x14ac:dyDescent="0.25">
      <c r="A401" s="65" t="s">
        <v>102</v>
      </c>
      <c r="C401" s="12">
        <f t="shared" si="15"/>
        <v>1</v>
      </c>
      <c r="E401" s="39" t="e">
        <f t="shared" si="16"/>
        <v>#VALUE!</v>
      </c>
    </row>
    <row r="402" spans="1:5" x14ac:dyDescent="0.25">
      <c r="A402" s="65" t="s">
        <v>102</v>
      </c>
      <c r="C402" s="12">
        <f t="shared" si="15"/>
        <v>1</v>
      </c>
      <c r="E402" s="39" t="e">
        <f t="shared" si="16"/>
        <v>#VALUE!</v>
      </c>
    </row>
    <row r="403" spans="1:5" x14ac:dyDescent="0.25">
      <c r="A403" s="65" t="s">
        <v>102</v>
      </c>
      <c r="C403" s="12">
        <f t="shared" si="15"/>
        <v>1</v>
      </c>
      <c r="E403" s="39" t="e">
        <f t="shared" si="16"/>
        <v>#VALUE!</v>
      </c>
    </row>
    <row r="404" spans="1:5" x14ac:dyDescent="0.25">
      <c r="A404" s="65" t="s">
        <v>102</v>
      </c>
      <c r="C404" s="12">
        <f t="shared" si="15"/>
        <v>1</v>
      </c>
      <c r="E404" s="39" t="e">
        <f t="shared" si="16"/>
        <v>#VALUE!</v>
      </c>
    </row>
    <row r="405" spans="1:5" x14ac:dyDescent="0.25">
      <c r="A405" s="65" t="s">
        <v>102</v>
      </c>
      <c r="C405" s="12">
        <f t="shared" si="15"/>
        <v>1</v>
      </c>
      <c r="E405" s="39" t="e">
        <f t="shared" si="16"/>
        <v>#VALUE!</v>
      </c>
    </row>
    <row r="406" spans="1:5" x14ac:dyDescent="0.25">
      <c r="A406" s="65" t="s">
        <v>102</v>
      </c>
      <c r="C406" s="12">
        <f t="shared" si="15"/>
        <v>1</v>
      </c>
      <c r="E406" s="39" t="e">
        <f t="shared" si="16"/>
        <v>#VALUE!</v>
      </c>
    </row>
    <row r="407" spans="1:5" x14ac:dyDescent="0.25">
      <c r="A407" s="65" t="s">
        <v>102</v>
      </c>
      <c r="C407" s="12">
        <f t="shared" si="15"/>
        <v>1</v>
      </c>
      <c r="E407" s="39" t="e">
        <f t="shared" si="16"/>
        <v>#VALUE!</v>
      </c>
    </row>
    <row r="408" spans="1:5" x14ac:dyDescent="0.25">
      <c r="A408" s="65" t="s">
        <v>102</v>
      </c>
      <c r="C408" s="12">
        <f t="shared" si="15"/>
        <v>1</v>
      </c>
      <c r="E408" s="39" t="e">
        <f t="shared" si="16"/>
        <v>#VALUE!</v>
      </c>
    </row>
    <row r="409" spans="1:5" x14ac:dyDescent="0.25">
      <c r="A409" s="65" t="s">
        <v>102</v>
      </c>
      <c r="C409" s="12">
        <f t="shared" si="15"/>
        <v>1</v>
      </c>
      <c r="E409" s="39" t="e">
        <f t="shared" si="16"/>
        <v>#VALUE!</v>
      </c>
    </row>
    <row r="410" spans="1:5" x14ac:dyDescent="0.25">
      <c r="A410" s="65" t="s">
        <v>102</v>
      </c>
      <c r="C410" s="12">
        <f t="shared" si="15"/>
        <v>1</v>
      </c>
      <c r="E410" s="39" t="e">
        <f t="shared" si="16"/>
        <v>#VALUE!</v>
      </c>
    </row>
    <row r="411" spans="1:5" x14ac:dyDescent="0.25">
      <c r="A411" s="65" t="s">
        <v>102</v>
      </c>
      <c r="C411" s="12">
        <f t="shared" si="15"/>
        <v>1</v>
      </c>
      <c r="E411" s="39" t="e">
        <f t="shared" si="16"/>
        <v>#VALUE!</v>
      </c>
    </row>
    <row r="412" spans="1:5" x14ac:dyDescent="0.25">
      <c r="A412" s="65" t="s">
        <v>102</v>
      </c>
      <c r="C412" s="12">
        <f t="shared" si="15"/>
        <v>1</v>
      </c>
      <c r="E412" s="39" t="e">
        <f t="shared" si="16"/>
        <v>#VALUE!</v>
      </c>
    </row>
    <row r="413" spans="1:5" x14ac:dyDescent="0.25">
      <c r="A413" s="65" t="s">
        <v>102</v>
      </c>
      <c r="C413" s="12">
        <f t="shared" si="15"/>
        <v>1</v>
      </c>
      <c r="E413" s="39" t="e">
        <f t="shared" si="16"/>
        <v>#VALUE!</v>
      </c>
    </row>
    <row r="414" spans="1:5" x14ac:dyDescent="0.25">
      <c r="A414" s="65" t="s">
        <v>102</v>
      </c>
      <c r="C414" s="12">
        <f t="shared" si="15"/>
        <v>1</v>
      </c>
      <c r="E414" s="39" t="e">
        <f t="shared" si="16"/>
        <v>#VALUE!</v>
      </c>
    </row>
    <row r="415" spans="1:5" x14ac:dyDescent="0.25">
      <c r="A415" s="65" t="s">
        <v>102</v>
      </c>
      <c r="C415" s="12">
        <f t="shared" si="15"/>
        <v>1</v>
      </c>
      <c r="E415" s="39" t="e">
        <f t="shared" si="16"/>
        <v>#VALUE!</v>
      </c>
    </row>
    <row r="416" spans="1:5" x14ac:dyDescent="0.25">
      <c r="A416" s="65" t="s">
        <v>102</v>
      </c>
      <c r="C416" s="12">
        <f t="shared" si="15"/>
        <v>1</v>
      </c>
      <c r="E416" s="39" t="e">
        <f t="shared" si="16"/>
        <v>#VALUE!</v>
      </c>
    </row>
    <row r="417" spans="1:5" x14ac:dyDescent="0.25">
      <c r="A417" s="65" t="s">
        <v>102</v>
      </c>
      <c r="C417" s="12">
        <f t="shared" si="15"/>
        <v>1</v>
      </c>
      <c r="E417" s="39" t="e">
        <f t="shared" si="16"/>
        <v>#VALUE!</v>
      </c>
    </row>
    <row r="418" spans="1:5" x14ac:dyDescent="0.25">
      <c r="A418" s="65" t="s">
        <v>102</v>
      </c>
      <c r="C418" s="12">
        <f t="shared" si="15"/>
        <v>1</v>
      </c>
      <c r="E418" s="39" t="e">
        <f t="shared" si="16"/>
        <v>#VALUE!</v>
      </c>
    </row>
    <row r="419" spans="1:5" x14ac:dyDescent="0.25">
      <c r="A419" s="65" t="s">
        <v>102</v>
      </c>
      <c r="C419" s="12">
        <f t="shared" si="15"/>
        <v>1</v>
      </c>
      <c r="E419" s="39" t="e">
        <f t="shared" si="16"/>
        <v>#VALUE!</v>
      </c>
    </row>
    <row r="420" spans="1:5" x14ac:dyDescent="0.25">
      <c r="A420" s="65" t="s">
        <v>102</v>
      </c>
      <c r="C420" s="12">
        <f t="shared" si="15"/>
        <v>1</v>
      </c>
      <c r="E420" s="39" t="e">
        <f t="shared" si="16"/>
        <v>#VALUE!</v>
      </c>
    </row>
    <row r="421" spans="1:5" x14ac:dyDescent="0.25">
      <c r="A421" s="65" t="s">
        <v>102</v>
      </c>
      <c r="C421" s="12">
        <f t="shared" si="15"/>
        <v>1</v>
      </c>
      <c r="E421" s="39" t="e">
        <f t="shared" si="16"/>
        <v>#VALUE!</v>
      </c>
    </row>
    <row r="422" spans="1:5" x14ac:dyDescent="0.25">
      <c r="A422" s="65" t="s">
        <v>102</v>
      </c>
      <c r="C422" s="12">
        <f t="shared" si="15"/>
        <v>1</v>
      </c>
      <c r="E422" s="39" t="e">
        <f t="shared" si="16"/>
        <v>#VALUE!</v>
      </c>
    </row>
    <row r="423" spans="1:5" x14ac:dyDescent="0.25">
      <c r="A423" s="65" t="s">
        <v>102</v>
      </c>
      <c r="C423" s="12">
        <f t="shared" si="15"/>
        <v>1</v>
      </c>
      <c r="E423" s="39" t="e">
        <f t="shared" si="16"/>
        <v>#VALUE!</v>
      </c>
    </row>
    <row r="424" spans="1:5" x14ac:dyDescent="0.25">
      <c r="A424" s="65" t="s">
        <v>102</v>
      </c>
      <c r="C424" s="12">
        <f t="shared" si="15"/>
        <v>1</v>
      </c>
      <c r="E424" s="39" t="e">
        <f t="shared" si="16"/>
        <v>#VALUE!</v>
      </c>
    </row>
    <row r="425" spans="1:5" x14ac:dyDescent="0.25">
      <c r="A425" s="65" t="s">
        <v>102</v>
      </c>
      <c r="C425" s="12">
        <f t="shared" si="15"/>
        <v>1</v>
      </c>
      <c r="E425" s="39" t="e">
        <f t="shared" si="16"/>
        <v>#VALUE!</v>
      </c>
    </row>
    <row r="426" spans="1:5" x14ac:dyDescent="0.25">
      <c r="A426" s="65" t="s">
        <v>102</v>
      </c>
      <c r="C426" s="12">
        <f t="shared" si="15"/>
        <v>1</v>
      </c>
      <c r="E426" s="39" t="e">
        <f t="shared" si="16"/>
        <v>#VALUE!</v>
      </c>
    </row>
    <row r="427" spans="1:5" x14ac:dyDescent="0.25">
      <c r="A427" s="65" t="s">
        <v>102</v>
      </c>
      <c r="C427" s="12">
        <f t="shared" si="15"/>
        <v>1</v>
      </c>
      <c r="E427" s="39" t="e">
        <f t="shared" si="16"/>
        <v>#VALUE!</v>
      </c>
    </row>
    <row r="428" spans="1:5" x14ac:dyDescent="0.25">
      <c r="A428" s="65" t="s">
        <v>102</v>
      </c>
      <c r="C428" s="12">
        <f t="shared" si="15"/>
        <v>1</v>
      </c>
      <c r="E428" s="39" t="e">
        <f t="shared" si="16"/>
        <v>#VALUE!</v>
      </c>
    </row>
    <row r="429" spans="1:5" x14ac:dyDescent="0.25">
      <c r="A429" s="65" t="s">
        <v>102</v>
      </c>
      <c r="C429" s="12">
        <f t="shared" si="15"/>
        <v>1</v>
      </c>
      <c r="E429" s="39" t="e">
        <f t="shared" si="16"/>
        <v>#VALUE!</v>
      </c>
    </row>
    <row r="430" spans="1:5" x14ac:dyDescent="0.25">
      <c r="A430" s="65" t="s">
        <v>102</v>
      </c>
      <c r="C430" s="12">
        <f t="shared" si="15"/>
        <v>1</v>
      </c>
      <c r="E430" s="39" t="e">
        <f t="shared" si="16"/>
        <v>#VALUE!</v>
      </c>
    </row>
    <row r="431" spans="1:5" x14ac:dyDescent="0.25">
      <c r="A431" s="65" t="s">
        <v>102</v>
      </c>
      <c r="C431" s="12">
        <f t="shared" si="15"/>
        <v>1</v>
      </c>
      <c r="E431" s="39" t="e">
        <f t="shared" si="16"/>
        <v>#VALUE!</v>
      </c>
    </row>
    <row r="432" spans="1:5" x14ac:dyDescent="0.25">
      <c r="A432" s="65" t="s">
        <v>102</v>
      </c>
      <c r="C432" s="12">
        <f t="shared" si="15"/>
        <v>1</v>
      </c>
      <c r="E432" s="39" t="e">
        <f t="shared" si="16"/>
        <v>#VALUE!</v>
      </c>
    </row>
    <row r="433" spans="1:5" x14ac:dyDescent="0.25">
      <c r="A433" s="65" t="s">
        <v>102</v>
      </c>
      <c r="C433" s="12">
        <f t="shared" si="15"/>
        <v>1</v>
      </c>
      <c r="E433" s="39" t="e">
        <f t="shared" si="16"/>
        <v>#VALUE!</v>
      </c>
    </row>
    <row r="434" spans="1:5" x14ac:dyDescent="0.25">
      <c r="A434" s="65" t="s">
        <v>102</v>
      </c>
      <c r="C434" s="12">
        <f t="shared" si="15"/>
        <v>1</v>
      </c>
      <c r="E434" s="39" t="e">
        <f t="shared" si="16"/>
        <v>#VALUE!</v>
      </c>
    </row>
    <row r="435" spans="1:5" x14ac:dyDescent="0.25">
      <c r="A435" s="65" t="s">
        <v>102</v>
      </c>
      <c r="C435" s="12">
        <f t="shared" si="15"/>
        <v>1</v>
      </c>
      <c r="E435" s="39" t="e">
        <f t="shared" si="16"/>
        <v>#VALUE!</v>
      </c>
    </row>
    <row r="436" spans="1:5" x14ac:dyDescent="0.25">
      <c r="A436" s="65" t="s">
        <v>102</v>
      </c>
      <c r="C436" s="12">
        <f t="shared" si="15"/>
        <v>1</v>
      </c>
      <c r="E436" s="39" t="e">
        <f t="shared" si="16"/>
        <v>#VALUE!</v>
      </c>
    </row>
    <row r="437" spans="1:5" x14ac:dyDescent="0.25">
      <c r="A437" s="65" t="s">
        <v>102</v>
      </c>
      <c r="C437" s="12">
        <f t="shared" si="15"/>
        <v>1</v>
      </c>
      <c r="E437" s="39" t="e">
        <f t="shared" si="16"/>
        <v>#VALUE!</v>
      </c>
    </row>
    <row r="438" spans="1:5" x14ac:dyDescent="0.25">
      <c r="A438" s="65" t="s">
        <v>102</v>
      </c>
      <c r="C438" s="12">
        <f t="shared" si="15"/>
        <v>1</v>
      </c>
      <c r="E438" s="39" t="e">
        <f t="shared" si="16"/>
        <v>#VALUE!</v>
      </c>
    </row>
    <row r="439" spans="1:5" x14ac:dyDescent="0.25">
      <c r="A439" s="65" t="s">
        <v>102</v>
      </c>
      <c r="C439" s="12">
        <f t="shared" si="15"/>
        <v>1</v>
      </c>
      <c r="E439" s="39" t="e">
        <f t="shared" si="16"/>
        <v>#VALUE!</v>
      </c>
    </row>
    <row r="440" spans="1:5" x14ac:dyDescent="0.25">
      <c r="A440" s="65" t="s">
        <v>102</v>
      </c>
      <c r="C440" s="12">
        <f t="shared" si="15"/>
        <v>1</v>
      </c>
      <c r="E440" s="39" t="e">
        <f t="shared" si="16"/>
        <v>#VALUE!</v>
      </c>
    </row>
    <row r="441" spans="1:5" x14ac:dyDescent="0.25">
      <c r="A441" s="65" t="s">
        <v>102</v>
      </c>
      <c r="C441" s="12">
        <f t="shared" si="15"/>
        <v>1</v>
      </c>
      <c r="E441" s="39" t="e">
        <f t="shared" si="16"/>
        <v>#VALUE!</v>
      </c>
    </row>
    <row r="442" spans="1:5" x14ac:dyDescent="0.25">
      <c r="A442" s="65" t="s">
        <v>102</v>
      </c>
      <c r="C442" s="12">
        <f t="shared" si="15"/>
        <v>1</v>
      </c>
      <c r="E442" s="39" t="e">
        <f t="shared" si="16"/>
        <v>#VALUE!</v>
      </c>
    </row>
    <row r="443" spans="1:5" x14ac:dyDescent="0.25">
      <c r="A443" s="65" t="s">
        <v>102</v>
      </c>
      <c r="C443" s="12">
        <f t="shared" si="15"/>
        <v>1</v>
      </c>
      <c r="E443" s="39" t="e">
        <f t="shared" si="16"/>
        <v>#VALUE!</v>
      </c>
    </row>
    <row r="444" spans="1:5" x14ac:dyDescent="0.25">
      <c r="A444" s="65" t="s">
        <v>102</v>
      </c>
      <c r="C444" s="12">
        <f t="shared" si="15"/>
        <v>1</v>
      </c>
      <c r="E444" s="39" t="e">
        <f t="shared" si="16"/>
        <v>#VALUE!</v>
      </c>
    </row>
    <row r="445" spans="1:5" x14ac:dyDescent="0.25">
      <c r="A445" s="65" t="s">
        <v>102</v>
      </c>
      <c r="C445" s="12">
        <f t="shared" si="15"/>
        <v>1</v>
      </c>
      <c r="E445" s="39" t="e">
        <f t="shared" si="16"/>
        <v>#VALUE!</v>
      </c>
    </row>
    <row r="446" spans="1:5" x14ac:dyDescent="0.25">
      <c r="A446" s="65" t="s">
        <v>102</v>
      </c>
      <c r="C446" s="12">
        <f t="shared" si="15"/>
        <v>1</v>
      </c>
      <c r="E446" s="39" t="e">
        <f t="shared" si="16"/>
        <v>#VALUE!</v>
      </c>
    </row>
    <row r="447" spans="1:5" x14ac:dyDescent="0.25">
      <c r="A447" s="65" t="s">
        <v>102</v>
      </c>
      <c r="C447" s="12">
        <f t="shared" si="15"/>
        <v>1</v>
      </c>
      <c r="E447" s="39" t="e">
        <f t="shared" si="16"/>
        <v>#VALUE!</v>
      </c>
    </row>
    <row r="448" spans="1:5" x14ac:dyDescent="0.25">
      <c r="A448" s="65" t="s">
        <v>102</v>
      </c>
      <c r="C448" s="12">
        <f t="shared" si="15"/>
        <v>1</v>
      </c>
      <c r="E448" s="39" t="e">
        <f t="shared" si="16"/>
        <v>#VALUE!</v>
      </c>
    </row>
    <row r="449" spans="1:5" x14ac:dyDescent="0.25">
      <c r="A449" s="65" t="s">
        <v>102</v>
      </c>
      <c r="C449" s="12">
        <f t="shared" si="15"/>
        <v>1</v>
      </c>
      <c r="E449" s="39" t="e">
        <f t="shared" si="16"/>
        <v>#VALUE!</v>
      </c>
    </row>
    <row r="450" spans="1:5" x14ac:dyDescent="0.25">
      <c r="A450" s="65" t="s">
        <v>102</v>
      </c>
      <c r="C450" s="12">
        <f t="shared" si="15"/>
        <v>1</v>
      </c>
      <c r="E450" s="39" t="e">
        <f t="shared" si="16"/>
        <v>#VALUE!</v>
      </c>
    </row>
    <row r="451" spans="1:5" x14ac:dyDescent="0.25">
      <c r="A451" s="65" t="s">
        <v>102</v>
      </c>
      <c r="C451" s="12">
        <f t="shared" ref="C451:C514" si="17" xml:space="preserve"> 1</f>
        <v>1</v>
      </c>
      <c r="E451" s="39" t="e">
        <f t="shared" ref="E451:E514" si="18">VALUE(IF(B451="grafity","1",IF(B451="pulled door","1",IF(B451="no ticket","1",IF(B451="revenue dispute","2",IF(B451="sucidial","2",IF(B451="spat","2",IF(B451="etching","2",IF(B451="sleeping vagrant","2",IF(B451="soiled",2,IF(B451="verbal assault","3",IF(B451="aggressive passenger","3",IF(B451="drunk passenger","3",IF(B451="broken window","3",IF(B451="unstable passenger","3",IF(B451="distorbing","3",IF(B451="fight","4",IF(B451="steal","4",IF(B451="indecent exposure","4",IF(B451="physical assault","4",IF(B451="BTP intervention","5",IF(B451="assault with seriously attack","5"))))))))))))))))))))))</f>
        <v>#VALUE!</v>
      </c>
    </row>
    <row r="452" spans="1:5" x14ac:dyDescent="0.25">
      <c r="A452" s="65" t="s">
        <v>102</v>
      </c>
      <c r="C452" s="12">
        <f t="shared" si="17"/>
        <v>1</v>
      </c>
      <c r="E452" s="39" t="e">
        <f t="shared" si="18"/>
        <v>#VALUE!</v>
      </c>
    </row>
    <row r="453" spans="1:5" x14ac:dyDescent="0.25">
      <c r="A453" s="65" t="s">
        <v>102</v>
      </c>
      <c r="C453" s="12">
        <f t="shared" si="17"/>
        <v>1</v>
      </c>
      <c r="E453" s="39" t="e">
        <f t="shared" si="18"/>
        <v>#VALUE!</v>
      </c>
    </row>
    <row r="454" spans="1:5" x14ac:dyDescent="0.25">
      <c r="A454" s="65" t="s">
        <v>102</v>
      </c>
      <c r="C454" s="12">
        <f t="shared" si="17"/>
        <v>1</v>
      </c>
      <c r="E454" s="39" t="e">
        <f t="shared" si="18"/>
        <v>#VALUE!</v>
      </c>
    </row>
    <row r="455" spans="1:5" x14ac:dyDescent="0.25">
      <c r="A455" s="65" t="s">
        <v>102</v>
      </c>
      <c r="C455" s="12">
        <f t="shared" si="17"/>
        <v>1</v>
      </c>
      <c r="E455" s="39" t="e">
        <f t="shared" si="18"/>
        <v>#VALUE!</v>
      </c>
    </row>
    <row r="456" spans="1:5" x14ac:dyDescent="0.25">
      <c r="A456" s="65" t="s">
        <v>102</v>
      </c>
      <c r="C456" s="12">
        <f t="shared" si="17"/>
        <v>1</v>
      </c>
      <c r="E456" s="39" t="e">
        <f t="shared" si="18"/>
        <v>#VALUE!</v>
      </c>
    </row>
    <row r="457" spans="1:5" x14ac:dyDescent="0.25">
      <c r="A457" s="65" t="s">
        <v>102</v>
      </c>
      <c r="C457" s="12">
        <f t="shared" si="17"/>
        <v>1</v>
      </c>
      <c r="E457" s="39" t="e">
        <f t="shared" si="18"/>
        <v>#VALUE!</v>
      </c>
    </row>
    <row r="458" spans="1:5" x14ac:dyDescent="0.25">
      <c r="A458" s="65" t="s">
        <v>102</v>
      </c>
      <c r="C458" s="12">
        <f t="shared" si="17"/>
        <v>1</v>
      </c>
      <c r="E458" s="39" t="e">
        <f t="shared" si="18"/>
        <v>#VALUE!</v>
      </c>
    </row>
    <row r="459" spans="1:5" x14ac:dyDescent="0.25">
      <c r="A459" s="65" t="s">
        <v>102</v>
      </c>
      <c r="C459" s="12">
        <f t="shared" si="17"/>
        <v>1</v>
      </c>
      <c r="E459" s="39" t="e">
        <f t="shared" si="18"/>
        <v>#VALUE!</v>
      </c>
    </row>
    <row r="460" spans="1:5" x14ac:dyDescent="0.25">
      <c r="A460" s="65" t="s">
        <v>102</v>
      </c>
      <c r="C460" s="12">
        <f t="shared" si="17"/>
        <v>1</v>
      </c>
      <c r="E460" s="39" t="e">
        <f t="shared" si="18"/>
        <v>#VALUE!</v>
      </c>
    </row>
    <row r="461" spans="1:5" x14ac:dyDescent="0.25">
      <c r="A461" s="65" t="s">
        <v>102</v>
      </c>
      <c r="C461" s="12">
        <f t="shared" si="17"/>
        <v>1</v>
      </c>
      <c r="E461" s="39" t="e">
        <f t="shared" si="18"/>
        <v>#VALUE!</v>
      </c>
    </row>
    <row r="462" spans="1:5" x14ac:dyDescent="0.25">
      <c r="A462" s="65" t="s">
        <v>102</v>
      </c>
      <c r="C462" s="12">
        <f t="shared" si="17"/>
        <v>1</v>
      </c>
      <c r="E462" s="39" t="e">
        <f t="shared" si="18"/>
        <v>#VALUE!</v>
      </c>
    </row>
    <row r="463" spans="1:5" x14ac:dyDescent="0.25">
      <c r="A463" s="65" t="s">
        <v>102</v>
      </c>
      <c r="C463" s="12">
        <f t="shared" si="17"/>
        <v>1</v>
      </c>
      <c r="E463" s="39" t="e">
        <f t="shared" si="18"/>
        <v>#VALUE!</v>
      </c>
    </row>
    <row r="464" spans="1:5" x14ac:dyDescent="0.25">
      <c r="A464" s="65" t="s">
        <v>102</v>
      </c>
      <c r="C464" s="12">
        <f t="shared" si="17"/>
        <v>1</v>
      </c>
      <c r="E464" s="39" t="e">
        <f t="shared" si="18"/>
        <v>#VALUE!</v>
      </c>
    </row>
    <row r="465" spans="1:5" x14ac:dyDescent="0.25">
      <c r="A465" s="65" t="s">
        <v>102</v>
      </c>
      <c r="C465" s="12">
        <f t="shared" si="17"/>
        <v>1</v>
      </c>
      <c r="E465" s="39" t="e">
        <f t="shared" si="18"/>
        <v>#VALUE!</v>
      </c>
    </row>
    <row r="466" spans="1:5" x14ac:dyDescent="0.25">
      <c r="A466" s="65" t="s">
        <v>102</v>
      </c>
      <c r="C466" s="12">
        <f t="shared" si="17"/>
        <v>1</v>
      </c>
      <c r="E466" s="39" t="e">
        <f t="shared" si="18"/>
        <v>#VALUE!</v>
      </c>
    </row>
    <row r="467" spans="1:5" x14ac:dyDescent="0.25">
      <c r="A467" s="65" t="s">
        <v>102</v>
      </c>
      <c r="C467" s="12">
        <f t="shared" si="17"/>
        <v>1</v>
      </c>
      <c r="E467" s="39" t="e">
        <f t="shared" si="18"/>
        <v>#VALUE!</v>
      </c>
    </row>
    <row r="468" spans="1:5" x14ac:dyDescent="0.25">
      <c r="A468" s="65" t="s">
        <v>102</v>
      </c>
      <c r="C468" s="12">
        <f t="shared" si="17"/>
        <v>1</v>
      </c>
      <c r="E468" s="39" t="e">
        <f t="shared" si="18"/>
        <v>#VALUE!</v>
      </c>
    </row>
    <row r="469" spans="1:5" x14ac:dyDescent="0.25">
      <c r="A469" s="65" t="s">
        <v>102</v>
      </c>
      <c r="C469" s="12">
        <f t="shared" si="17"/>
        <v>1</v>
      </c>
      <c r="E469" s="39" t="e">
        <f t="shared" si="18"/>
        <v>#VALUE!</v>
      </c>
    </row>
    <row r="470" spans="1:5" x14ac:dyDescent="0.25">
      <c r="A470" s="65" t="s">
        <v>102</v>
      </c>
      <c r="C470" s="12">
        <f t="shared" si="17"/>
        <v>1</v>
      </c>
      <c r="E470" s="39" t="e">
        <f t="shared" si="18"/>
        <v>#VALUE!</v>
      </c>
    </row>
    <row r="471" spans="1:5" x14ac:dyDescent="0.25">
      <c r="A471" s="65" t="s">
        <v>102</v>
      </c>
      <c r="C471" s="12">
        <f t="shared" si="17"/>
        <v>1</v>
      </c>
      <c r="E471" s="39" t="e">
        <f t="shared" si="18"/>
        <v>#VALUE!</v>
      </c>
    </row>
    <row r="472" spans="1:5" x14ac:dyDescent="0.25">
      <c r="A472" s="65" t="s">
        <v>102</v>
      </c>
      <c r="C472" s="12">
        <f t="shared" si="17"/>
        <v>1</v>
      </c>
      <c r="E472" s="39" t="e">
        <f t="shared" si="18"/>
        <v>#VALUE!</v>
      </c>
    </row>
    <row r="473" spans="1:5" x14ac:dyDescent="0.25">
      <c r="A473" s="65" t="s">
        <v>102</v>
      </c>
      <c r="C473" s="12">
        <f t="shared" si="17"/>
        <v>1</v>
      </c>
      <c r="E473" s="39" t="e">
        <f t="shared" si="18"/>
        <v>#VALUE!</v>
      </c>
    </row>
    <row r="474" spans="1:5" x14ac:dyDescent="0.25">
      <c r="A474" s="65" t="s">
        <v>102</v>
      </c>
      <c r="C474" s="12">
        <f t="shared" si="17"/>
        <v>1</v>
      </c>
      <c r="E474" s="39" t="e">
        <f t="shared" si="18"/>
        <v>#VALUE!</v>
      </c>
    </row>
    <row r="475" spans="1:5" x14ac:dyDescent="0.25">
      <c r="A475" s="65" t="s">
        <v>102</v>
      </c>
      <c r="C475" s="12">
        <f t="shared" si="17"/>
        <v>1</v>
      </c>
      <c r="E475" s="39" t="e">
        <f t="shared" si="18"/>
        <v>#VALUE!</v>
      </c>
    </row>
    <row r="476" spans="1:5" x14ac:dyDescent="0.25">
      <c r="A476" s="65" t="s">
        <v>102</v>
      </c>
      <c r="C476" s="12">
        <f t="shared" si="17"/>
        <v>1</v>
      </c>
      <c r="E476" s="39" t="e">
        <f t="shared" si="18"/>
        <v>#VALUE!</v>
      </c>
    </row>
    <row r="477" spans="1:5" x14ac:dyDescent="0.25">
      <c r="A477" s="65" t="s">
        <v>102</v>
      </c>
      <c r="C477" s="12">
        <f t="shared" si="17"/>
        <v>1</v>
      </c>
      <c r="E477" s="39" t="e">
        <f t="shared" si="18"/>
        <v>#VALUE!</v>
      </c>
    </row>
    <row r="478" spans="1:5" x14ac:dyDescent="0.25">
      <c r="A478" s="65" t="s">
        <v>102</v>
      </c>
      <c r="C478" s="12">
        <f t="shared" si="17"/>
        <v>1</v>
      </c>
      <c r="E478" s="39" t="e">
        <f t="shared" si="18"/>
        <v>#VALUE!</v>
      </c>
    </row>
    <row r="479" spans="1:5" x14ac:dyDescent="0.25">
      <c r="A479" s="65" t="s">
        <v>102</v>
      </c>
      <c r="C479" s="12">
        <f t="shared" si="17"/>
        <v>1</v>
      </c>
      <c r="E479" s="39" t="e">
        <f t="shared" si="18"/>
        <v>#VALUE!</v>
      </c>
    </row>
    <row r="480" spans="1:5" x14ac:dyDescent="0.25">
      <c r="A480" s="65" t="s">
        <v>102</v>
      </c>
      <c r="C480" s="12">
        <f t="shared" si="17"/>
        <v>1</v>
      </c>
      <c r="E480" s="39" t="e">
        <f t="shared" si="18"/>
        <v>#VALUE!</v>
      </c>
    </row>
    <row r="481" spans="1:5" x14ac:dyDescent="0.25">
      <c r="A481" s="65" t="s">
        <v>102</v>
      </c>
      <c r="C481" s="12">
        <f t="shared" si="17"/>
        <v>1</v>
      </c>
      <c r="E481" s="39" t="e">
        <f t="shared" si="18"/>
        <v>#VALUE!</v>
      </c>
    </row>
    <row r="482" spans="1:5" x14ac:dyDescent="0.25">
      <c r="A482" s="65" t="s">
        <v>102</v>
      </c>
      <c r="C482" s="12">
        <f t="shared" si="17"/>
        <v>1</v>
      </c>
      <c r="E482" s="39" t="e">
        <f t="shared" si="18"/>
        <v>#VALUE!</v>
      </c>
    </row>
    <row r="483" spans="1:5" x14ac:dyDescent="0.25">
      <c r="A483" s="65" t="s">
        <v>102</v>
      </c>
      <c r="C483" s="12">
        <f t="shared" si="17"/>
        <v>1</v>
      </c>
      <c r="E483" s="39" t="e">
        <f t="shared" si="18"/>
        <v>#VALUE!</v>
      </c>
    </row>
    <row r="484" spans="1:5" x14ac:dyDescent="0.25">
      <c r="A484" s="65" t="s">
        <v>102</v>
      </c>
      <c r="C484" s="12">
        <f t="shared" si="17"/>
        <v>1</v>
      </c>
      <c r="E484" s="39" t="e">
        <f t="shared" si="18"/>
        <v>#VALUE!</v>
      </c>
    </row>
    <row r="485" spans="1:5" x14ac:dyDescent="0.25">
      <c r="A485" s="65" t="s">
        <v>102</v>
      </c>
      <c r="C485" s="12">
        <f t="shared" si="17"/>
        <v>1</v>
      </c>
      <c r="E485" s="39" t="e">
        <f t="shared" si="18"/>
        <v>#VALUE!</v>
      </c>
    </row>
    <row r="486" spans="1:5" x14ac:dyDescent="0.25">
      <c r="A486" s="65" t="s">
        <v>102</v>
      </c>
      <c r="C486" s="12">
        <f t="shared" si="17"/>
        <v>1</v>
      </c>
      <c r="E486" s="39" t="e">
        <f t="shared" si="18"/>
        <v>#VALUE!</v>
      </c>
    </row>
    <row r="487" spans="1:5" x14ac:dyDescent="0.25">
      <c r="A487" s="65" t="s">
        <v>102</v>
      </c>
      <c r="C487" s="12">
        <f t="shared" si="17"/>
        <v>1</v>
      </c>
      <c r="E487" s="39" t="e">
        <f t="shared" si="18"/>
        <v>#VALUE!</v>
      </c>
    </row>
    <row r="488" spans="1:5" x14ac:dyDescent="0.25">
      <c r="A488" s="65" t="s">
        <v>102</v>
      </c>
      <c r="C488" s="12">
        <f t="shared" si="17"/>
        <v>1</v>
      </c>
      <c r="E488" s="39" t="e">
        <f t="shared" si="18"/>
        <v>#VALUE!</v>
      </c>
    </row>
    <row r="489" spans="1:5" x14ac:dyDescent="0.25">
      <c r="A489" s="65" t="s">
        <v>102</v>
      </c>
      <c r="C489" s="12">
        <f t="shared" si="17"/>
        <v>1</v>
      </c>
      <c r="E489" s="39" t="e">
        <f t="shared" si="18"/>
        <v>#VALUE!</v>
      </c>
    </row>
    <row r="490" spans="1:5" x14ac:dyDescent="0.25">
      <c r="A490" s="65" t="s">
        <v>102</v>
      </c>
      <c r="C490" s="12">
        <f t="shared" si="17"/>
        <v>1</v>
      </c>
      <c r="E490" s="39" t="e">
        <f t="shared" si="18"/>
        <v>#VALUE!</v>
      </c>
    </row>
    <row r="491" spans="1:5" x14ac:dyDescent="0.25">
      <c r="A491" s="65" t="s">
        <v>102</v>
      </c>
      <c r="C491" s="12">
        <f t="shared" si="17"/>
        <v>1</v>
      </c>
      <c r="E491" s="39" t="e">
        <f t="shared" si="18"/>
        <v>#VALUE!</v>
      </c>
    </row>
    <row r="492" spans="1:5" x14ac:dyDescent="0.25">
      <c r="A492" s="65" t="s">
        <v>102</v>
      </c>
      <c r="C492" s="12">
        <f t="shared" si="17"/>
        <v>1</v>
      </c>
      <c r="E492" s="39" t="e">
        <f t="shared" si="18"/>
        <v>#VALUE!</v>
      </c>
    </row>
    <row r="493" spans="1:5" x14ac:dyDescent="0.25">
      <c r="A493" s="65" t="s">
        <v>102</v>
      </c>
      <c r="C493" s="12">
        <f t="shared" si="17"/>
        <v>1</v>
      </c>
      <c r="E493" s="39" t="e">
        <f t="shared" si="18"/>
        <v>#VALUE!</v>
      </c>
    </row>
    <row r="494" spans="1:5" x14ac:dyDescent="0.25">
      <c r="A494" s="65" t="s">
        <v>102</v>
      </c>
      <c r="C494" s="12">
        <f t="shared" si="17"/>
        <v>1</v>
      </c>
      <c r="E494" s="39" t="e">
        <f t="shared" si="18"/>
        <v>#VALUE!</v>
      </c>
    </row>
    <row r="495" spans="1:5" x14ac:dyDescent="0.25">
      <c r="A495" s="65" t="s">
        <v>102</v>
      </c>
      <c r="C495" s="12">
        <f t="shared" si="17"/>
        <v>1</v>
      </c>
      <c r="E495" s="39" t="e">
        <f t="shared" si="18"/>
        <v>#VALUE!</v>
      </c>
    </row>
    <row r="496" spans="1:5" x14ac:dyDescent="0.25">
      <c r="A496" s="65" t="s">
        <v>102</v>
      </c>
      <c r="C496" s="12">
        <f t="shared" si="17"/>
        <v>1</v>
      </c>
      <c r="E496" s="39" t="e">
        <f t="shared" si="18"/>
        <v>#VALUE!</v>
      </c>
    </row>
    <row r="497" spans="1:5" x14ac:dyDescent="0.25">
      <c r="A497" s="65" t="s">
        <v>102</v>
      </c>
      <c r="C497" s="12">
        <f t="shared" si="17"/>
        <v>1</v>
      </c>
      <c r="E497" s="39" t="e">
        <f t="shared" si="18"/>
        <v>#VALUE!</v>
      </c>
    </row>
    <row r="498" spans="1:5" x14ac:dyDescent="0.25">
      <c r="A498" s="65" t="s">
        <v>102</v>
      </c>
      <c r="C498" s="12">
        <f t="shared" si="17"/>
        <v>1</v>
      </c>
      <c r="E498" s="39" t="e">
        <f t="shared" si="18"/>
        <v>#VALUE!</v>
      </c>
    </row>
    <row r="499" spans="1:5" x14ac:dyDescent="0.25">
      <c r="A499" s="65" t="s">
        <v>102</v>
      </c>
      <c r="C499" s="12">
        <f t="shared" si="17"/>
        <v>1</v>
      </c>
      <c r="E499" s="39" t="e">
        <f t="shared" si="18"/>
        <v>#VALUE!</v>
      </c>
    </row>
    <row r="500" spans="1:5" x14ac:dyDescent="0.25">
      <c r="A500" s="65" t="s">
        <v>102</v>
      </c>
      <c r="C500" s="12">
        <f t="shared" si="17"/>
        <v>1</v>
      </c>
      <c r="E500" s="39" t="e">
        <f t="shared" si="18"/>
        <v>#VALUE!</v>
      </c>
    </row>
    <row r="501" spans="1:5" x14ac:dyDescent="0.25">
      <c r="A501" s="65" t="s">
        <v>102</v>
      </c>
      <c r="C501" s="12">
        <f t="shared" si="17"/>
        <v>1</v>
      </c>
      <c r="E501" s="39" t="e">
        <f t="shared" si="18"/>
        <v>#VALUE!</v>
      </c>
    </row>
    <row r="502" spans="1:5" x14ac:dyDescent="0.25">
      <c r="A502" s="65" t="s">
        <v>102</v>
      </c>
      <c r="C502" s="12">
        <f t="shared" si="17"/>
        <v>1</v>
      </c>
      <c r="E502" s="39" t="e">
        <f t="shared" si="18"/>
        <v>#VALUE!</v>
      </c>
    </row>
    <row r="503" spans="1:5" x14ac:dyDescent="0.25">
      <c r="A503" s="65" t="s">
        <v>102</v>
      </c>
      <c r="C503" s="12">
        <f t="shared" si="17"/>
        <v>1</v>
      </c>
      <c r="E503" s="39" t="e">
        <f t="shared" si="18"/>
        <v>#VALUE!</v>
      </c>
    </row>
    <row r="504" spans="1:5" x14ac:dyDescent="0.25">
      <c r="A504" s="65" t="s">
        <v>102</v>
      </c>
      <c r="C504" s="12">
        <f t="shared" si="17"/>
        <v>1</v>
      </c>
      <c r="E504" s="39" t="e">
        <f t="shared" si="18"/>
        <v>#VALUE!</v>
      </c>
    </row>
    <row r="505" spans="1:5" x14ac:dyDescent="0.25">
      <c r="A505" s="65" t="s">
        <v>102</v>
      </c>
      <c r="C505" s="12">
        <f t="shared" si="17"/>
        <v>1</v>
      </c>
      <c r="E505" s="39" t="e">
        <f t="shared" si="18"/>
        <v>#VALUE!</v>
      </c>
    </row>
    <row r="506" spans="1:5" x14ac:dyDescent="0.25">
      <c r="A506" s="65" t="s">
        <v>102</v>
      </c>
      <c r="C506" s="12">
        <f t="shared" si="17"/>
        <v>1</v>
      </c>
      <c r="E506" s="39" t="e">
        <f t="shared" si="18"/>
        <v>#VALUE!</v>
      </c>
    </row>
    <row r="507" spans="1:5" x14ac:dyDescent="0.25">
      <c r="A507" s="65" t="s">
        <v>102</v>
      </c>
      <c r="C507" s="12">
        <f t="shared" si="17"/>
        <v>1</v>
      </c>
      <c r="E507" s="39" t="e">
        <f t="shared" si="18"/>
        <v>#VALUE!</v>
      </c>
    </row>
    <row r="508" spans="1:5" x14ac:dyDescent="0.25">
      <c r="A508" s="65" t="s">
        <v>102</v>
      </c>
      <c r="C508" s="12">
        <f t="shared" si="17"/>
        <v>1</v>
      </c>
      <c r="E508" s="39" t="e">
        <f t="shared" si="18"/>
        <v>#VALUE!</v>
      </c>
    </row>
    <row r="509" spans="1:5" x14ac:dyDescent="0.25">
      <c r="A509" s="65" t="s">
        <v>102</v>
      </c>
      <c r="C509" s="12">
        <f t="shared" si="17"/>
        <v>1</v>
      </c>
      <c r="E509" s="39" t="e">
        <f t="shared" si="18"/>
        <v>#VALUE!</v>
      </c>
    </row>
    <row r="510" spans="1:5" x14ac:dyDescent="0.25">
      <c r="A510" s="65" t="s">
        <v>102</v>
      </c>
      <c r="C510" s="12">
        <f t="shared" si="17"/>
        <v>1</v>
      </c>
      <c r="E510" s="39" t="e">
        <f t="shared" si="18"/>
        <v>#VALUE!</v>
      </c>
    </row>
    <row r="511" spans="1:5" x14ac:dyDescent="0.25">
      <c r="A511" s="65" t="s">
        <v>102</v>
      </c>
      <c r="C511" s="12">
        <f t="shared" si="17"/>
        <v>1</v>
      </c>
      <c r="E511" s="39" t="e">
        <f t="shared" si="18"/>
        <v>#VALUE!</v>
      </c>
    </row>
    <row r="512" spans="1:5" x14ac:dyDescent="0.25">
      <c r="A512" s="65" t="s">
        <v>102</v>
      </c>
      <c r="C512" s="12">
        <f t="shared" si="17"/>
        <v>1</v>
      </c>
      <c r="E512" s="39" t="e">
        <f t="shared" si="18"/>
        <v>#VALUE!</v>
      </c>
    </row>
    <row r="513" spans="1:5" x14ac:dyDescent="0.25">
      <c r="A513" s="65" t="s">
        <v>102</v>
      </c>
      <c r="C513" s="12">
        <f t="shared" si="17"/>
        <v>1</v>
      </c>
      <c r="E513" s="39" t="e">
        <f t="shared" si="18"/>
        <v>#VALUE!</v>
      </c>
    </row>
    <row r="514" spans="1:5" x14ac:dyDescent="0.25">
      <c r="A514" s="65" t="s">
        <v>102</v>
      </c>
      <c r="C514" s="12">
        <f t="shared" si="17"/>
        <v>1</v>
      </c>
      <c r="E514" s="39" t="e">
        <f t="shared" si="18"/>
        <v>#VALUE!</v>
      </c>
    </row>
    <row r="515" spans="1:5" x14ac:dyDescent="0.25">
      <c r="A515" s="65" t="s">
        <v>102</v>
      </c>
      <c r="C515" s="12">
        <f t="shared" ref="C515:C578" si="19" xml:space="preserve"> 1</f>
        <v>1</v>
      </c>
      <c r="E515" s="39" t="e">
        <f t="shared" ref="E515:E578" si="20">VALUE(IF(B515="grafity","1",IF(B515="pulled door","1",IF(B515="no ticket","1",IF(B515="revenue dispute","2",IF(B515="sucidial","2",IF(B515="spat","2",IF(B515="etching","2",IF(B515="sleeping vagrant","2",IF(B515="soiled",2,IF(B515="verbal assault","3",IF(B515="aggressive passenger","3",IF(B515="drunk passenger","3",IF(B515="broken window","3",IF(B515="unstable passenger","3",IF(B515="distorbing","3",IF(B515="fight","4",IF(B515="steal","4",IF(B515="indecent exposure","4",IF(B515="physical assault","4",IF(B515="BTP intervention","5",IF(B515="assault with seriously attack","5"))))))))))))))))))))))</f>
        <v>#VALUE!</v>
      </c>
    </row>
    <row r="516" spans="1:5" x14ac:dyDescent="0.25">
      <c r="A516" s="65" t="s">
        <v>102</v>
      </c>
      <c r="C516" s="12">
        <f t="shared" si="19"/>
        <v>1</v>
      </c>
      <c r="E516" s="39" t="e">
        <f t="shared" si="20"/>
        <v>#VALUE!</v>
      </c>
    </row>
    <row r="517" spans="1:5" x14ac:dyDescent="0.25">
      <c r="A517" s="65" t="s">
        <v>102</v>
      </c>
      <c r="C517" s="12">
        <f t="shared" si="19"/>
        <v>1</v>
      </c>
      <c r="E517" s="39" t="e">
        <f t="shared" si="20"/>
        <v>#VALUE!</v>
      </c>
    </row>
    <row r="518" spans="1:5" x14ac:dyDescent="0.25">
      <c r="A518" s="65" t="s">
        <v>102</v>
      </c>
      <c r="C518" s="12">
        <f t="shared" si="19"/>
        <v>1</v>
      </c>
      <c r="E518" s="39" t="e">
        <f t="shared" si="20"/>
        <v>#VALUE!</v>
      </c>
    </row>
    <row r="519" spans="1:5" x14ac:dyDescent="0.25">
      <c r="A519" s="65" t="s">
        <v>102</v>
      </c>
      <c r="C519" s="12">
        <f t="shared" si="19"/>
        <v>1</v>
      </c>
      <c r="E519" s="39" t="e">
        <f t="shared" si="20"/>
        <v>#VALUE!</v>
      </c>
    </row>
    <row r="520" spans="1:5" x14ac:dyDescent="0.25">
      <c r="A520" s="65" t="s">
        <v>102</v>
      </c>
      <c r="C520" s="12">
        <f t="shared" si="19"/>
        <v>1</v>
      </c>
      <c r="E520" s="39" t="e">
        <f t="shared" si="20"/>
        <v>#VALUE!</v>
      </c>
    </row>
    <row r="521" spans="1:5" x14ac:dyDescent="0.25">
      <c r="A521" s="65" t="s">
        <v>102</v>
      </c>
      <c r="C521" s="12">
        <f t="shared" si="19"/>
        <v>1</v>
      </c>
      <c r="E521" s="39" t="e">
        <f t="shared" si="20"/>
        <v>#VALUE!</v>
      </c>
    </row>
    <row r="522" spans="1:5" x14ac:dyDescent="0.25">
      <c r="A522" s="65" t="s">
        <v>102</v>
      </c>
      <c r="C522" s="12">
        <f t="shared" si="19"/>
        <v>1</v>
      </c>
      <c r="E522" s="39" t="e">
        <f t="shared" si="20"/>
        <v>#VALUE!</v>
      </c>
    </row>
    <row r="523" spans="1:5" x14ac:dyDescent="0.25">
      <c r="A523" s="65" t="s">
        <v>102</v>
      </c>
      <c r="C523" s="12">
        <f t="shared" si="19"/>
        <v>1</v>
      </c>
      <c r="E523" s="39" t="e">
        <f t="shared" si="20"/>
        <v>#VALUE!</v>
      </c>
    </row>
    <row r="524" spans="1:5" x14ac:dyDescent="0.25">
      <c r="A524" s="65" t="s">
        <v>102</v>
      </c>
      <c r="C524" s="12">
        <f t="shared" si="19"/>
        <v>1</v>
      </c>
      <c r="E524" s="39" t="e">
        <f t="shared" si="20"/>
        <v>#VALUE!</v>
      </c>
    </row>
    <row r="525" spans="1:5" x14ac:dyDescent="0.25">
      <c r="A525" s="65" t="s">
        <v>102</v>
      </c>
      <c r="C525" s="12">
        <f t="shared" si="19"/>
        <v>1</v>
      </c>
      <c r="E525" s="39" t="e">
        <f t="shared" si="20"/>
        <v>#VALUE!</v>
      </c>
    </row>
    <row r="526" spans="1:5" x14ac:dyDescent="0.25">
      <c r="A526" s="65" t="s">
        <v>102</v>
      </c>
      <c r="C526" s="12">
        <f t="shared" si="19"/>
        <v>1</v>
      </c>
      <c r="E526" s="39" t="e">
        <f t="shared" si="20"/>
        <v>#VALUE!</v>
      </c>
    </row>
    <row r="527" spans="1:5" x14ac:dyDescent="0.25">
      <c r="A527" s="65" t="s">
        <v>102</v>
      </c>
      <c r="C527" s="12">
        <f t="shared" si="19"/>
        <v>1</v>
      </c>
      <c r="E527" s="39" t="e">
        <f t="shared" si="20"/>
        <v>#VALUE!</v>
      </c>
    </row>
    <row r="528" spans="1:5" x14ac:dyDescent="0.25">
      <c r="A528" s="65" t="s">
        <v>102</v>
      </c>
      <c r="C528" s="12">
        <f t="shared" si="19"/>
        <v>1</v>
      </c>
      <c r="E528" s="39" t="e">
        <f t="shared" si="20"/>
        <v>#VALUE!</v>
      </c>
    </row>
    <row r="529" spans="1:5" x14ac:dyDescent="0.25">
      <c r="A529" s="65" t="s">
        <v>102</v>
      </c>
      <c r="C529" s="12">
        <f t="shared" si="19"/>
        <v>1</v>
      </c>
      <c r="E529" s="39" t="e">
        <f t="shared" si="20"/>
        <v>#VALUE!</v>
      </c>
    </row>
    <row r="530" spans="1:5" x14ac:dyDescent="0.25">
      <c r="A530" s="65" t="s">
        <v>102</v>
      </c>
      <c r="C530" s="12">
        <f t="shared" si="19"/>
        <v>1</v>
      </c>
      <c r="E530" s="39" t="e">
        <f t="shared" si="20"/>
        <v>#VALUE!</v>
      </c>
    </row>
    <row r="531" spans="1:5" x14ac:dyDescent="0.25">
      <c r="A531" s="65" t="s">
        <v>102</v>
      </c>
      <c r="C531" s="12">
        <f t="shared" si="19"/>
        <v>1</v>
      </c>
      <c r="E531" s="39" t="e">
        <f t="shared" si="20"/>
        <v>#VALUE!</v>
      </c>
    </row>
    <row r="532" spans="1:5" x14ac:dyDescent="0.25">
      <c r="A532" s="65" t="s">
        <v>102</v>
      </c>
      <c r="C532" s="12">
        <f t="shared" si="19"/>
        <v>1</v>
      </c>
      <c r="E532" s="39" t="e">
        <f t="shared" si="20"/>
        <v>#VALUE!</v>
      </c>
    </row>
    <row r="533" spans="1:5" x14ac:dyDescent="0.25">
      <c r="A533" s="65" t="s">
        <v>102</v>
      </c>
      <c r="C533" s="12">
        <f t="shared" si="19"/>
        <v>1</v>
      </c>
      <c r="E533" s="39" t="e">
        <f t="shared" si="20"/>
        <v>#VALUE!</v>
      </c>
    </row>
    <row r="534" spans="1:5" x14ac:dyDescent="0.25">
      <c r="A534" s="65" t="s">
        <v>102</v>
      </c>
      <c r="C534" s="12">
        <f t="shared" si="19"/>
        <v>1</v>
      </c>
      <c r="E534" s="39" t="e">
        <f t="shared" si="20"/>
        <v>#VALUE!</v>
      </c>
    </row>
    <row r="535" spans="1:5" x14ac:dyDescent="0.25">
      <c r="A535" s="65" t="s">
        <v>102</v>
      </c>
      <c r="C535" s="12">
        <f t="shared" si="19"/>
        <v>1</v>
      </c>
      <c r="E535" s="39" t="e">
        <f t="shared" si="20"/>
        <v>#VALUE!</v>
      </c>
    </row>
    <row r="536" spans="1:5" x14ac:dyDescent="0.25">
      <c r="A536" s="65" t="s">
        <v>102</v>
      </c>
      <c r="C536" s="12">
        <f t="shared" si="19"/>
        <v>1</v>
      </c>
      <c r="E536" s="39" t="e">
        <f t="shared" si="20"/>
        <v>#VALUE!</v>
      </c>
    </row>
    <row r="537" spans="1:5" x14ac:dyDescent="0.25">
      <c r="A537" s="65" t="s">
        <v>102</v>
      </c>
      <c r="C537" s="12">
        <f t="shared" si="19"/>
        <v>1</v>
      </c>
      <c r="E537" s="39" t="e">
        <f t="shared" si="20"/>
        <v>#VALUE!</v>
      </c>
    </row>
    <row r="538" spans="1:5" x14ac:dyDescent="0.25">
      <c r="A538" s="65" t="s">
        <v>102</v>
      </c>
      <c r="C538" s="12">
        <f t="shared" si="19"/>
        <v>1</v>
      </c>
      <c r="E538" s="39" t="e">
        <f t="shared" si="20"/>
        <v>#VALUE!</v>
      </c>
    </row>
    <row r="539" spans="1:5" x14ac:dyDescent="0.25">
      <c r="A539" s="65" t="s">
        <v>102</v>
      </c>
      <c r="C539" s="12">
        <f t="shared" si="19"/>
        <v>1</v>
      </c>
      <c r="E539" s="39" t="e">
        <f t="shared" si="20"/>
        <v>#VALUE!</v>
      </c>
    </row>
    <row r="540" spans="1:5" x14ac:dyDescent="0.25">
      <c r="A540" s="65" t="s">
        <v>102</v>
      </c>
      <c r="C540" s="12">
        <f t="shared" si="19"/>
        <v>1</v>
      </c>
      <c r="E540" s="39" t="e">
        <f t="shared" si="20"/>
        <v>#VALUE!</v>
      </c>
    </row>
    <row r="541" spans="1:5" x14ac:dyDescent="0.25">
      <c r="A541" s="65" t="s">
        <v>102</v>
      </c>
      <c r="C541" s="12">
        <f t="shared" si="19"/>
        <v>1</v>
      </c>
      <c r="E541" s="39" t="e">
        <f t="shared" si="20"/>
        <v>#VALUE!</v>
      </c>
    </row>
    <row r="542" spans="1:5" x14ac:dyDescent="0.25">
      <c r="A542" s="65" t="s">
        <v>102</v>
      </c>
      <c r="C542" s="12">
        <f t="shared" si="19"/>
        <v>1</v>
      </c>
      <c r="E542" s="39" t="e">
        <f t="shared" si="20"/>
        <v>#VALUE!</v>
      </c>
    </row>
    <row r="543" spans="1:5" x14ac:dyDescent="0.25">
      <c r="A543" s="65" t="s">
        <v>102</v>
      </c>
      <c r="C543" s="12">
        <f t="shared" si="19"/>
        <v>1</v>
      </c>
      <c r="E543" s="39" t="e">
        <f t="shared" si="20"/>
        <v>#VALUE!</v>
      </c>
    </row>
    <row r="544" spans="1:5" x14ac:dyDescent="0.25">
      <c r="A544" s="65" t="s">
        <v>102</v>
      </c>
      <c r="C544" s="12">
        <f t="shared" si="19"/>
        <v>1</v>
      </c>
      <c r="E544" s="39" t="e">
        <f t="shared" si="20"/>
        <v>#VALUE!</v>
      </c>
    </row>
    <row r="545" spans="1:5" x14ac:dyDescent="0.25">
      <c r="A545" s="65" t="s">
        <v>102</v>
      </c>
      <c r="C545" s="12">
        <f t="shared" si="19"/>
        <v>1</v>
      </c>
      <c r="E545" s="39" t="e">
        <f t="shared" si="20"/>
        <v>#VALUE!</v>
      </c>
    </row>
    <row r="546" spans="1:5" x14ac:dyDescent="0.25">
      <c r="A546" s="65" t="s">
        <v>102</v>
      </c>
      <c r="C546" s="12">
        <f t="shared" si="19"/>
        <v>1</v>
      </c>
      <c r="E546" s="39" t="e">
        <f t="shared" si="20"/>
        <v>#VALUE!</v>
      </c>
    </row>
    <row r="547" spans="1:5" x14ac:dyDescent="0.25">
      <c r="A547" s="65" t="s">
        <v>102</v>
      </c>
      <c r="C547" s="12">
        <f t="shared" si="19"/>
        <v>1</v>
      </c>
      <c r="E547" s="39" t="e">
        <f t="shared" si="20"/>
        <v>#VALUE!</v>
      </c>
    </row>
    <row r="548" spans="1:5" x14ac:dyDescent="0.25">
      <c r="A548" s="65" t="s">
        <v>102</v>
      </c>
      <c r="C548" s="12">
        <f t="shared" si="19"/>
        <v>1</v>
      </c>
      <c r="E548" s="39" t="e">
        <f t="shared" si="20"/>
        <v>#VALUE!</v>
      </c>
    </row>
    <row r="549" spans="1:5" x14ac:dyDescent="0.25">
      <c r="A549" s="65" t="s">
        <v>102</v>
      </c>
      <c r="C549" s="12">
        <f t="shared" si="19"/>
        <v>1</v>
      </c>
      <c r="E549" s="39" t="e">
        <f t="shared" si="20"/>
        <v>#VALUE!</v>
      </c>
    </row>
    <row r="550" spans="1:5" x14ac:dyDescent="0.25">
      <c r="A550" s="65" t="s">
        <v>102</v>
      </c>
      <c r="C550" s="12">
        <f t="shared" si="19"/>
        <v>1</v>
      </c>
      <c r="E550" s="39" t="e">
        <f t="shared" si="20"/>
        <v>#VALUE!</v>
      </c>
    </row>
    <row r="551" spans="1:5" x14ac:dyDescent="0.25">
      <c r="A551" s="65" t="s">
        <v>102</v>
      </c>
      <c r="C551" s="12">
        <f t="shared" si="19"/>
        <v>1</v>
      </c>
      <c r="E551" s="39" t="e">
        <f t="shared" si="20"/>
        <v>#VALUE!</v>
      </c>
    </row>
    <row r="552" spans="1:5" x14ac:dyDescent="0.25">
      <c r="A552" s="65" t="s">
        <v>102</v>
      </c>
      <c r="C552" s="12">
        <f t="shared" si="19"/>
        <v>1</v>
      </c>
      <c r="E552" s="39" t="e">
        <f t="shared" si="20"/>
        <v>#VALUE!</v>
      </c>
    </row>
    <row r="553" spans="1:5" x14ac:dyDescent="0.25">
      <c r="A553" s="65" t="s">
        <v>102</v>
      </c>
      <c r="C553" s="12">
        <f t="shared" si="19"/>
        <v>1</v>
      </c>
      <c r="E553" s="39" t="e">
        <f t="shared" si="20"/>
        <v>#VALUE!</v>
      </c>
    </row>
    <row r="554" spans="1:5" x14ac:dyDescent="0.25">
      <c r="A554" s="65" t="s">
        <v>102</v>
      </c>
      <c r="C554" s="12">
        <f t="shared" si="19"/>
        <v>1</v>
      </c>
      <c r="E554" s="39" t="e">
        <f t="shared" si="20"/>
        <v>#VALUE!</v>
      </c>
    </row>
    <row r="555" spans="1:5" x14ac:dyDescent="0.25">
      <c r="A555" s="65" t="s">
        <v>102</v>
      </c>
      <c r="C555" s="12">
        <f t="shared" si="19"/>
        <v>1</v>
      </c>
      <c r="E555" s="39" t="e">
        <f t="shared" si="20"/>
        <v>#VALUE!</v>
      </c>
    </row>
    <row r="556" spans="1:5" x14ac:dyDescent="0.25">
      <c r="A556" s="65" t="s">
        <v>102</v>
      </c>
      <c r="C556" s="12">
        <f t="shared" si="19"/>
        <v>1</v>
      </c>
      <c r="E556" s="39" t="e">
        <f t="shared" si="20"/>
        <v>#VALUE!</v>
      </c>
    </row>
    <row r="557" spans="1:5" x14ac:dyDescent="0.25">
      <c r="A557" s="65" t="s">
        <v>102</v>
      </c>
      <c r="C557" s="12">
        <f t="shared" si="19"/>
        <v>1</v>
      </c>
      <c r="E557" s="39" t="e">
        <f t="shared" si="20"/>
        <v>#VALUE!</v>
      </c>
    </row>
    <row r="558" spans="1:5" x14ac:dyDescent="0.25">
      <c r="A558" s="65" t="s">
        <v>102</v>
      </c>
      <c r="C558" s="12">
        <f t="shared" si="19"/>
        <v>1</v>
      </c>
      <c r="E558" s="39" t="e">
        <f t="shared" si="20"/>
        <v>#VALUE!</v>
      </c>
    </row>
    <row r="559" spans="1:5" x14ac:dyDescent="0.25">
      <c r="A559" s="65" t="s">
        <v>102</v>
      </c>
      <c r="C559" s="12">
        <f t="shared" si="19"/>
        <v>1</v>
      </c>
      <c r="E559" s="39" t="e">
        <f t="shared" si="20"/>
        <v>#VALUE!</v>
      </c>
    </row>
    <row r="560" spans="1:5" x14ac:dyDescent="0.25">
      <c r="A560" s="65" t="s">
        <v>102</v>
      </c>
      <c r="C560" s="12">
        <f t="shared" si="19"/>
        <v>1</v>
      </c>
      <c r="E560" s="39" t="e">
        <f t="shared" si="20"/>
        <v>#VALUE!</v>
      </c>
    </row>
    <row r="561" spans="1:5" x14ac:dyDescent="0.25">
      <c r="A561" s="65" t="s">
        <v>102</v>
      </c>
      <c r="C561" s="12">
        <f t="shared" si="19"/>
        <v>1</v>
      </c>
      <c r="E561" s="39" t="e">
        <f t="shared" si="20"/>
        <v>#VALUE!</v>
      </c>
    </row>
    <row r="562" spans="1:5" x14ac:dyDescent="0.25">
      <c r="A562" s="65" t="s">
        <v>102</v>
      </c>
      <c r="C562" s="12">
        <f t="shared" si="19"/>
        <v>1</v>
      </c>
      <c r="E562" s="25" t="e">
        <f t="shared" si="20"/>
        <v>#VALUE!</v>
      </c>
    </row>
    <row r="563" spans="1:5" x14ac:dyDescent="0.25">
      <c r="A563" s="65" t="s">
        <v>102</v>
      </c>
      <c r="C563" s="12">
        <f t="shared" si="19"/>
        <v>1</v>
      </c>
      <c r="E563" s="25" t="e">
        <f t="shared" si="20"/>
        <v>#VALUE!</v>
      </c>
    </row>
    <row r="564" spans="1:5" x14ac:dyDescent="0.25">
      <c r="A564" s="65" t="s">
        <v>102</v>
      </c>
      <c r="C564" s="12">
        <f t="shared" si="19"/>
        <v>1</v>
      </c>
      <c r="E564" s="25" t="e">
        <f t="shared" si="20"/>
        <v>#VALUE!</v>
      </c>
    </row>
    <row r="565" spans="1:5" x14ac:dyDescent="0.25">
      <c r="A565" s="65" t="s">
        <v>102</v>
      </c>
      <c r="C565" s="12">
        <f t="shared" si="19"/>
        <v>1</v>
      </c>
      <c r="E565" s="25" t="e">
        <f t="shared" si="20"/>
        <v>#VALUE!</v>
      </c>
    </row>
    <row r="566" spans="1:5" x14ac:dyDescent="0.25">
      <c r="A566" s="65" t="s">
        <v>102</v>
      </c>
      <c r="C566" s="12">
        <f t="shared" si="19"/>
        <v>1</v>
      </c>
      <c r="E566" s="25" t="e">
        <f t="shared" si="20"/>
        <v>#VALUE!</v>
      </c>
    </row>
    <row r="567" spans="1:5" x14ac:dyDescent="0.25">
      <c r="A567" s="65" t="s">
        <v>102</v>
      </c>
      <c r="C567" s="12">
        <f t="shared" si="19"/>
        <v>1</v>
      </c>
      <c r="E567" s="25" t="e">
        <f t="shared" si="20"/>
        <v>#VALUE!</v>
      </c>
    </row>
    <row r="568" spans="1:5" x14ac:dyDescent="0.25">
      <c r="A568" s="65" t="s">
        <v>102</v>
      </c>
      <c r="C568" s="12">
        <f t="shared" si="19"/>
        <v>1</v>
      </c>
      <c r="E568" s="25" t="e">
        <f t="shared" si="20"/>
        <v>#VALUE!</v>
      </c>
    </row>
    <row r="569" spans="1:5" x14ac:dyDescent="0.25">
      <c r="A569" s="65" t="s">
        <v>102</v>
      </c>
      <c r="C569" s="12">
        <f t="shared" si="19"/>
        <v>1</v>
      </c>
      <c r="E569" s="25" t="e">
        <f t="shared" si="20"/>
        <v>#VALUE!</v>
      </c>
    </row>
    <row r="570" spans="1:5" x14ac:dyDescent="0.25">
      <c r="A570" s="65" t="s">
        <v>102</v>
      </c>
      <c r="C570" s="12">
        <f t="shared" si="19"/>
        <v>1</v>
      </c>
      <c r="E570" s="25" t="e">
        <f t="shared" si="20"/>
        <v>#VALUE!</v>
      </c>
    </row>
    <row r="571" spans="1:5" x14ac:dyDescent="0.25">
      <c r="A571" s="65" t="s">
        <v>102</v>
      </c>
      <c r="C571" s="12">
        <f t="shared" si="19"/>
        <v>1</v>
      </c>
      <c r="E571" s="25" t="e">
        <f t="shared" si="20"/>
        <v>#VALUE!</v>
      </c>
    </row>
    <row r="572" spans="1:5" x14ac:dyDescent="0.25">
      <c r="A572" s="65" t="s">
        <v>102</v>
      </c>
      <c r="C572" s="12">
        <f t="shared" si="19"/>
        <v>1</v>
      </c>
      <c r="E572" s="25" t="e">
        <f t="shared" si="20"/>
        <v>#VALUE!</v>
      </c>
    </row>
    <row r="573" spans="1:5" x14ac:dyDescent="0.25">
      <c r="A573" s="65" t="s">
        <v>102</v>
      </c>
      <c r="C573" s="12">
        <f t="shared" si="19"/>
        <v>1</v>
      </c>
      <c r="E573" s="25" t="e">
        <f t="shared" si="20"/>
        <v>#VALUE!</v>
      </c>
    </row>
    <row r="574" spans="1:5" x14ac:dyDescent="0.25">
      <c r="A574" s="65" t="s">
        <v>102</v>
      </c>
      <c r="C574" s="12">
        <f t="shared" si="19"/>
        <v>1</v>
      </c>
      <c r="E574" s="25" t="e">
        <f t="shared" si="20"/>
        <v>#VALUE!</v>
      </c>
    </row>
    <row r="575" spans="1:5" x14ac:dyDescent="0.25">
      <c r="A575" s="65" t="s">
        <v>102</v>
      </c>
      <c r="C575" s="12">
        <f t="shared" si="19"/>
        <v>1</v>
      </c>
      <c r="E575" s="25" t="e">
        <f t="shared" si="20"/>
        <v>#VALUE!</v>
      </c>
    </row>
    <row r="576" spans="1:5" x14ac:dyDescent="0.25">
      <c r="A576" s="65" t="s">
        <v>102</v>
      </c>
      <c r="C576" s="12">
        <f t="shared" si="19"/>
        <v>1</v>
      </c>
      <c r="E576" s="25" t="e">
        <f t="shared" si="20"/>
        <v>#VALUE!</v>
      </c>
    </row>
    <row r="577" spans="1:5" x14ac:dyDescent="0.25">
      <c r="A577" s="65" t="s">
        <v>102</v>
      </c>
      <c r="C577" s="12">
        <f t="shared" si="19"/>
        <v>1</v>
      </c>
      <c r="E577" s="25" t="e">
        <f t="shared" si="20"/>
        <v>#VALUE!</v>
      </c>
    </row>
    <row r="578" spans="1:5" x14ac:dyDescent="0.25">
      <c r="A578" s="65" t="s">
        <v>102</v>
      </c>
      <c r="C578" s="12">
        <f t="shared" si="19"/>
        <v>1</v>
      </c>
      <c r="E578" s="25" t="e">
        <f t="shared" si="20"/>
        <v>#VALUE!</v>
      </c>
    </row>
    <row r="579" spans="1:5" x14ac:dyDescent="0.25">
      <c r="A579" s="65" t="s">
        <v>102</v>
      </c>
      <c r="C579" s="12">
        <f t="shared" ref="C579:C642" si="21" xml:space="preserve"> 1</f>
        <v>1</v>
      </c>
      <c r="E579" s="25" t="e">
        <f t="shared" ref="E579:E642" si="22">VALUE(IF(B579="grafity","1",IF(B579="pulled door","1",IF(B579="no ticket","1",IF(B579="revenue dispute","2",IF(B579="sucidial","2",IF(B579="spat","2",IF(B579="etching","2",IF(B579="sleeping vagrant","2",IF(B579="soiled",2,IF(B579="verbal assault","3",IF(B579="aggressive passenger","3",IF(B579="drunk passenger","3",IF(B579="broken window","3",IF(B579="unstable passenger","3",IF(B579="distorbing","3",IF(B579="fight","4",IF(B579="steal","4",IF(B579="indecent exposure","4",IF(B579="physical assault","4",IF(B579="BTP intervention","5",IF(B579="assault with seriously attack","5"))))))))))))))))))))))</f>
        <v>#VALUE!</v>
      </c>
    </row>
    <row r="580" spans="1:5" x14ac:dyDescent="0.25">
      <c r="A580" s="65" t="s">
        <v>102</v>
      </c>
      <c r="C580" s="12">
        <f t="shared" si="21"/>
        <v>1</v>
      </c>
      <c r="E580" s="25" t="e">
        <f t="shared" si="22"/>
        <v>#VALUE!</v>
      </c>
    </row>
    <row r="581" spans="1:5" x14ac:dyDescent="0.25">
      <c r="A581" s="65" t="s">
        <v>102</v>
      </c>
      <c r="C581" s="12">
        <f t="shared" si="21"/>
        <v>1</v>
      </c>
      <c r="E581" s="25" t="e">
        <f t="shared" si="22"/>
        <v>#VALUE!</v>
      </c>
    </row>
    <row r="582" spans="1:5" x14ac:dyDescent="0.25">
      <c r="A582" s="65" t="s">
        <v>102</v>
      </c>
      <c r="C582" s="12">
        <f t="shared" si="21"/>
        <v>1</v>
      </c>
      <c r="E582" s="25" t="e">
        <f t="shared" si="22"/>
        <v>#VALUE!</v>
      </c>
    </row>
    <row r="583" spans="1:5" x14ac:dyDescent="0.25">
      <c r="A583" s="65" t="s">
        <v>102</v>
      </c>
      <c r="C583" s="12">
        <f t="shared" si="21"/>
        <v>1</v>
      </c>
      <c r="E583" s="25" t="e">
        <f t="shared" si="22"/>
        <v>#VALUE!</v>
      </c>
    </row>
    <row r="584" spans="1:5" x14ac:dyDescent="0.25">
      <c r="A584" s="65" t="s">
        <v>102</v>
      </c>
      <c r="C584" s="12">
        <f t="shared" si="21"/>
        <v>1</v>
      </c>
      <c r="E584" s="25" t="e">
        <f t="shared" si="22"/>
        <v>#VALUE!</v>
      </c>
    </row>
    <row r="585" spans="1:5" x14ac:dyDescent="0.25">
      <c r="A585" s="65" t="s">
        <v>102</v>
      </c>
      <c r="C585" s="12">
        <f t="shared" si="21"/>
        <v>1</v>
      </c>
      <c r="E585" s="25" t="e">
        <f t="shared" si="22"/>
        <v>#VALUE!</v>
      </c>
    </row>
    <row r="586" spans="1:5" x14ac:dyDescent="0.25">
      <c r="A586" s="65" t="s">
        <v>102</v>
      </c>
      <c r="C586" s="12">
        <f t="shared" si="21"/>
        <v>1</v>
      </c>
      <c r="E586" s="25" t="e">
        <f t="shared" si="22"/>
        <v>#VALUE!</v>
      </c>
    </row>
    <row r="587" spans="1:5" x14ac:dyDescent="0.25">
      <c r="A587" s="65" t="s">
        <v>102</v>
      </c>
      <c r="C587" s="12">
        <f t="shared" si="21"/>
        <v>1</v>
      </c>
      <c r="E587" s="25" t="e">
        <f t="shared" si="22"/>
        <v>#VALUE!</v>
      </c>
    </row>
    <row r="588" spans="1:5" x14ac:dyDescent="0.25">
      <c r="A588" s="65" t="s">
        <v>102</v>
      </c>
      <c r="C588" s="12">
        <f t="shared" si="21"/>
        <v>1</v>
      </c>
      <c r="E588" s="25" t="e">
        <f t="shared" si="22"/>
        <v>#VALUE!</v>
      </c>
    </row>
    <row r="589" spans="1:5" x14ac:dyDescent="0.25">
      <c r="A589" s="65" t="s">
        <v>102</v>
      </c>
      <c r="C589" s="12">
        <f t="shared" si="21"/>
        <v>1</v>
      </c>
      <c r="E589" s="25" t="e">
        <f t="shared" si="22"/>
        <v>#VALUE!</v>
      </c>
    </row>
    <row r="590" spans="1:5" x14ac:dyDescent="0.25">
      <c r="A590" s="65" t="s">
        <v>102</v>
      </c>
      <c r="C590" s="12">
        <f t="shared" si="21"/>
        <v>1</v>
      </c>
      <c r="E590" s="25" t="e">
        <f t="shared" si="22"/>
        <v>#VALUE!</v>
      </c>
    </row>
    <row r="591" spans="1:5" x14ac:dyDescent="0.25">
      <c r="A591" s="65" t="s">
        <v>102</v>
      </c>
      <c r="C591" s="12">
        <f t="shared" si="21"/>
        <v>1</v>
      </c>
      <c r="E591" s="25" t="e">
        <f t="shared" si="22"/>
        <v>#VALUE!</v>
      </c>
    </row>
    <row r="592" spans="1:5" x14ac:dyDescent="0.25">
      <c r="A592" s="65" t="s">
        <v>102</v>
      </c>
      <c r="C592" s="12">
        <f t="shared" si="21"/>
        <v>1</v>
      </c>
      <c r="E592" s="25" t="e">
        <f t="shared" si="22"/>
        <v>#VALUE!</v>
      </c>
    </row>
    <row r="593" spans="1:5" x14ac:dyDescent="0.25">
      <c r="A593" s="65" t="s">
        <v>102</v>
      </c>
      <c r="C593" s="12">
        <f t="shared" si="21"/>
        <v>1</v>
      </c>
      <c r="E593" s="25" t="e">
        <f t="shared" si="22"/>
        <v>#VALUE!</v>
      </c>
    </row>
    <row r="594" spans="1:5" x14ac:dyDescent="0.25">
      <c r="A594" s="65" t="s">
        <v>102</v>
      </c>
      <c r="C594" s="12">
        <f t="shared" si="21"/>
        <v>1</v>
      </c>
      <c r="E594" s="25" t="e">
        <f t="shared" si="22"/>
        <v>#VALUE!</v>
      </c>
    </row>
    <row r="595" spans="1:5" x14ac:dyDescent="0.25">
      <c r="A595" s="65" t="s">
        <v>102</v>
      </c>
      <c r="C595" s="12">
        <f t="shared" si="21"/>
        <v>1</v>
      </c>
      <c r="E595" s="25" t="e">
        <f t="shared" si="22"/>
        <v>#VALUE!</v>
      </c>
    </row>
    <row r="596" spans="1:5" x14ac:dyDescent="0.25">
      <c r="A596" s="65" t="s">
        <v>102</v>
      </c>
      <c r="C596" s="12">
        <f t="shared" si="21"/>
        <v>1</v>
      </c>
      <c r="E596" s="25" t="e">
        <f t="shared" si="22"/>
        <v>#VALUE!</v>
      </c>
    </row>
    <row r="597" spans="1:5" x14ac:dyDescent="0.25">
      <c r="A597" s="65" t="s">
        <v>102</v>
      </c>
      <c r="C597" s="12">
        <f t="shared" si="21"/>
        <v>1</v>
      </c>
      <c r="E597" s="25" t="e">
        <f t="shared" si="22"/>
        <v>#VALUE!</v>
      </c>
    </row>
    <row r="598" spans="1:5" x14ac:dyDescent="0.25">
      <c r="A598" s="65" t="s">
        <v>102</v>
      </c>
      <c r="C598" s="12">
        <f t="shared" si="21"/>
        <v>1</v>
      </c>
      <c r="E598" s="25" t="e">
        <f t="shared" si="22"/>
        <v>#VALUE!</v>
      </c>
    </row>
    <row r="599" spans="1:5" x14ac:dyDescent="0.25">
      <c r="A599" s="65" t="s">
        <v>102</v>
      </c>
      <c r="C599" s="12">
        <f t="shared" si="21"/>
        <v>1</v>
      </c>
      <c r="E599" s="25" t="e">
        <f t="shared" si="22"/>
        <v>#VALUE!</v>
      </c>
    </row>
    <row r="600" spans="1:5" x14ac:dyDescent="0.25">
      <c r="A600" s="65" t="s">
        <v>102</v>
      </c>
      <c r="C600" s="12">
        <f t="shared" si="21"/>
        <v>1</v>
      </c>
      <c r="E600" s="25" t="e">
        <f t="shared" si="22"/>
        <v>#VALUE!</v>
      </c>
    </row>
    <row r="601" spans="1:5" x14ac:dyDescent="0.25">
      <c r="A601" s="65" t="s">
        <v>102</v>
      </c>
      <c r="C601" s="12">
        <f t="shared" si="21"/>
        <v>1</v>
      </c>
      <c r="E601" s="25" t="e">
        <f t="shared" si="22"/>
        <v>#VALUE!</v>
      </c>
    </row>
    <row r="602" spans="1:5" x14ac:dyDescent="0.25">
      <c r="A602" s="65" t="s">
        <v>102</v>
      </c>
      <c r="C602" s="12">
        <f t="shared" si="21"/>
        <v>1</v>
      </c>
      <c r="E602" s="25" t="e">
        <f t="shared" si="22"/>
        <v>#VALUE!</v>
      </c>
    </row>
    <row r="603" spans="1:5" x14ac:dyDescent="0.25">
      <c r="A603" s="65" t="s">
        <v>102</v>
      </c>
      <c r="C603" s="12">
        <f t="shared" si="21"/>
        <v>1</v>
      </c>
      <c r="E603" s="25" t="e">
        <f t="shared" si="22"/>
        <v>#VALUE!</v>
      </c>
    </row>
    <row r="604" spans="1:5" x14ac:dyDescent="0.25">
      <c r="A604" s="65" t="s">
        <v>102</v>
      </c>
      <c r="C604" s="12">
        <f t="shared" si="21"/>
        <v>1</v>
      </c>
      <c r="E604" s="25" t="e">
        <f t="shared" si="22"/>
        <v>#VALUE!</v>
      </c>
    </row>
    <row r="605" spans="1:5" x14ac:dyDescent="0.25">
      <c r="A605" s="65" t="s">
        <v>102</v>
      </c>
      <c r="C605" s="12">
        <f t="shared" si="21"/>
        <v>1</v>
      </c>
      <c r="E605" s="25" t="e">
        <f t="shared" si="22"/>
        <v>#VALUE!</v>
      </c>
    </row>
    <row r="606" spans="1:5" x14ac:dyDescent="0.25">
      <c r="A606" s="65" t="s">
        <v>102</v>
      </c>
      <c r="C606" s="12">
        <f t="shared" si="21"/>
        <v>1</v>
      </c>
      <c r="E606" s="25" t="e">
        <f t="shared" si="22"/>
        <v>#VALUE!</v>
      </c>
    </row>
    <row r="607" spans="1:5" x14ac:dyDescent="0.25">
      <c r="A607" s="65" t="s">
        <v>102</v>
      </c>
      <c r="C607" s="12">
        <f t="shared" si="21"/>
        <v>1</v>
      </c>
      <c r="E607" s="25" t="e">
        <f t="shared" si="22"/>
        <v>#VALUE!</v>
      </c>
    </row>
    <row r="608" spans="1:5" x14ac:dyDescent="0.25">
      <c r="A608" s="65" t="s">
        <v>102</v>
      </c>
      <c r="C608" s="12">
        <f t="shared" si="21"/>
        <v>1</v>
      </c>
      <c r="E608" s="25" t="e">
        <f t="shared" si="22"/>
        <v>#VALUE!</v>
      </c>
    </row>
    <row r="609" spans="1:5" x14ac:dyDescent="0.25">
      <c r="A609" s="65" t="s">
        <v>102</v>
      </c>
      <c r="C609" s="12">
        <f t="shared" si="21"/>
        <v>1</v>
      </c>
      <c r="E609" s="25" t="e">
        <f t="shared" si="22"/>
        <v>#VALUE!</v>
      </c>
    </row>
    <row r="610" spans="1:5" x14ac:dyDescent="0.25">
      <c r="A610" s="65" t="s">
        <v>102</v>
      </c>
      <c r="C610" s="12">
        <f t="shared" si="21"/>
        <v>1</v>
      </c>
      <c r="E610" s="25" t="e">
        <f t="shared" si="22"/>
        <v>#VALUE!</v>
      </c>
    </row>
    <row r="611" spans="1:5" x14ac:dyDescent="0.25">
      <c r="A611" s="65" t="s">
        <v>102</v>
      </c>
      <c r="C611" s="12">
        <f t="shared" si="21"/>
        <v>1</v>
      </c>
      <c r="E611" s="25" t="e">
        <f t="shared" si="22"/>
        <v>#VALUE!</v>
      </c>
    </row>
    <row r="612" spans="1:5" x14ac:dyDescent="0.25">
      <c r="A612" s="65" t="s">
        <v>102</v>
      </c>
      <c r="C612" s="12">
        <f t="shared" si="21"/>
        <v>1</v>
      </c>
      <c r="E612" s="25" t="e">
        <f t="shared" si="22"/>
        <v>#VALUE!</v>
      </c>
    </row>
    <row r="613" spans="1:5" x14ac:dyDescent="0.25">
      <c r="A613" s="65" t="s">
        <v>102</v>
      </c>
      <c r="C613" s="12">
        <f t="shared" si="21"/>
        <v>1</v>
      </c>
      <c r="E613" s="25" t="e">
        <f t="shared" si="22"/>
        <v>#VALUE!</v>
      </c>
    </row>
    <row r="614" spans="1:5" x14ac:dyDescent="0.25">
      <c r="A614" s="65" t="s">
        <v>102</v>
      </c>
      <c r="C614" s="12">
        <f t="shared" si="21"/>
        <v>1</v>
      </c>
      <c r="E614" s="25" t="e">
        <f t="shared" si="22"/>
        <v>#VALUE!</v>
      </c>
    </row>
    <row r="615" spans="1:5" x14ac:dyDescent="0.25">
      <c r="A615" s="65" t="s">
        <v>102</v>
      </c>
      <c r="C615" s="12">
        <f t="shared" si="21"/>
        <v>1</v>
      </c>
      <c r="E615" s="25" t="e">
        <f t="shared" si="22"/>
        <v>#VALUE!</v>
      </c>
    </row>
    <row r="616" spans="1:5" x14ac:dyDescent="0.25">
      <c r="A616" s="65" t="s">
        <v>102</v>
      </c>
      <c r="C616" s="12">
        <f t="shared" si="21"/>
        <v>1</v>
      </c>
      <c r="E616" s="25" t="e">
        <f t="shared" si="22"/>
        <v>#VALUE!</v>
      </c>
    </row>
    <row r="617" spans="1:5" x14ac:dyDescent="0.25">
      <c r="A617" s="65" t="s">
        <v>102</v>
      </c>
      <c r="C617" s="12">
        <f t="shared" si="21"/>
        <v>1</v>
      </c>
      <c r="E617" s="25" t="e">
        <f t="shared" si="22"/>
        <v>#VALUE!</v>
      </c>
    </row>
    <row r="618" spans="1:5" x14ac:dyDescent="0.25">
      <c r="A618" s="65" t="s">
        <v>102</v>
      </c>
      <c r="C618" s="12">
        <f t="shared" si="21"/>
        <v>1</v>
      </c>
      <c r="E618" s="25" t="e">
        <f t="shared" si="22"/>
        <v>#VALUE!</v>
      </c>
    </row>
    <row r="619" spans="1:5" x14ac:dyDescent="0.25">
      <c r="A619" s="65" t="s">
        <v>102</v>
      </c>
      <c r="C619" s="12">
        <f t="shared" si="21"/>
        <v>1</v>
      </c>
      <c r="E619" s="25" t="e">
        <f t="shared" si="22"/>
        <v>#VALUE!</v>
      </c>
    </row>
    <row r="620" spans="1:5" x14ac:dyDescent="0.25">
      <c r="A620" s="65" t="s">
        <v>102</v>
      </c>
      <c r="C620" s="12">
        <f t="shared" si="21"/>
        <v>1</v>
      </c>
      <c r="E620" s="25" t="e">
        <f t="shared" si="22"/>
        <v>#VALUE!</v>
      </c>
    </row>
    <row r="621" spans="1:5" x14ac:dyDescent="0.25">
      <c r="A621" s="65" t="s">
        <v>102</v>
      </c>
      <c r="C621" s="12">
        <f t="shared" si="21"/>
        <v>1</v>
      </c>
      <c r="E621" s="25" t="e">
        <f t="shared" si="22"/>
        <v>#VALUE!</v>
      </c>
    </row>
    <row r="622" spans="1:5" x14ac:dyDescent="0.25">
      <c r="A622" s="65" t="s">
        <v>102</v>
      </c>
      <c r="C622" s="12">
        <f t="shared" si="21"/>
        <v>1</v>
      </c>
      <c r="E622" s="25" t="e">
        <f t="shared" si="22"/>
        <v>#VALUE!</v>
      </c>
    </row>
    <row r="623" spans="1:5" x14ac:dyDescent="0.25">
      <c r="A623" s="65" t="s">
        <v>102</v>
      </c>
      <c r="C623" s="12">
        <f t="shared" si="21"/>
        <v>1</v>
      </c>
      <c r="E623" s="25" t="e">
        <f t="shared" si="22"/>
        <v>#VALUE!</v>
      </c>
    </row>
    <row r="624" spans="1:5" x14ac:dyDescent="0.25">
      <c r="A624" s="65" t="s">
        <v>102</v>
      </c>
      <c r="C624" s="12">
        <f t="shared" si="21"/>
        <v>1</v>
      </c>
      <c r="E624" s="25" t="e">
        <f t="shared" si="22"/>
        <v>#VALUE!</v>
      </c>
    </row>
    <row r="625" spans="1:5" x14ac:dyDescent="0.25">
      <c r="A625" s="65" t="s">
        <v>102</v>
      </c>
      <c r="C625" s="12">
        <f t="shared" si="21"/>
        <v>1</v>
      </c>
      <c r="E625" s="25" t="e">
        <f t="shared" si="22"/>
        <v>#VALUE!</v>
      </c>
    </row>
    <row r="626" spans="1:5" x14ac:dyDescent="0.25">
      <c r="A626" s="65" t="s">
        <v>102</v>
      </c>
      <c r="C626" s="12">
        <f t="shared" si="21"/>
        <v>1</v>
      </c>
      <c r="E626" s="25" t="e">
        <f t="shared" si="22"/>
        <v>#VALUE!</v>
      </c>
    </row>
    <row r="627" spans="1:5" x14ac:dyDescent="0.25">
      <c r="A627" s="65" t="s">
        <v>102</v>
      </c>
      <c r="C627" s="12">
        <f t="shared" si="21"/>
        <v>1</v>
      </c>
      <c r="E627" s="25" t="e">
        <f t="shared" si="22"/>
        <v>#VALUE!</v>
      </c>
    </row>
    <row r="628" spans="1:5" x14ac:dyDescent="0.25">
      <c r="A628" s="65" t="s">
        <v>102</v>
      </c>
      <c r="C628" s="12">
        <f t="shared" si="21"/>
        <v>1</v>
      </c>
      <c r="E628" s="25" t="e">
        <f t="shared" si="22"/>
        <v>#VALUE!</v>
      </c>
    </row>
    <row r="629" spans="1:5" x14ac:dyDescent="0.25">
      <c r="A629" s="65" t="s">
        <v>102</v>
      </c>
      <c r="C629" s="12">
        <f t="shared" si="21"/>
        <v>1</v>
      </c>
      <c r="E629" s="25" t="e">
        <f t="shared" si="22"/>
        <v>#VALUE!</v>
      </c>
    </row>
    <row r="630" spans="1:5" x14ac:dyDescent="0.25">
      <c r="A630" s="65" t="s">
        <v>102</v>
      </c>
      <c r="C630" s="12">
        <f t="shared" si="21"/>
        <v>1</v>
      </c>
      <c r="E630" s="25" t="e">
        <f t="shared" si="22"/>
        <v>#VALUE!</v>
      </c>
    </row>
    <row r="631" spans="1:5" x14ac:dyDescent="0.25">
      <c r="A631" s="65" t="s">
        <v>102</v>
      </c>
      <c r="C631" s="12">
        <f t="shared" si="21"/>
        <v>1</v>
      </c>
      <c r="E631" s="25" t="e">
        <f t="shared" si="22"/>
        <v>#VALUE!</v>
      </c>
    </row>
    <row r="632" spans="1:5" x14ac:dyDescent="0.25">
      <c r="A632" s="65" t="s">
        <v>102</v>
      </c>
      <c r="C632" s="12">
        <f t="shared" si="21"/>
        <v>1</v>
      </c>
      <c r="E632" s="25" t="e">
        <f t="shared" si="22"/>
        <v>#VALUE!</v>
      </c>
    </row>
    <row r="633" spans="1:5" x14ac:dyDescent="0.25">
      <c r="A633" s="65" t="s">
        <v>102</v>
      </c>
      <c r="C633" s="12">
        <f t="shared" si="21"/>
        <v>1</v>
      </c>
      <c r="E633" s="25" t="e">
        <f t="shared" si="22"/>
        <v>#VALUE!</v>
      </c>
    </row>
    <row r="634" spans="1:5" x14ac:dyDescent="0.25">
      <c r="A634" s="65" t="s">
        <v>102</v>
      </c>
      <c r="C634" s="12">
        <f t="shared" si="21"/>
        <v>1</v>
      </c>
      <c r="E634" s="25" t="e">
        <f t="shared" si="22"/>
        <v>#VALUE!</v>
      </c>
    </row>
    <row r="635" spans="1:5" x14ac:dyDescent="0.25">
      <c r="A635" s="65" t="s">
        <v>102</v>
      </c>
      <c r="C635" s="12">
        <f t="shared" si="21"/>
        <v>1</v>
      </c>
      <c r="E635" s="25" t="e">
        <f t="shared" si="22"/>
        <v>#VALUE!</v>
      </c>
    </row>
    <row r="636" spans="1:5" x14ac:dyDescent="0.25">
      <c r="A636" s="65" t="s">
        <v>102</v>
      </c>
      <c r="C636" s="12">
        <f t="shared" si="21"/>
        <v>1</v>
      </c>
      <c r="E636" s="25" t="e">
        <f t="shared" si="22"/>
        <v>#VALUE!</v>
      </c>
    </row>
    <row r="637" spans="1:5" x14ac:dyDescent="0.25">
      <c r="A637" s="65" t="s">
        <v>102</v>
      </c>
      <c r="C637" s="12">
        <f t="shared" si="21"/>
        <v>1</v>
      </c>
      <c r="E637" s="25" t="e">
        <f t="shared" si="22"/>
        <v>#VALUE!</v>
      </c>
    </row>
    <row r="638" spans="1:5" x14ac:dyDescent="0.25">
      <c r="A638" s="65" t="s">
        <v>102</v>
      </c>
      <c r="C638" s="12">
        <f t="shared" si="21"/>
        <v>1</v>
      </c>
      <c r="E638" s="25" t="e">
        <f t="shared" si="22"/>
        <v>#VALUE!</v>
      </c>
    </row>
    <row r="639" spans="1:5" x14ac:dyDescent="0.25">
      <c r="A639" s="65" t="s">
        <v>102</v>
      </c>
      <c r="C639" s="12">
        <f t="shared" si="21"/>
        <v>1</v>
      </c>
      <c r="E639" s="25" t="e">
        <f t="shared" si="22"/>
        <v>#VALUE!</v>
      </c>
    </row>
    <row r="640" spans="1:5" x14ac:dyDescent="0.25">
      <c r="A640" s="65" t="s">
        <v>102</v>
      </c>
      <c r="C640" s="12">
        <f t="shared" si="21"/>
        <v>1</v>
      </c>
      <c r="E640" s="25" t="e">
        <f t="shared" si="22"/>
        <v>#VALUE!</v>
      </c>
    </row>
    <row r="641" spans="1:5" x14ac:dyDescent="0.25">
      <c r="A641" s="65" t="s">
        <v>102</v>
      </c>
      <c r="C641" s="12">
        <f t="shared" si="21"/>
        <v>1</v>
      </c>
      <c r="E641" s="25" t="e">
        <f t="shared" si="22"/>
        <v>#VALUE!</v>
      </c>
    </row>
    <row r="642" spans="1:5" x14ac:dyDescent="0.25">
      <c r="A642" s="65" t="s">
        <v>102</v>
      </c>
      <c r="C642" s="12">
        <f t="shared" si="21"/>
        <v>1</v>
      </c>
      <c r="E642" s="25" t="e">
        <f t="shared" si="22"/>
        <v>#VALUE!</v>
      </c>
    </row>
    <row r="643" spans="1:5" x14ac:dyDescent="0.25">
      <c r="A643" s="65" t="s">
        <v>102</v>
      </c>
      <c r="C643" s="12">
        <f t="shared" ref="C643:C706" si="23" xml:space="preserve"> 1</f>
        <v>1</v>
      </c>
      <c r="E643" s="25" t="e">
        <f t="shared" ref="E643:E706" si="24">VALUE(IF(B643="grafity","1",IF(B643="pulled door","1",IF(B643="no ticket","1",IF(B643="revenue dispute","2",IF(B643="sucidial","2",IF(B643="spat","2",IF(B643="etching","2",IF(B643="sleeping vagrant","2",IF(B643="soiled",2,IF(B643="verbal assault","3",IF(B643="aggressive passenger","3",IF(B643="drunk passenger","3",IF(B643="broken window","3",IF(B643="unstable passenger","3",IF(B643="distorbing","3",IF(B643="fight","4",IF(B643="steal","4",IF(B643="indecent exposure","4",IF(B643="physical assault","4",IF(B643="BTP intervention","5",IF(B643="assault with seriously attack","5"))))))))))))))))))))))</f>
        <v>#VALUE!</v>
      </c>
    </row>
    <row r="644" spans="1:5" x14ac:dyDescent="0.25">
      <c r="A644" s="65" t="s">
        <v>102</v>
      </c>
      <c r="C644" s="12">
        <f t="shared" si="23"/>
        <v>1</v>
      </c>
      <c r="E644" s="25" t="e">
        <f t="shared" si="24"/>
        <v>#VALUE!</v>
      </c>
    </row>
    <row r="645" spans="1:5" x14ac:dyDescent="0.25">
      <c r="A645" s="65" t="s">
        <v>102</v>
      </c>
      <c r="C645" s="12">
        <f t="shared" si="23"/>
        <v>1</v>
      </c>
      <c r="E645" s="25" t="e">
        <f t="shared" si="24"/>
        <v>#VALUE!</v>
      </c>
    </row>
    <row r="646" spans="1:5" x14ac:dyDescent="0.25">
      <c r="A646" s="65" t="s">
        <v>102</v>
      </c>
      <c r="C646" s="12">
        <f t="shared" si="23"/>
        <v>1</v>
      </c>
      <c r="E646" s="25" t="e">
        <f t="shared" si="24"/>
        <v>#VALUE!</v>
      </c>
    </row>
    <row r="647" spans="1:5" x14ac:dyDescent="0.25">
      <c r="A647" s="65" t="s">
        <v>102</v>
      </c>
      <c r="C647" s="12">
        <f t="shared" si="23"/>
        <v>1</v>
      </c>
      <c r="E647" s="25" t="e">
        <f t="shared" si="24"/>
        <v>#VALUE!</v>
      </c>
    </row>
    <row r="648" spans="1:5" x14ac:dyDescent="0.25">
      <c r="A648" s="65" t="s">
        <v>102</v>
      </c>
      <c r="C648" s="12">
        <f t="shared" si="23"/>
        <v>1</v>
      </c>
      <c r="E648" s="25" t="e">
        <f t="shared" si="24"/>
        <v>#VALUE!</v>
      </c>
    </row>
    <row r="649" spans="1:5" x14ac:dyDescent="0.25">
      <c r="A649" s="65" t="s">
        <v>102</v>
      </c>
      <c r="C649" s="12">
        <f t="shared" si="23"/>
        <v>1</v>
      </c>
      <c r="E649" s="25" t="e">
        <f t="shared" si="24"/>
        <v>#VALUE!</v>
      </c>
    </row>
    <row r="650" spans="1:5" x14ac:dyDescent="0.25">
      <c r="A650" s="65" t="s">
        <v>102</v>
      </c>
      <c r="C650" s="12">
        <f t="shared" si="23"/>
        <v>1</v>
      </c>
      <c r="E650" s="25" t="e">
        <f t="shared" si="24"/>
        <v>#VALUE!</v>
      </c>
    </row>
    <row r="651" spans="1:5" x14ac:dyDescent="0.25">
      <c r="A651" s="65" t="s">
        <v>102</v>
      </c>
      <c r="C651" s="12">
        <f t="shared" si="23"/>
        <v>1</v>
      </c>
      <c r="E651" s="25" t="e">
        <f t="shared" si="24"/>
        <v>#VALUE!</v>
      </c>
    </row>
    <row r="652" spans="1:5" x14ac:dyDescent="0.25">
      <c r="A652" s="65" t="s">
        <v>102</v>
      </c>
      <c r="C652" s="12">
        <f t="shared" si="23"/>
        <v>1</v>
      </c>
      <c r="E652" s="25" t="e">
        <f t="shared" si="24"/>
        <v>#VALUE!</v>
      </c>
    </row>
    <row r="653" spans="1:5" x14ac:dyDescent="0.25">
      <c r="A653" s="65" t="s">
        <v>102</v>
      </c>
      <c r="C653" s="12">
        <f t="shared" si="23"/>
        <v>1</v>
      </c>
      <c r="E653" s="25" t="e">
        <f t="shared" si="24"/>
        <v>#VALUE!</v>
      </c>
    </row>
    <row r="654" spans="1:5" x14ac:dyDescent="0.25">
      <c r="A654" s="65" t="s">
        <v>102</v>
      </c>
      <c r="C654" s="12">
        <f t="shared" si="23"/>
        <v>1</v>
      </c>
      <c r="E654" s="25" t="e">
        <f t="shared" si="24"/>
        <v>#VALUE!</v>
      </c>
    </row>
    <row r="655" spans="1:5" x14ac:dyDescent="0.25">
      <c r="A655" s="65" t="s">
        <v>102</v>
      </c>
      <c r="C655" s="12">
        <f t="shared" si="23"/>
        <v>1</v>
      </c>
      <c r="E655" s="25" t="e">
        <f t="shared" si="24"/>
        <v>#VALUE!</v>
      </c>
    </row>
    <row r="656" spans="1:5" x14ac:dyDescent="0.25">
      <c r="A656" s="65" t="s">
        <v>102</v>
      </c>
      <c r="C656" s="12">
        <f t="shared" si="23"/>
        <v>1</v>
      </c>
      <c r="E656" s="25" t="e">
        <f t="shared" si="24"/>
        <v>#VALUE!</v>
      </c>
    </row>
    <row r="657" spans="1:5" x14ac:dyDescent="0.25">
      <c r="A657" s="65" t="s">
        <v>102</v>
      </c>
      <c r="C657" s="12">
        <f t="shared" si="23"/>
        <v>1</v>
      </c>
      <c r="E657" s="25" t="e">
        <f t="shared" si="24"/>
        <v>#VALUE!</v>
      </c>
    </row>
    <row r="658" spans="1:5" x14ac:dyDescent="0.25">
      <c r="A658" s="65" t="s">
        <v>102</v>
      </c>
      <c r="C658" s="12">
        <f t="shared" si="23"/>
        <v>1</v>
      </c>
      <c r="E658" s="25" t="e">
        <f t="shared" si="24"/>
        <v>#VALUE!</v>
      </c>
    </row>
    <row r="659" spans="1:5" x14ac:dyDescent="0.25">
      <c r="A659" s="65" t="s">
        <v>102</v>
      </c>
      <c r="C659" s="12">
        <f t="shared" si="23"/>
        <v>1</v>
      </c>
      <c r="E659" s="25" t="e">
        <f t="shared" si="24"/>
        <v>#VALUE!</v>
      </c>
    </row>
    <row r="660" spans="1:5" x14ac:dyDescent="0.25">
      <c r="A660" s="65" t="s">
        <v>102</v>
      </c>
      <c r="C660" s="12">
        <f t="shared" si="23"/>
        <v>1</v>
      </c>
      <c r="E660" s="25" t="e">
        <f t="shared" si="24"/>
        <v>#VALUE!</v>
      </c>
    </row>
    <row r="661" spans="1:5" x14ac:dyDescent="0.25">
      <c r="A661" s="65" t="s">
        <v>102</v>
      </c>
      <c r="C661" s="12">
        <f t="shared" si="23"/>
        <v>1</v>
      </c>
      <c r="E661" s="25" t="e">
        <f t="shared" si="24"/>
        <v>#VALUE!</v>
      </c>
    </row>
    <row r="662" spans="1:5" x14ac:dyDescent="0.25">
      <c r="A662" s="65" t="s">
        <v>102</v>
      </c>
      <c r="C662" s="12">
        <f t="shared" si="23"/>
        <v>1</v>
      </c>
      <c r="E662" s="25" t="e">
        <f t="shared" si="24"/>
        <v>#VALUE!</v>
      </c>
    </row>
    <row r="663" spans="1:5" x14ac:dyDescent="0.25">
      <c r="A663" s="65" t="s">
        <v>102</v>
      </c>
      <c r="C663" s="12">
        <f t="shared" si="23"/>
        <v>1</v>
      </c>
      <c r="E663" s="25" t="e">
        <f t="shared" si="24"/>
        <v>#VALUE!</v>
      </c>
    </row>
    <row r="664" spans="1:5" x14ac:dyDescent="0.25">
      <c r="A664" s="65" t="s">
        <v>102</v>
      </c>
      <c r="C664" s="12">
        <f t="shared" si="23"/>
        <v>1</v>
      </c>
      <c r="E664" s="25" t="e">
        <f t="shared" si="24"/>
        <v>#VALUE!</v>
      </c>
    </row>
    <row r="665" spans="1:5" x14ac:dyDescent="0.25">
      <c r="A665" s="65" t="s">
        <v>102</v>
      </c>
      <c r="C665" s="12">
        <f t="shared" si="23"/>
        <v>1</v>
      </c>
      <c r="E665" s="25" t="e">
        <f t="shared" si="24"/>
        <v>#VALUE!</v>
      </c>
    </row>
    <row r="666" spans="1:5" x14ac:dyDescent="0.25">
      <c r="A666" s="65" t="s">
        <v>102</v>
      </c>
      <c r="C666" s="12">
        <f t="shared" si="23"/>
        <v>1</v>
      </c>
      <c r="E666" s="25" t="e">
        <f t="shared" si="24"/>
        <v>#VALUE!</v>
      </c>
    </row>
    <row r="667" spans="1:5" x14ac:dyDescent="0.25">
      <c r="A667" s="65" t="s">
        <v>102</v>
      </c>
      <c r="C667" s="12">
        <f t="shared" si="23"/>
        <v>1</v>
      </c>
      <c r="E667" s="25" t="e">
        <f t="shared" si="24"/>
        <v>#VALUE!</v>
      </c>
    </row>
    <row r="668" spans="1:5" x14ac:dyDescent="0.25">
      <c r="A668" s="65" t="s">
        <v>102</v>
      </c>
      <c r="C668" s="12">
        <f t="shared" si="23"/>
        <v>1</v>
      </c>
      <c r="E668" s="25" t="e">
        <f t="shared" si="24"/>
        <v>#VALUE!</v>
      </c>
    </row>
    <row r="669" spans="1:5" x14ac:dyDescent="0.25">
      <c r="A669" s="65" t="s">
        <v>102</v>
      </c>
      <c r="C669" s="12">
        <f t="shared" si="23"/>
        <v>1</v>
      </c>
      <c r="E669" s="25" t="e">
        <f t="shared" si="24"/>
        <v>#VALUE!</v>
      </c>
    </row>
    <row r="670" spans="1:5" x14ac:dyDescent="0.25">
      <c r="A670" s="65" t="s">
        <v>102</v>
      </c>
      <c r="C670" s="12">
        <f t="shared" si="23"/>
        <v>1</v>
      </c>
      <c r="E670" s="25" t="e">
        <f t="shared" si="24"/>
        <v>#VALUE!</v>
      </c>
    </row>
    <row r="671" spans="1:5" x14ac:dyDescent="0.25">
      <c r="A671" s="65" t="s">
        <v>102</v>
      </c>
      <c r="C671" s="12">
        <f t="shared" si="23"/>
        <v>1</v>
      </c>
      <c r="E671" s="25" t="e">
        <f t="shared" si="24"/>
        <v>#VALUE!</v>
      </c>
    </row>
    <row r="672" spans="1:5" x14ac:dyDescent="0.25">
      <c r="A672" s="65" t="s">
        <v>102</v>
      </c>
      <c r="C672" s="12">
        <f t="shared" si="23"/>
        <v>1</v>
      </c>
      <c r="E672" s="25" t="e">
        <f t="shared" si="24"/>
        <v>#VALUE!</v>
      </c>
    </row>
    <row r="673" spans="1:5" x14ac:dyDescent="0.25">
      <c r="A673" s="65" t="s">
        <v>102</v>
      </c>
      <c r="C673" s="12">
        <f t="shared" si="23"/>
        <v>1</v>
      </c>
      <c r="E673" s="25" t="e">
        <f t="shared" si="24"/>
        <v>#VALUE!</v>
      </c>
    </row>
    <row r="674" spans="1:5" x14ac:dyDescent="0.25">
      <c r="A674" s="65" t="s">
        <v>102</v>
      </c>
      <c r="C674" s="12">
        <f t="shared" si="23"/>
        <v>1</v>
      </c>
      <c r="E674" s="25" t="e">
        <f t="shared" si="24"/>
        <v>#VALUE!</v>
      </c>
    </row>
    <row r="675" spans="1:5" x14ac:dyDescent="0.25">
      <c r="A675" s="65" t="s">
        <v>102</v>
      </c>
      <c r="C675" s="12">
        <f t="shared" si="23"/>
        <v>1</v>
      </c>
      <c r="E675" s="25" t="e">
        <f t="shared" si="24"/>
        <v>#VALUE!</v>
      </c>
    </row>
    <row r="676" spans="1:5" x14ac:dyDescent="0.25">
      <c r="A676" s="65" t="s">
        <v>102</v>
      </c>
      <c r="C676" s="12">
        <f t="shared" si="23"/>
        <v>1</v>
      </c>
      <c r="E676" s="25" t="e">
        <f t="shared" si="24"/>
        <v>#VALUE!</v>
      </c>
    </row>
    <row r="677" spans="1:5" x14ac:dyDescent="0.25">
      <c r="A677" s="65" t="s">
        <v>102</v>
      </c>
      <c r="C677" s="12">
        <f t="shared" si="23"/>
        <v>1</v>
      </c>
      <c r="E677" s="25" t="e">
        <f t="shared" si="24"/>
        <v>#VALUE!</v>
      </c>
    </row>
    <row r="678" spans="1:5" x14ac:dyDescent="0.25">
      <c r="A678" s="65" t="s">
        <v>102</v>
      </c>
      <c r="C678" s="12">
        <f t="shared" si="23"/>
        <v>1</v>
      </c>
      <c r="E678" s="25" t="e">
        <f t="shared" si="24"/>
        <v>#VALUE!</v>
      </c>
    </row>
    <row r="679" spans="1:5" x14ac:dyDescent="0.25">
      <c r="A679" s="65" t="s">
        <v>102</v>
      </c>
      <c r="C679" s="12">
        <f t="shared" si="23"/>
        <v>1</v>
      </c>
      <c r="E679" s="25" t="e">
        <f t="shared" si="24"/>
        <v>#VALUE!</v>
      </c>
    </row>
    <row r="680" spans="1:5" x14ac:dyDescent="0.25">
      <c r="A680" s="65" t="s">
        <v>102</v>
      </c>
      <c r="C680" s="12">
        <f t="shared" si="23"/>
        <v>1</v>
      </c>
      <c r="E680" s="25" t="e">
        <f t="shared" si="24"/>
        <v>#VALUE!</v>
      </c>
    </row>
    <row r="681" spans="1:5" x14ac:dyDescent="0.25">
      <c r="A681" s="65" t="s">
        <v>102</v>
      </c>
      <c r="C681" s="12">
        <f t="shared" si="23"/>
        <v>1</v>
      </c>
      <c r="E681" s="25" t="e">
        <f t="shared" si="24"/>
        <v>#VALUE!</v>
      </c>
    </row>
    <row r="682" spans="1:5" x14ac:dyDescent="0.25">
      <c r="A682" s="65" t="s">
        <v>102</v>
      </c>
      <c r="C682" s="12">
        <f t="shared" si="23"/>
        <v>1</v>
      </c>
      <c r="E682" s="25" t="e">
        <f t="shared" si="24"/>
        <v>#VALUE!</v>
      </c>
    </row>
    <row r="683" spans="1:5" x14ac:dyDescent="0.25">
      <c r="A683" s="65" t="s">
        <v>102</v>
      </c>
      <c r="C683" s="12">
        <f t="shared" si="23"/>
        <v>1</v>
      </c>
      <c r="E683" s="25" t="e">
        <f t="shared" si="24"/>
        <v>#VALUE!</v>
      </c>
    </row>
    <row r="684" spans="1:5" x14ac:dyDescent="0.25">
      <c r="A684" s="65" t="s">
        <v>102</v>
      </c>
      <c r="C684" s="12">
        <f t="shared" si="23"/>
        <v>1</v>
      </c>
      <c r="E684" s="25" t="e">
        <f t="shared" si="24"/>
        <v>#VALUE!</v>
      </c>
    </row>
    <row r="685" spans="1:5" x14ac:dyDescent="0.25">
      <c r="A685" s="65" t="s">
        <v>102</v>
      </c>
      <c r="C685" s="12">
        <f t="shared" si="23"/>
        <v>1</v>
      </c>
      <c r="E685" s="25" t="e">
        <f t="shared" si="24"/>
        <v>#VALUE!</v>
      </c>
    </row>
    <row r="686" spans="1:5" x14ac:dyDescent="0.25">
      <c r="A686" s="65" t="s">
        <v>102</v>
      </c>
      <c r="C686" s="12">
        <f t="shared" si="23"/>
        <v>1</v>
      </c>
      <c r="E686" s="25" t="e">
        <f t="shared" si="24"/>
        <v>#VALUE!</v>
      </c>
    </row>
    <row r="687" spans="1:5" x14ac:dyDescent="0.25">
      <c r="A687" s="65" t="s">
        <v>102</v>
      </c>
      <c r="C687" s="12">
        <f t="shared" si="23"/>
        <v>1</v>
      </c>
      <c r="E687" s="25" t="e">
        <f t="shared" si="24"/>
        <v>#VALUE!</v>
      </c>
    </row>
    <row r="688" spans="1:5" x14ac:dyDescent="0.25">
      <c r="A688" s="65" t="s">
        <v>102</v>
      </c>
      <c r="C688" s="12">
        <f t="shared" si="23"/>
        <v>1</v>
      </c>
      <c r="E688" s="25" t="e">
        <f t="shared" si="24"/>
        <v>#VALUE!</v>
      </c>
    </row>
    <row r="689" spans="1:5" x14ac:dyDescent="0.25">
      <c r="A689" s="65" t="s">
        <v>102</v>
      </c>
      <c r="C689" s="12">
        <f t="shared" si="23"/>
        <v>1</v>
      </c>
      <c r="E689" s="25" t="e">
        <f t="shared" si="24"/>
        <v>#VALUE!</v>
      </c>
    </row>
    <row r="690" spans="1:5" x14ac:dyDescent="0.25">
      <c r="A690" s="65" t="s">
        <v>102</v>
      </c>
      <c r="C690" s="12">
        <f t="shared" si="23"/>
        <v>1</v>
      </c>
      <c r="E690" s="25" t="e">
        <f t="shared" si="24"/>
        <v>#VALUE!</v>
      </c>
    </row>
    <row r="691" spans="1:5" x14ac:dyDescent="0.25">
      <c r="A691" s="65" t="s">
        <v>102</v>
      </c>
      <c r="C691" s="12">
        <f t="shared" si="23"/>
        <v>1</v>
      </c>
      <c r="E691" s="25" t="e">
        <f t="shared" si="24"/>
        <v>#VALUE!</v>
      </c>
    </row>
    <row r="692" spans="1:5" x14ac:dyDescent="0.25">
      <c r="A692" s="65" t="s">
        <v>102</v>
      </c>
      <c r="C692" s="12">
        <f t="shared" si="23"/>
        <v>1</v>
      </c>
      <c r="E692" s="25" t="e">
        <f t="shared" si="24"/>
        <v>#VALUE!</v>
      </c>
    </row>
    <row r="693" spans="1:5" x14ac:dyDescent="0.25">
      <c r="A693" s="65" t="s">
        <v>102</v>
      </c>
      <c r="C693" s="12">
        <f t="shared" si="23"/>
        <v>1</v>
      </c>
      <c r="E693" s="25" t="e">
        <f t="shared" si="24"/>
        <v>#VALUE!</v>
      </c>
    </row>
    <row r="694" spans="1:5" x14ac:dyDescent="0.25">
      <c r="A694" s="65" t="s">
        <v>102</v>
      </c>
      <c r="C694" s="12">
        <f t="shared" si="23"/>
        <v>1</v>
      </c>
      <c r="E694" s="25" t="e">
        <f t="shared" si="24"/>
        <v>#VALUE!</v>
      </c>
    </row>
    <row r="695" spans="1:5" x14ac:dyDescent="0.25">
      <c r="A695" s="65" t="s">
        <v>102</v>
      </c>
      <c r="C695" s="12">
        <f t="shared" si="23"/>
        <v>1</v>
      </c>
      <c r="E695" s="25" t="e">
        <f t="shared" si="24"/>
        <v>#VALUE!</v>
      </c>
    </row>
    <row r="696" spans="1:5" x14ac:dyDescent="0.25">
      <c r="A696" s="65" t="s">
        <v>102</v>
      </c>
      <c r="C696" s="12">
        <f t="shared" si="23"/>
        <v>1</v>
      </c>
      <c r="E696" s="25" t="e">
        <f t="shared" si="24"/>
        <v>#VALUE!</v>
      </c>
    </row>
    <row r="697" spans="1:5" x14ac:dyDescent="0.25">
      <c r="A697" s="65" t="s">
        <v>102</v>
      </c>
      <c r="C697" s="12">
        <f t="shared" si="23"/>
        <v>1</v>
      </c>
      <c r="E697" s="25" t="e">
        <f t="shared" si="24"/>
        <v>#VALUE!</v>
      </c>
    </row>
    <row r="698" spans="1:5" x14ac:dyDescent="0.25">
      <c r="A698" s="65" t="s">
        <v>102</v>
      </c>
      <c r="C698" s="12">
        <f t="shared" si="23"/>
        <v>1</v>
      </c>
      <c r="E698" s="25" t="e">
        <f t="shared" si="24"/>
        <v>#VALUE!</v>
      </c>
    </row>
    <row r="699" spans="1:5" x14ac:dyDescent="0.25">
      <c r="A699" s="65" t="s">
        <v>102</v>
      </c>
      <c r="C699" s="12">
        <f t="shared" si="23"/>
        <v>1</v>
      </c>
      <c r="E699" s="25" t="e">
        <f t="shared" si="24"/>
        <v>#VALUE!</v>
      </c>
    </row>
    <row r="700" spans="1:5" x14ac:dyDescent="0.25">
      <c r="A700" s="65" t="s">
        <v>102</v>
      </c>
      <c r="C700" s="12">
        <f t="shared" si="23"/>
        <v>1</v>
      </c>
      <c r="E700" s="25" t="e">
        <f t="shared" si="24"/>
        <v>#VALUE!</v>
      </c>
    </row>
    <row r="701" spans="1:5" x14ac:dyDescent="0.25">
      <c r="A701" s="65" t="s">
        <v>102</v>
      </c>
      <c r="C701" s="12">
        <f t="shared" si="23"/>
        <v>1</v>
      </c>
      <c r="E701" s="25" t="e">
        <f t="shared" si="24"/>
        <v>#VALUE!</v>
      </c>
    </row>
    <row r="702" spans="1:5" x14ac:dyDescent="0.25">
      <c r="A702" s="65" t="s">
        <v>102</v>
      </c>
      <c r="C702" s="12">
        <f t="shared" si="23"/>
        <v>1</v>
      </c>
      <c r="E702" s="25" t="e">
        <f t="shared" si="24"/>
        <v>#VALUE!</v>
      </c>
    </row>
    <row r="703" spans="1:5" x14ac:dyDescent="0.25">
      <c r="A703" s="65" t="s">
        <v>102</v>
      </c>
      <c r="C703" s="12">
        <f t="shared" si="23"/>
        <v>1</v>
      </c>
      <c r="E703" s="25" t="e">
        <f t="shared" si="24"/>
        <v>#VALUE!</v>
      </c>
    </row>
    <row r="704" spans="1:5" x14ac:dyDescent="0.25">
      <c r="A704" s="65" t="s">
        <v>102</v>
      </c>
      <c r="C704" s="12">
        <f t="shared" si="23"/>
        <v>1</v>
      </c>
      <c r="E704" s="25" t="e">
        <f t="shared" si="24"/>
        <v>#VALUE!</v>
      </c>
    </row>
    <row r="705" spans="1:5" x14ac:dyDescent="0.25">
      <c r="A705" s="65" t="s">
        <v>102</v>
      </c>
      <c r="C705" s="12">
        <f t="shared" si="23"/>
        <v>1</v>
      </c>
      <c r="E705" s="25" t="e">
        <f t="shared" si="24"/>
        <v>#VALUE!</v>
      </c>
    </row>
    <row r="706" spans="1:5" x14ac:dyDescent="0.25">
      <c r="A706" s="65" t="s">
        <v>102</v>
      </c>
      <c r="C706" s="12">
        <f t="shared" si="23"/>
        <v>1</v>
      </c>
      <c r="E706" s="25" t="e">
        <f t="shared" si="24"/>
        <v>#VALUE!</v>
      </c>
    </row>
    <row r="707" spans="1:5" x14ac:dyDescent="0.25">
      <c r="A707" s="65" t="s">
        <v>102</v>
      </c>
      <c r="C707" s="12">
        <f t="shared" ref="C707:C770" si="25" xml:space="preserve"> 1</f>
        <v>1</v>
      </c>
      <c r="E707" s="25" t="e">
        <f t="shared" ref="E707:E770" si="26">VALUE(IF(B707="grafity","1",IF(B707="pulled door","1",IF(B707="no ticket","1",IF(B707="revenue dispute","2",IF(B707="sucidial","2",IF(B707="spat","2",IF(B707="etching","2",IF(B707="sleeping vagrant","2",IF(B707="soiled",2,IF(B707="verbal assault","3",IF(B707="aggressive passenger","3",IF(B707="drunk passenger","3",IF(B707="broken window","3",IF(B707="unstable passenger","3",IF(B707="distorbing","3",IF(B707="fight","4",IF(B707="steal","4",IF(B707="indecent exposure","4",IF(B707="physical assault","4",IF(B707="BTP intervention","5",IF(B707="assault with seriously attack","5"))))))))))))))))))))))</f>
        <v>#VALUE!</v>
      </c>
    </row>
    <row r="708" spans="1:5" x14ac:dyDescent="0.25">
      <c r="A708" s="65" t="s">
        <v>102</v>
      </c>
      <c r="C708" s="12">
        <f t="shared" si="25"/>
        <v>1</v>
      </c>
      <c r="E708" s="25" t="e">
        <f t="shared" si="26"/>
        <v>#VALUE!</v>
      </c>
    </row>
    <row r="709" spans="1:5" x14ac:dyDescent="0.25">
      <c r="A709" s="65" t="s">
        <v>102</v>
      </c>
      <c r="C709" s="12">
        <f t="shared" si="25"/>
        <v>1</v>
      </c>
      <c r="E709" s="25" t="e">
        <f t="shared" si="26"/>
        <v>#VALUE!</v>
      </c>
    </row>
    <row r="710" spans="1:5" x14ac:dyDescent="0.25">
      <c r="A710" s="65" t="s">
        <v>102</v>
      </c>
      <c r="C710" s="12">
        <f t="shared" si="25"/>
        <v>1</v>
      </c>
      <c r="E710" s="25" t="e">
        <f t="shared" si="26"/>
        <v>#VALUE!</v>
      </c>
    </row>
    <row r="711" spans="1:5" x14ac:dyDescent="0.25">
      <c r="A711" s="65" t="s">
        <v>102</v>
      </c>
      <c r="C711" s="12">
        <f t="shared" si="25"/>
        <v>1</v>
      </c>
      <c r="E711" s="25" t="e">
        <f t="shared" si="26"/>
        <v>#VALUE!</v>
      </c>
    </row>
    <row r="712" spans="1:5" x14ac:dyDescent="0.25">
      <c r="A712" s="65" t="s">
        <v>102</v>
      </c>
      <c r="C712" s="12">
        <f t="shared" si="25"/>
        <v>1</v>
      </c>
      <c r="E712" s="25" t="e">
        <f t="shared" si="26"/>
        <v>#VALUE!</v>
      </c>
    </row>
    <row r="713" spans="1:5" x14ac:dyDescent="0.25">
      <c r="A713" s="65" t="s">
        <v>102</v>
      </c>
      <c r="C713" s="12">
        <f t="shared" si="25"/>
        <v>1</v>
      </c>
      <c r="E713" s="25" t="e">
        <f t="shared" si="26"/>
        <v>#VALUE!</v>
      </c>
    </row>
    <row r="714" spans="1:5" x14ac:dyDescent="0.25">
      <c r="A714" s="65" t="s">
        <v>102</v>
      </c>
      <c r="C714" s="12">
        <f t="shared" si="25"/>
        <v>1</v>
      </c>
      <c r="E714" s="25" t="e">
        <f t="shared" si="26"/>
        <v>#VALUE!</v>
      </c>
    </row>
    <row r="715" spans="1:5" x14ac:dyDescent="0.25">
      <c r="A715" s="65" t="s">
        <v>102</v>
      </c>
      <c r="C715" s="12">
        <f t="shared" si="25"/>
        <v>1</v>
      </c>
      <c r="E715" s="25" t="e">
        <f t="shared" si="26"/>
        <v>#VALUE!</v>
      </c>
    </row>
    <row r="716" spans="1:5" x14ac:dyDescent="0.25">
      <c r="A716" s="65" t="s">
        <v>102</v>
      </c>
      <c r="C716" s="12">
        <f t="shared" si="25"/>
        <v>1</v>
      </c>
      <c r="E716" s="25" t="e">
        <f t="shared" si="26"/>
        <v>#VALUE!</v>
      </c>
    </row>
    <row r="717" spans="1:5" x14ac:dyDescent="0.25">
      <c r="A717" s="65" t="s">
        <v>102</v>
      </c>
      <c r="C717" s="12">
        <f t="shared" si="25"/>
        <v>1</v>
      </c>
      <c r="E717" s="25" t="e">
        <f t="shared" si="26"/>
        <v>#VALUE!</v>
      </c>
    </row>
    <row r="718" spans="1:5" x14ac:dyDescent="0.25">
      <c r="A718" s="65" t="s">
        <v>102</v>
      </c>
      <c r="C718" s="12">
        <f t="shared" si="25"/>
        <v>1</v>
      </c>
      <c r="E718" s="25" t="e">
        <f t="shared" si="26"/>
        <v>#VALUE!</v>
      </c>
    </row>
    <row r="719" spans="1:5" x14ac:dyDescent="0.25">
      <c r="A719" s="65" t="s">
        <v>102</v>
      </c>
      <c r="C719" s="12">
        <f t="shared" si="25"/>
        <v>1</v>
      </c>
      <c r="E719" s="25" t="e">
        <f t="shared" si="26"/>
        <v>#VALUE!</v>
      </c>
    </row>
    <row r="720" spans="1:5" x14ac:dyDescent="0.25">
      <c r="A720" s="65" t="s">
        <v>102</v>
      </c>
      <c r="C720" s="12">
        <f t="shared" si="25"/>
        <v>1</v>
      </c>
      <c r="E720" s="25" t="e">
        <f t="shared" si="26"/>
        <v>#VALUE!</v>
      </c>
    </row>
    <row r="721" spans="1:5" x14ac:dyDescent="0.25">
      <c r="A721" s="65" t="s">
        <v>102</v>
      </c>
      <c r="C721" s="12">
        <f t="shared" si="25"/>
        <v>1</v>
      </c>
      <c r="E721" s="25" t="e">
        <f t="shared" si="26"/>
        <v>#VALUE!</v>
      </c>
    </row>
    <row r="722" spans="1:5" x14ac:dyDescent="0.25">
      <c r="A722" s="65" t="s">
        <v>102</v>
      </c>
      <c r="C722" s="12">
        <f t="shared" si="25"/>
        <v>1</v>
      </c>
      <c r="E722" s="25" t="e">
        <f t="shared" si="26"/>
        <v>#VALUE!</v>
      </c>
    </row>
    <row r="723" spans="1:5" x14ac:dyDescent="0.25">
      <c r="A723" s="65" t="s">
        <v>102</v>
      </c>
      <c r="C723" s="12">
        <f t="shared" si="25"/>
        <v>1</v>
      </c>
      <c r="E723" s="25" t="e">
        <f t="shared" si="26"/>
        <v>#VALUE!</v>
      </c>
    </row>
    <row r="724" spans="1:5" x14ac:dyDescent="0.25">
      <c r="A724" s="65" t="s">
        <v>102</v>
      </c>
      <c r="C724" s="12">
        <f t="shared" si="25"/>
        <v>1</v>
      </c>
      <c r="E724" s="25" t="e">
        <f t="shared" si="26"/>
        <v>#VALUE!</v>
      </c>
    </row>
    <row r="725" spans="1:5" x14ac:dyDescent="0.25">
      <c r="A725" s="65" t="s">
        <v>102</v>
      </c>
      <c r="C725" s="12">
        <f t="shared" si="25"/>
        <v>1</v>
      </c>
      <c r="E725" s="25" t="e">
        <f t="shared" si="26"/>
        <v>#VALUE!</v>
      </c>
    </row>
    <row r="726" spans="1:5" x14ac:dyDescent="0.25">
      <c r="A726" s="65" t="s">
        <v>102</v>
      </c>
      <c r="C726" s="12">
        <f t="shared" si="25"/>
        <v>1</v>
      </c>
      <c r="E726" s="25" t="e">
        <f t="shared" si="26"/>
        <v>#VALUE!</v>
      </c>
    </row>
    <row r="727" spans="1:5" x14ac:dyDescent="0.25">
      <c r="A727" s="65" t="s">
        <v>102</v>
      </c>
      <c r="C727" s="12">
        <f t="shared" si="25"/>
        <v>1</v>
      </c>
      <c r="E727" s="25" t="e">
        <f t="shared" si="26"/>
        <v>#VALUE!</v>
      </c>
    </row>
    <row r="728" spans="1:5" x14ac:dyDescent="0.25">
      <c r="A728" s="65" t="s">
        <v>102</v>
      </c>
      <c r="C728" s="12">
        <f t="shared" si="25"/>
        <v>1</v>
      </c>
      <c r="E728" s="25" t="e">
        <f t="shared" si="26"/>
        <v>#VALUE!</v>
      </c>
    </row>
    <row r="729" spans="1:5" x14ac:dyDescent="0.25">
      <c r="A729" s="65" t="s">
        <v>102</v>
      </c>
      <c r="C729" s="12">
        <f t="shared" si="25"/>
        <v>1</v>
      </c>
      <c r="E729" s="25" t="e">
        <f t="shared" si="26"/>
        <v>#VALUE!</v>
      </c>
    </row>
    <row r="730" spans="1:5" x14ac:dyDescent="0.25">
      <c r="A730" s="65" t="s">
        <v>102</v>
      </c>
      <c r="C730" s="12">
        <f t="shared" si="25"/>
        <v>1</v>
      </c>
      <c r="E730" s="25" t="e">
        <f t="shared" si="26"/>
        <v>#VALUE!</v>
      </c>
    </row>
    <row r="731" spans="1:5" x14ac:dyDescent="0.25">
      <c r="A731" s="65" t="s">
        <v>102</v>
      </c>
      <c r="C731" s="12">
        <f t="shared" si="25"/>
        <v>1</v>
      </c>
      <c r="E731" s="25" t="e">
        <f t="shared" si="26"/>
        <v>#VALUE!</v>
      </c>
    </row>
    <row r="732" spans="1:5" x14ac:dyDescent="0.25">
      <c r="A732" s="65" t="s">
        <v>102</v>
      </c>
      <c r="C732" s="12">
        <f t="shared" si="25"/>
        <v>1</v>
      </c>
      <c r="E732" s="25" t="e">
        <f t="shared" si="26"/>
        <v>#VALUE!</v>
      </c>
    </row>
    <row r="733" spans="1:5" x14ac:dyDescent="0.25">
      <c r="A733" s="65" t="s">
        <v>102</v>
      </c>
      <c r="C733" s="12">
        <f t="shared" si="25"/>
        <v>1</v>
      </c>
      <c r="E733" s="25" t="e">
        <f t="shared" si="26"/>
        <v>#VALUE!</v>
      </c>
    </row>
    <row r="734" spans="1:5" x14ac:dyDescent="0.25">
      <c r="A734" s="65" t="s">
        <v>102</v>
      </c>
      <c r="C734" s="12">
        <f t="shared" si="25"/>
        <v>1</v>
      </c>
      <c r="E734" s="25" t="e">
        <f t="shared" si="26"/>
        <v>#VALUE!</v>
      </c>
    </row>
    <row r="735" spans="1:5" x14ac:dyDescent="0.25">
      <c r="A735" s="65" t="s">
        <v>102</v>
      </c>
      <c r="C735" s="12">
        <f t="shared" si="25"/>
        <v>1</v>
      </c>
      <c r="E735" s="25" t="e">
        <f t="shared" si="26"/>
        <v>#VALUE!</v>
      </c>
    </row>
    <row r="736" spans="1:5" x14ac:dyDescent="0.25">
      <c r="A736" s="65" t="s">
        <v>102</v>
      </c>
      <c r="C736" s="12">
        <f t="shared" si="25"/>
        <v>1</v>
      </c>
      <c r="E736" s="25" t="e">
        <f t="shared" si="26"/>
        <v>#VALUE!</v>
      </c>
    </row>
    <row r="737" spans="1:5" x14ac:dyDescent="0.25">
      <c r="A737" s="65" t="s">
        <v>102</v>
      </c>
      <c r="C737" s="12">
        <f t="shared" si="25"/>
        <v>1</v>
      </c>
      <c r="E737" s="25" t="e">
        <f t="shared" si="26"/>
        <v>#VALUE!</v>
      </c>
    </row>
    <row r="738" spans="1:5" x14ac:dyDescent="0.25">
      <c r="A738" s="65" t="s">
        <v>102</v>
      </c>
      <c r="C738" s="12">
        <f t="shared" si="25"/>
        <v>1</v>
      </c>
      <c r="E738" s="25" t="e">
        <f t="shared" si="26"/>
        <v>#VALUE!</v>
      </c>
    </row>
    <row r="739" spans="1:5" x14ac:dyDescent="0.25">
      <c r="A739" s="65" t="s">
        <v>102</v>
      </c>
      <c r="C739" s="12">
        <f t="shared" si="25"/>
        <v>1</v>
      </c>
      <c r="E739" s="25" t="e">
        <f t="shared" si="26"/>
        <v>#VALUE!</v>
      </c>
    </row>
    <row r="740" spans="1:5" x14ac:dyDescent="0.25">
      <c r="A740" s="65" t="s">
        <v>102</v>
      </c>
      <c r="C740" s="12">
        <f t="shared" si="25"/>
        <v>1</v>
      </c>
      <c r="E740" s="25" t="e">
        <f t="shared" si="26"/>
        <v>#VALUE!</v>
      </c>
    </row>
    <row r="741" spans="1:5" x14ac:dyDescent="0.25">
      <c r="A741" s="65" t="s">
        <v>102</v>
      </c>
      <c r="C741" s="12">
        <f t="shared" si="25"/>
        <v>1</v>
      </c>
      <c r="E741" s="25" t="e">
        <f t="shared" si="26"/>
        <v>#VALUE!</v>
      </c>
    </row>
    <row r="742" spans="1:5" x14ac:dyDescent="0.25">
      <c r="A742" s="65" t="s">
        <v>102</v>
      </c>
      <c r="C742" s="12">
        <f t="shared" si="25"/>
        <v>1</v>
      </c>
      <c r="E742" s="25" t="e">
        <f t="shared" si="26"/>
        <v>#VALUE!</v>
      </c>
    </row>
    <row r="743" spans="1:5" x14ac:dyDescent="0.25">
      <c r="A743" s="65" t="s">
        <v>102</v>
      </c>
      <c r="C743" s="12">
        <f t="shared" si="25"/>
        <v>1</v>
      </c>
      <c r="E743" s="25" t="e">
        <f t="shared" si="26"/>
        <v>#VALUE!</v>
      </c>
    </row>
    <row r="744" spans="1:5" x14ac:dyDescent="0.25">
      <c r="A744" s="65" t="s">
        <v>102</v>
      </c>
      <c r="C744" s="12">
        <f t="shared" si="25"/>
        <v>1</v>
      </c>
      <c r="E744" s="25" t="e">
        <f t="shared" si="26"/>
        <v>#VALUE!</v>
      </c>
    </row>
    <row r="745" spans="1:5" x14ac:dyDescent="0.25">
      <c r="A745" s="65" t="s">
        <v>102</v>
      </c>
      <c r="C745" s="12">
        <f t="shared" si="25"/>
        <v>1</v>
      </c>
      <c r="E745" s="25" t="e">
        <f t="shared" si="26"/>
        <v>#VALUE!</v>
      </c>
    </row>
    <row r="746" spans="1:5" x14ac:dyDescent="0.25">
      <c r="A746" s="65" t="s">
        <v>102</v>
      </c>
      <c r="C746" s="12">
        <f t="shared" si="25"/>
        <v>1</v>
      </c>
      <c r="E746" s="25" t="e">
        <f t="shared" si="26"/>
        <v>#VALUE!</v>
      </c>
    </row>
    <row r="747" spans="1:5" x14ac:dyDescent="0.25">
      <c r="A747" s="65" t="s">
        <v>102</v>
      </c>
      <c r="C747" s="12">
        <f t="shared" si="25"/>
        <v>1</v>
      </c>
      <c r="E747" s="25" t="e">
        <f t="shared" si="26"/>
        <v>#VALUE!</v>
      </c>
    </row>
    <row r="748" spans="1:5" x14ac:dyDescent="0.25">
      <c r="A748" s="65" t="s">
        <v>102</v>
      </c>
      <c r="C748" s="12">
        <f t="shared" si="25"/>
        <v>1</v>
      </c>
      <c r="E748" s="25" t="e">
        <f t="shared" si="26"/>
        <v>#VALUE!</v>
      </c>
    </row>
    <row r="749" spans="1:5" x14ac:dyDescent="0.25">
      <c r="A749" s="65" t="s">
        <v>102</v>
      </c>
      <c r="C749" s="12">
        <f t="shared" si="25"/>
        <v>1</v>
      </c>
      <c r="E749" s="25" t="e">
        <f t="shared" si="26"/>
        <v>#VALUE!</v>
      </c>
    </row>
    <row r="750" spans="1:5" x14ac:dyDescent="0.25">
      <c r="A750" s="65" t="s">
        <v>102</v>
      </c>
      <c r="C750" s="12">
        <f t="shared" si="25"/>
        <v>1</v>
      </c>
      <c r="E750" s="25" t="e">
        <f t="shared" si="26"/>
        <v>#VALUE!</v>
      </c>
    </row>
    <row r="751" spans="1:5" x14ac:dyDescent="0.25">
      <c r="A751" s="65" t="s">
        <v>102</v>
      </c>
      <c r="C751" s="12">
        <f t="shared" si="25"/>
        <v>1</v>
      </c>
      <c r="E751" s="25" t="e">
        <f t="shared" si="26"/>
        <v>#VALUE!</v>
      </c>
    </row>
    <row r="752" spans="1:5" x14ac:dyDescent="0.25">
      <c r="A752" s="65" t="s">
        <v>102</v>
      </c>
      <c r="C752" s="12">
        <f t="shared" si="25"/>
        <v>1</v>
      </c>
      <c r="E752" s="25" t="e">
        <f t="shared" si="26"/>
        <v>#VALUE!</v>
      </c>
    </row>
    <row r="753" spans="1:5" x14ac:dyDescent="0.25">
      <c r="A753" s="65" t="s">
        <v>102</v>
      </c>
      <c r="C753" s="12">
        <f t="shared" si="25"/>
        <v>1</v>
      </c>
      <c r="E753" s="25" t="e">
        <f t="shared" si="26"/>
        <v>#VALUE!</v>
      </c>
    </row>
    <row r="754" spans="1:5" x14ac:dyDescent="0.25">
      <c r="A754" s="65" t="s">
        <v>102</v>
      </c>
      <c r="C754" s="12">
        <f t="shared" si="25"/>
        <v>1</v>
      </c>
      <c r="E754" s="25" t="e">
        <f t="shared" si="26"/>
        <v>#VALUE!</v>
      </c>
    </row>
    <row r="755" spans="1:5" x14ac:dyDescent="0.25">
      <c r="A755" s="65" t="s">
        <v>102</v>
      </c>
      <c r="C755" s="12">
        <f t="shared" si="25"/>
        <v>1</v>
      </c>
      <c r="E755" s="25" t="e">
        <f t="shared" si="26"/>
        <v>#VALUE!</v>
      </c>
    </row>
    <row r="756" spans="1:5" x14ac:dyDescent="0.25">
      <c r="A756" s="65" t="s">
        <v>102</v>
      </c>
      <c r="C756" s="12">
        <f t="shared" si="25"/>
        <v>1</v>
      </c>
      <c r="E756" s="25" t="e">
        <f t="shared" si="26"/>
        <v>#VALUE!</v>
      </c>
    </row>
    <row r="757" spans="1:5" x14ac:dyDescent="0.25">
      <c r="A757" s="65" t="s">
        <v>102</v>
      </c>
      <c r="C757" s="12">
        <f t="shared" si="25"/>
        <v>1</v>
      </c>
      <c r="E757" s="25" t="e">
        <f t="shared" si="26"/>
        <v>#VALUE!</v>
      </c>
    </row>
    <row r="758" spans="1:5" x14ac:dyDescent="0.25">
      <c r="A758" s="65" t="s">
        <v>102</v>
      </c>
      <c r="C758" s="12">
        <f t="shared" si="25"/>
        <v>1</v>
      </c>
      <c r="E758" s="25" t="e">
        <f t="shared" si="26"/>
        <v>#VALUE!</v>
      </c>
    </row>
    <row r="759" spans="1:5" x14ac:dyDescent="0.25">
      <c r="A759" s="65" t="s">
        <v>102</v>
      </c>
      <c r="C759" s="12">
        <f t="shared" si="25"/>
        <v>1</v>
      </c>
      <c r="E759" s="25" t="e">
        <f t="shared" si="26"/>
        <v>#VALUE!</v>
      </c>
    </row>
    <row r="760" spans="1:5" x14ac:dyDescent="0.25">
      <c r="A760" s="65" t="s">
        <v>102</v>
      </c>
      <c r="C760" s="12">
        <f t="shared" si="25"/>
        <v>1</v>
      </c>
      <c r="E760" s="25" t="e">
        <f t="shared" si="26"/>
        <v>#VALUE!</v>
      </c>
    </row>
    <row r="761" spans="1:5" x14ac:dyDescent="0.25">
      <c r="A761" s="65" t="s">
        <v>102</v>
      </c>
      <c r="C761" s="12">
        <f t="shared" si="25"/>
        <v>1</v>
      </c>
      <c r="E761" s="25" t="e">
        <f t="shared" si="26"/>
        <v>#VALUE!</v>
      </c>
    </row>
    <row r="762" spans="1:5" x14ac:dyDescent="0.25">
      <c r="A762" s="65" t="s">
        <v>102</v>
      </c>
      <c r="C762" s="12">
        <f t="shared" si="25"/>
        <v>1</v>
      </c>
      <c r="E762" s="25" t="e">
        <f t="shared" si="26"/>
        <v>#VALUE!</v>
      </c>
    </row>
    <row r="763" spans="1:5" x14ac:dyDescent="0.25">
      <c r="A763" s="65" t="s">
        <v>102</v>
      </c>
      <c r="C763" s="12">
        <f t="shared" si="25"/>
        <v>1</v>
      </c>
      <c r="E763" s="25" t="e">
        <f t="shared" si="26"/>
        <v>#VALUE!</v>
      </c>
    </row>
    <row r="764" spans="1:5" x14ac:dyDescent="0.25">
      <c r="A764" s="65" t="s">
        <v>102</v>
      </c>
      <c r="C764" s="12">
        <f t="shared" si="25"/>
        <v>1</v>
      </c>
      <c r="E764" s="25" t="e">
        <f t="shared" si="26"/>
        <v>#VALUE!</v>
      </c>
    </row>
    <row r="765" spans="1:5" x14ac:dyDescent="0.25">
      <c r="A765" s="65" t="s">
        <v>102</v>
      </c>
      <c r="C765" s="12">
        <f t="shared" si="25"/>
        <v>1</v>
      </c>
      <c r="E765" s="25" t="e">
        <f t="shared" si="26"/>
        <v>#VALUE!</v>
      </c>
    </row>
    <row r="766" spans="1:5" x14ac:dyDescent="0.25">
      <c r="A766" s="65" t="s">
        <v>102</v>
      </c>
      <c r="C766" s="12">
        <f t="shared" si="25"/>
        <v>1</v>
      </c>
      <c r="E766" s="25" t="e">
        <f t="shared" si="26"/>
        <v>#VALUE!</v>
      </c>
    </row>
    <row r="767" spans="1:5" x14ac:dyDescent="0.25">
      <c r="A767" s="65" t="s">
        <v>102</v>
      </c>
      <c r="C767" s="12">
        <f t="shared" si="25"/>
        <v>1</v>
      </c>
      <c r="E767" s="25" t="e">
        <f t="shared" si="26"/>
        <v>#VALUE!</v>
      </c>
    </row>
    <row r="768" spans="1:5" x14ac:dyDescent="0.25">
      <c r="A768" s="65" t="s">
        <v>102</v>
      </c>
      <c r="C768" s="12">
        <f t="shared" si="25"/>
        <v>1</v>
      </c>
      <c r="E768" s="25" t="e">
        <f t="shared" si="26"/>
        <v>#VALUE!</v>
      </c>
    </row>
    <row r="769" spans="1:5" x14ac:dyDescent="0.25">
      <c r="A769" s="65" t="s">
        <v>102</v>
      </c>
      <c r="C769" s="12">
        <f t="shared" si="25"/>
        <v>1</v>
      </c>
      <c r="E769" s="25" t="e">
        <f t="shared" si="26"/>
        <v>#VALUE!</v>
      </c>
    </row>
    <row r="770" spans="1:5" x14ac:dyDescent="0.25">
      <c r="A770" s="65" t="s">
        <v>102</v>
      </c>
      <c r="C770" s="12">
        <f t="shared" si="25"/>
        <v>1</v>
      </c>
      <c r="E770" s="25" t="e">
        <f t="shared" si="26"/>
        <v>#VALUE!</v>
      </c>
    </row>
    <row r="771" spans="1:5" x14ac:dyDescent="0.25">
      <c r="A771" s="65" t="s">
        <v>102</v>
      </c>
      <c r="C771" s="12">
        <f t="shared" ref="C771:C834" si="27" xml:space="preserve"> 1</f>
        <v>1</v>
      </c>
      <c r="E771" s="25" t="e">
        <f t="shared" ref="E771:E834" si="28">VALUE(IF(B771="grafity","1",IF(B771="pulled door","1",IF(B771="no ticket","1",IF(B771="revenue dispute","2",IF(B771="sucidial","2",IF(B771="spat","2",IF(B771="etching","2",IF(B771="sleeping vagrant","2",IF(B771="soiled",2,IF(B771="verbal assault","3",IF(B771="aggressive passenger","3",IF(B771="drunk passenger","3",IF(B771="broken window","3",IF(B771="unstable passenger","3",IF(B771="distorbing","3",IF(B771="fight","4",IF(B771="steal","4",IF(B771="indecent exposure","4",IF(B771="physical assault","4",IF(B771="BTP intervention","5",IF(B771="assault with seriously attack","5"))))))))))))))))))))))</f>
        <v>#VALUE!</v>
      </c>
    </row>
    <row r="772" spans="1:5" x14ac:dyDescent="0.25">
      <c r="A772" s="65" t="s">
        <v>102</v>
      </c>
      <c r="C772" s="12">
        <f t="shared" si="27"/>
        <v>1</v>
      </c>
      <c r="E772" s="25" t="e">
        <f t="shared" si="28"/>
        <v>#VALUE!</v>
      </c>
    </row>
    <row r="773" spans="1:5" x14ac:dyDescent="0.25">
      <c r="A773" s="65" t="s">
        <v>102</v>
      </c>
      <c r="C773" s="12">
        <f t="shared" si="27"/>
        <v>1</v>
      </c>
      <c r="E773" s="25" t="e">
        <f t="shared" si="28"/>
        <v>#VALUE!</v>
      </c>
    </row>
    <row r="774" spans="1:5" x14ac:dyDescent="0.25">
      <c r="A774" s="65" t="s">
        <v>102</v>
      </c>
      <c r="C774" s="12">
        <f t="shared" si="27"/>
        <v>1</v>
      </c>
      <c r="E774" s="25" t="e">
        <f t="shared" si="28"/>
        <v>#VALUE!</v>
      </c>
    </row>
    <row r="775" spans="1:5" x14ac:dyDescent="0.25">
      <c r="A775" s="65" t="s">
        <v>102</v>
      </c>
      <c r="C775" s="12">
        <f t="shared" si="27"/>
        <v>1</v>
      </c>
      <c r="E775" s="25" t="e">
        <f t="shared" si="28"/>
        <v>#VALUE!</v>
      </c>
    </row>
    <row r="776" spans="1:5" x14ac:dyDescent="0.25">
      <c r="A776" s="65" t="s">
        <v>102</v>
      </c>
      <c r="C776" s="12">
        <f t="shared" si="27"/>
        <v>1</v>
      </c>
      <c r="E776" s="25" t="e">
        <f t="shared" si="28"/>
        <v>#VALUE!</v>
      </c>
    </row>
    <row r="777" spans="1:5" x14ac:dyDescent="0.25">
      <c r="A777" s="65" t="s">
        <v>102</v>
      </c>
      <c r="C777" s="12">
        <f t="shared" si="27"/>
        <v>1</v>
      </c>
      <c r="E777" s="25" t="e">
        <f t="shared" si="28"/>
        <v>#VALUE!</v>
      </c>
    </row>
    <row r="778" spans="1:5" x14ac:dyDescent="0.25">
      <c r="A778" s="65" t="s">
        <v>102</v>
      </c>
      <c r="C778" s="12">
        <f t="shared" si="27"/>
        <v>1</v>
      </c>
      <c r="E778" s="25" t="e">
        <f t="shared" si="28"/>
        <v>#VALUE!</v>
      </c>
    </row>
    <row r="779" spans="1:5" x14ac:dyDescent="0.25">
      <c r="A779" s="65" t="s">
        <v>102</v>
      </c>
      <c r="C779" s="12">
        <f t="shared" si="27"/>
        <v>1</v>
      </c>
      <c r="E779" s="25" t="e">
        <f t="shared" si="28"/>
        <v>#VALUE!</v>
      </c>
    </row>
    <row r="780" spans="1:5" x14ac:dyDescent="0.25">
      <c r="A780" s="65" t="s">
        <v>102</v>
      </c>
      <c r="C780" s="12">
        <f t="shared" si="27"/>
        <v>1</v>
      </c>
      <c r="E780" s="25" t="e">
        <f t="shared" si="28"/>
        <v>#VALUE!</v>
      </c>
    </row>
    <row r="781" spans="1:5" x14ac:dyDescent="0.25">
      <c r="A781" s="65" t="s">
        <v>102</v>
      </c>
      <c r="C781" s="12">
        <f t="shared" si="27"/>
        <v>1</v>
      </c>
      <c r="E781" s="25" t="e">
        <f t="shared" si="28"/>
        <v>#VALUE!</v>
      </c>
    </row>
    <row r="782" spans="1:5" x14ac:dyDescent="0.25">
      <c r="A782" s="65" t="s">
        <v>102</v>
      </c>
      <c r="C782" s="12">
        <f t="shared" si="27"/>
        <v>1</v>
      </c>
      <c r="E782" s="25" t="e">
        <f t="shared" si="28"/>
        <v>#VALUE!</v>
      </c>
    </row>
    <row r="783" spans="1:5" x14ac:dyDescent="0.25">
      <c r="A783" s="65" t="s">
        <v>102</v>
      </c>
      <c r="C783" s="12">
        <f t="shared" si="27"/>
        <v>1</v>
      </c>
      <c r="E783" s="25" t="e">
        <f t="shared" si="28"/>
        <v>#VALUE!</v>
      </c>
    </row>
    <row r="784" spans="1:5" x14ac:dyDescent="0.25">
      <c r="A784" s="65" t="s">
        <v>102</v>
      </c>
      <c r="C784" s="12">
        <f t="shared" si="27"/>
        <v>1</v>
      </c>
      <c r="E784" s="25" t="e">
        <f t="shared" si="28"/>
        <v>#VALUE!</v>
      </c>
    </row>
    <row r="785" spans="1:5" x14ac:dyDescent="0.25">
      <c r="A785" s="65" t="s">
        <v>102</v>
      </c>
      <c r="C785" s="12">
        <f t="shared" si="27"/>
        <v>1</v>
      </c>
      <c r="E785" s="25" t="e">
        <f t="shared" si="28"/>
        <v>#VALUE!</v>
      </c>
    </row>
    <row r="786" spans="1:5" x14ac:dyDescent="0.25">
      <c r="A786" s="65" t="s">
        <v>102</v>
      </c>
      <c r="C786" s="12">
        <f t="shared" si="27"/>
        <v>1</v>
      </c>
      <c r="E786" s="25" t="e">
        <f t="shared" si="28"/>
        <v>#VALUE!</v>
      </c>
    </row>
    <row r="787" spans="1:5" x14ac:dyDescent="0.25">
      <c r="A787" s="65" t="s">
        <v>102</v>
      </c>
      <c r="C787" s="12">
        <f t="shared" si="27"/>
        <v>1</v>
      </c>
      <c r="E787" s="25" t="e">
        <f t="shared" si="28"/>
        <v>#VALUE!</v>
      </c>
    </row>
    <row r="788" spans="1:5" x14ac:dyDescent="0.25">
      <c r="A788" s="65" t="s">
        <v>102</v>
      </c>
      <c r="C788" s="12">
        <f t="shared" si="27"/>
        <v>1</v>
      </c>
      <c r="E788" s="25" t="e">
        <f t="shared" si="28"/>
        <v>#VALUE!</v>
      </c>
    </row>
    <row r="789" spans="1:5" x14ac:dyDescent="0.25">
      <c r="A789" s="65" t="s">
        <v>102</v>
      </c>
      <c r="C789" s="12">
        <f t="shared" si="27"/>
        <v>1</v>
      </c>
      <c r="E789" s="25" t="e">
        <f t="shared" si="28"/>
        <v>#VALUE!</v>
      </c>
    </row>
    <row r="790" spans="1:5" x14ac:dyDescent="0.25">
      <c r="A790" s="65" t="s">
        <v>102</v>
      </c>
      <c r="C790" s="12">
        <f t="shared" si="27"/>
        <v>1</v>
      </c>
      <c r="E790" s="25" t="e">
        <f t="shared" si="28"/>
        <v>#VALUE!</v>
      </c>
    </row>
    <row r="791" spans="1:5" x14ac:dyDescent="0.25">
      <c r="A791" s="65" t="s">
        <v>102</v>
      </c>
      <c r="C791" s="12">
        <f t="shared" si="27"/>
        <v>1</v>
      </c>
      <c r="E791" s="25" t="e">
        <f t="shared" si="28"/>
        <v>#VALUE!</v>
      </c>
    </row>
    <row r="792" spans="1:5" x14ac:dyDescent="0.25">
      <c r="A792" s="65" t="s">
        <v>102</v>
      </c>
      <c r="C792" s="12">
        <f t="shared" si="27"/>
        <v>1</v>
      </c>
      <c r="E792" s="25" t="e">
        <f t="shared" si="28"/>
        <v>#VALUE!</v>
      </c>
    </row>
    <row r="793" spans="1:5" x14ac:dyDescent="0.25">
      <c r="A793" s="65" t="s">
        <v>102</v>
      </c>
      <c r="C793" s="12">
        <f t="shared" si="27"/>
        <v>1</v>
      </c>
      <c r="E793" s="25" t="e">
        <f t="shared" si="28"/>
        <v>#VALUE!</v>
      </c>
    </row>
    <row r="794" spans="1:5" x14ac:dyDescent="0.25">
      <c r="A794" s="65" t="s">
        <v>102</v>
      </c>
      <c r="C794" s="12">
        <f t="shared" si="27"/>
        <v>1</v>
      </c>
      <c r="E794" s="25" t="e">
        <f t="shared" si="28"/>
        <v>#VALUE!</v>
      </c>
    </row>
    <row r="795" spans="1:5" x14ac:dyDescent="0.25">
      <c r="A795" s="65" t="s">
        <v>102</v>
      </c>
      <c r="C795" s="12">
        <f t="shared" si="27"/>
        <v>1</v>
      </c>
      <c r="E795" s="25" t="e">
        <f t="shared" si="28"/>
        <v>#VALUE!</v>
      </c>
    </row>
    <row r="796" spans="1:5" x14ac:dyDescent="0.25">
      <c r="A796" s="65" t="s">
        <v>102</v>
      </c>
      <c r="C796" s="12">
        <f t="shared" si="27"/>
        <v>1</v>
      </c>
      <c r="E796" s="25" t="e">
        <f t="shared" si="28"/>
        <v>#VALUE!</v>
      </c>
    </row>
    <row r="797" spans="1:5" x14ac:dyDescent="0.25">
      <c r="A797" s="65" t="s">
        <v>102</v>
      </c>
      <c r="C797" s="12">
        <f t="shared" si="27"/>
        <v>1</v>
      </c>
      <c r="E797" s="25" t="e">
        <f t="shared" si="28"/>
        <v>#VALUE!</v>
      </c>
    </row>
    <row r="798" spans="1:5" x14ac:dyDescent="0.25">
      <c r="A798" s="65" t="s">
        <v>102</v>
      </c>
      <c r="C798" s="12">
        <f t="shared" si="27"/>
        <v>1</v>
      </c>
      <c r="E798" s="25" t="e">
        <f t="shared" si="28"/>
        <v>#VALUE!</v>
      </c>
    </row>
    <row r="799" spans="1:5" x14ac:dyDescent="0.25">
      <c r="A799" s="65" t="s">
        <v>102</v>
      </c>
      <c r="C799" s="12">
        <f t="shared" si="27"/>
        <v>1</v>
      </c>
      <c r="E799" s="25" t="e">
        <f t="shared" si="28"/>
        <v>#VALUE!</v>
      </c>
    </row>
    <row r="800" spans="1:5" x14ac:dyDescent="0.25">
      <c r="A800" s="65" t="s">
        <v>102</v>
      </c>
      <c r="C800" s="12">
        <f t="shared" si="27"/>
        <v>1</v>
      </c>
      <c r="E800" s="25" t="e">
        <f t="shared" si="28"/>
        <v>#VALUE!</v>
      </c>
    </row>
    <row r="801" spans="1:5" x14ac:dyDescent="0.25">
      <c r="A801" s="65" t="s">
        <v>102</v>
      </c>
      <c r="C801" s="12">
        <f t="shared" si="27"/>
        <v>1</v>
      </c>
      <c r="E801" s="25" t="e">
        <f t="shared" si="28"/>
        <v>#VALUE!</v>
      </c>
    </row>
    <row r="802" spans="1:5" x14ac:dyDescent="0.25">
      <c r="A802" s="65" t="s">
        <v>102</v>
      </c>
      <c r="C802" s="12">
        <f t="shared" si="27"/>
        <v>1</v>
      </c>
      <c r="E802" s="25" t="e">
        <f t="shared" si="28"/>
        <v>#VALUE!</v>
      </c>
    </row>
    <row r="803" spans="1:5" x14ac:dyDescent="0.25">
      <c r="A803" s="65" t="s">
        <v>102</v>
      </c>
      <c r="C803" s="12">
        <f t="shared" si="27"/>
        <v>1</v>
      </c>
      <c r="E803" s="25" t="e">
        <f t="shared" si="28"/>
        <v>#VALUE!</v>
      </c>
    </row>
    <row r="804" spans="1:5" x14ac:dyDescent="0.25">
      <c r="A804" s="65" t="s">
        <v>102</v>
      </c>
      <c r="C804" s="12">
        <f t="shared" si="27"/>
        <v>1</v>
      </c>
      <c r="E804" s="25" t="e">
        <f t="shared" si="28"/>
        <v>#VALUE!</v>
      </c>
    </row>
    <row r="805" spans="1:5" x14ac:dyDescent="0.25">
      <c r="A805" s="65" t="s">
        <v>102</v>
      </c>
      <c r="C805" s="12">
        <f t="shared" si="27"/>
        <v>1</v>
      </c>
      <c r="E805" s="25" t="e">
        <f t="shared" si="28"/>
        <v>#VALUE!</v>
      </c>
    </row>
    <row r="806" spans="1:5" x14ac:dyDescent="0.25">
      <c r="A806" s="65" t="s">
        <v>102</v>
      </c>
      <c r="C806" s="12">
        <f t="shared" si="27"/>
        <v>1</v>
      </c>
      <c r="E806" s="25" t="e">
        <f t="shared" si="28"/>
        <v>#VALUE!</v>
      </c>
    </row>
    <row r="807" spans="1:5" x14ac:dyDescent="0.25">
      <c r="A807" s="65" t="s">
        <v>102</v>
      </c>
      <c r="C807" s="12">
        <f t="shared" si="27"/>
        <v>1</v>
      </c>
      <c r="E807" s="25" t="e">
        <f t="shared" si="28"/>
        <v>#VALUE!</v>
      </c>
    </row>
    <row r="808" spans="1:5" x14ac:dyDescent="0.25">
      <c r="A808" s="65" t="s">
        <v>102</v>
      </c>
      <c r="C808" s="12">
        <f t="shared" si="27"/>
        <v>1</v>
      </c>
      <c r="E808" s="25" t="e">
        <f t="shared" si="28"/>
        <v>#VALUE!</v>
      </c>
    </row>
    <row r="809" spans="1:5" x14ac:dyDescent="0.25">
      <c r="A809" s="65" t="s">
        <v>102</v>
      </c>
      <c r="C809" s="12">
        <f t="shared" si="27"/>
        <v>1</v>
      </c>
      <c r="E809" s="25" t="e">
        <f t="shared" si="28"/>
        <v>#VALUE!</v>
      </c>
    </row>
    <row r="810" spans="1:5" x14ac:dyDescent="0.25">
      <c r="A810" s="65" t="s">
        <v>102</v>
      </c>
      <c r="C810" s="12">
        <f t="shared" si="27"/>
        <v>1</v>
      </c>
      <c r="E810" s="25" t="e">
        <f t="shared" si="28"/>
        <v>#VALUE!</v>
      </c>
    </row>
    <row r="811" spans="1:5" x14ac:dyDescent="0.25">
      <c r="A811" s="65" t="s">
        <v>102</v>
      </c>
      <c r="C811" s="12">
        <f t="shared" si="27"/>
        <v>1</v>
      </c>
      <c r="E811" s="25" t="e">
        <f t="shared" si="28"/>
        <v>#VALUE!</v>
      </c>
    </row>
    <row r="812" spans="1:5" x14ac:dyDescent="0.25">
      <c r="A812" s="65" t="s">
        <v>102</v>
      </c>
      <c r="C812" s="12">
        <f t="shared" si="27"/>
        <v>1</v>
      </c>
      <c r="E812" s="25" t="e">
        <f t="shared" si="28"/>
        <v>#VALUE!</v>
      </c>
    </row>
    <row r="813" spans="1:5" x14ac:dyDescent="0.25">
      <c r="A813" s="65" t="s">
        <v>102</v>
      </c>
      <c r="C813" s="12">
        <f t="shared" si="27"/>
        <v>1</v>
      </c>
      <c r="E813" s="25" t="e">
        <f t="shared" si="28"/>
        <v>#VALUE!</v>
      </c>
    </row>
    <row r="814" spans="1:5" x14ac:dyDescent="0.25">
      <c r="A814" s="65" t="s">
        <v>102</v>
      </c>
      <c r="C814" s="12">
        <f t="shared" si="27"/>
        <v>1</v>
      </c>
      <c r="E814" s="25" t="e">
        <f t="shared" si="28"/>
        <v>#VALUE!</v>
      </c>
    </row>
    <row r="815" spans="1:5" x14ac:dyDescent="0.25">
      <c r="A815" s="65" t="s">
        <v>102</v>
      </c>
      <c r="C815" s="12">
        <f t="shared" si="27"/>
        <v>1</v>
      </c>
      <c r="E815" s="25" t="e">
        <f t="shared" si="28"/>
        <v>#VALUE!</v>
      </c>
    </row>
    <row r="816" spans="1:5" x14ac:dyDescent="0.25">
      <c r="A816" s="65" t="s">
        <v>102</v>
      </c>
      <c r="C816" s="12">
        <f t="shared" si="27"/>
        <v>1</v>
      </c>
      <c r="E816" s="25" t="e">
        <f t="shared" si="28"/>
        <v>#VALUE!</v>
      </c>
    </row>
    <row r="817" spans="1:5" x14ac:dyDescent="0.25">
      <c r="A817" s="65" t="s">
        <v>102</v>
      </c>
      <c r="C817" s="12">
        <f t="shared" si="27"/>
        <v>1</v>
      </c>
      <c r="E817" s="25" t="e">
        <f t="shared" si="28"/>
        <v>#VALUE!</v>
      </c>
    </row>
    <row r="818" spans="1:5" x14ac:dyDescent="0.25">
      <c r="A818" s="65" t="s">
        <v>102</v>
      </c>
      <c r="C818" s="12">
        <f t="shared" si="27"/>
        <v>1</v>
      </c>
      <c r="E818" s="25" t="e">
        <f t="shared" si="28"/>
        <v>#VALUE!</v>
      </c>
    </row>
    <row r="819" spans="1:5" x14ac:dyDescent="0.25">
      <c r="A819" s="65" t="s">
        <v>102</v>
      </c>
      <c r="C819" s="12">
        <f t="shared" si="27"/>
        <v>1</v>
      </c>
      <c r="E819" s="25" t="e">
        <f t="shared" si="28"/>
        <v>#VALUE!</v>
      </c>
    </row>
    <row r="820" spans="1:5" x14ac:dyDescent="0.25">
      <c r="A820" s="65" t="s">
        <v>102</v>
      </c>
      <c r="C820" s="12">
        <f t="shared" si="27"/>
        <v>1</v>
      </c>
      <c r="E820" s="25" t="e">
        <f t="shared" si="28"/>
        <v>#VALUE!</v>
      </c>
    </row>
    <row r="821" spans="1:5" x14ac:dyDescent="0.25">
      <c r="A821" s="65" t="s">
        <v>102</v>
      </c>
      <c r="C821" s="12">
        <f t="shared" si="27"/>
        <v>1</v>
      </c>
      <c r="E821" s="25" t="e">
        <f t="shared" si="28"/>
        <v>#VALUE!</v>
      </c>
    </row>
    <row r="822" spans="1:5" x14ac:dyDescent="0.25">
      <c r="A822" s="65" t="s">
        <v>102</v>
      </c>
      <c r="C822" s="12">
        <f t="shared" si="27"/>
        <v>1</v>
      </c>
      <c r="E822" s="25" t="e">
        <f t="shared" si="28"/>
        <v>#VALUE!</v>
      </c>
    </row>
    <row r="823" spans="1:5" x14ac:dyDescent="0.25">
      <c r="A823" s="65" t="s">
        <v>102</v>
      </c>
      <c r="C823" s="12">
        <f t="shared" si="27"/>
        <v>1</v>
      </c>
      <c r="E823" s="25" t="e">
        <f t="shared" si="28"/>
        <v>#VALUE!</v>
      </c>
    </row>
    <row r="824" spans="1:5" x14ac:dyDescent="0.25">
      <c r="A824" s="65" t="s">
        <v>102</v>
      </c>
      <c r="C824" s="12">
        <f t="shared" si="27"/>
        <v>1</v>
      </c>
      <c r="E824" s="25" t="e">
        <f t="shared" si="28"/>
        <v>#VALUE!</v>
      </c>
    </row>
    <row r="825" spans="1:5" x14ac:dyDescent="0.25">
      <c r="A825" s="65" t="s">
        <v>102</v>
      </c>
      <c r="C825" s="12">
        <f t="shared" si="27"/>
        <v>1</v>
      </c>
      <c r="E825" s="25" t="e">
        <f t="shared" si="28"/>
        <v>#VALUE!</v>
      </c>
    </row>
    <row r="826" spans="1:5" x14ac:dyDescent="0.25">
      <c r="A826" s="65" t="s">
        <v>102</v>
      </c>
      <c r="C826" s="12">
        <f t="shared" si="27"/>
        <v>1</v>
      </c>
      <c r="E826" s="25" t="e">
        <f t="shared" si="28"/>
        <v>#VALUE!</v>
      </c>
    </row>
    <row r="827" spans="1:5" x14ac:dyDescent="0.25">
      <c r="A827" s="65" t="s">
        <v>102</v>
      </c>
      <c r="C827" s="12">
        <f t="shared" si="27"/>
        <v>1</v>
      </c>
      <c r="E827" s="25" t="e">
        <f t="shared" si="28"/>
        <v>#VALUE!</v>
      </c>
    </row>
    <row r="828" spans="1:5" x14ac:dyDescent="0.25">
      <c r="A828" s="65" t="s">
        <v>102</v>
      </c>
      <c r="C828" s="12">
        <f t="shared" si="27"/>
        <v>1</v>
      </c>
      <c r="E828" s="25" t="e">
        <f t="shared" si="28"/>
        <v>#VALUE!</v>
      </c>
    </row>
    <row r="829" spans="1:5" x14ac:dyDescent="0.25">
      <c r="A829" s="65" t="s">
        <v>102</v>
      </c>
      <c r="C829" s="12">
        <f t="shared" si="27"/>
        <v>1</v>
      </c>
      <c r="E829" s="25" t="e">
        <f t="shared" si="28"/>
        <v>#VALUE!</v>
      </c>
    </row>
    <row r="830" spans="1:5" x14ac:dyDescent="0.25">
      <c r="A830" s="65" t="s">
        <v>102</v>
      </c>
      <c r="C830" s="12">
        <f t="shared" si="27"/>
        <v>1</v>
      </c>
      <c r="E830" s="25" t="e">
        <f t="shared" si="28"/>
        <v>#VALUE!</v>
      </c>
    </row>
    <row r="831" spans="1:5" x14ac:dyDescent="0.25">
      <c r="A831" s="65" t="s">
        <v>102</v>
      </c>
      <c r="C831" s="12">
        <f t="shared" si="27"/>
        <v>1</v>
      </c>
      <c r="E831" s="25" t="e">
        <f t="shared" si="28"/>
        <v>#VALUE!</v>
      </c>
    </row>
    <row r="832" spans="1:5" x14ac:dyDescent="0.25">
      <c r="A832" s="65" t="s">
        <v>102</v>
      </c>
      <c r="C832" s="12">
        <f t="shared" si="27"/>
        <v>1</v>
      </c>
      <c r="E832" s="25" t="e">
        <f t="shared" si="28"/>
        <v>#VALUE!</v>
      </c>
    </row>
    <row r="833" spans="1:5" x14ac:dyDescent="0.25">
      <c r="A833" s="65" t="s">
        <v>102</v>
      </c>
      <c r="C833" s="12">
        <f t="shared" si="27"/>
        <v>1</v>
      </c>
      <c r="E833" s="25" t="e">
        <f t="shared" si="28"/>
        <v>#VALUE!</v>
      </c>
    </row>
    <row r="834" spans="1:5" x14ac:dyDescent="0.25">
      <c r="A834" s="65" t="s">
        <v>102</v>
      </c>
      <c r="C834" s="12">
        <f t="shared" si="27"/>
        <v>1</v>
      </c>
      <c r="E834" s="25" t="e">
        <f t="shared" si="28"/>
        <v>#VALUE!</v>
      </c>
    </row>
    <row r="835" spans="1:5" x14ac:dyDescent="0.25">
      <c r="A835" s="65" t="s">
        <v>102</v>
      </c>
      <c r="C835" s="12">
        <f t="shared" ref="C835:C898" si="29" xml:space="preserve"> 1</f>
        <v>1</v>
      </c>
      <c r="E835" s="25" t="e">
        <f t="shared" ref="E835:E898" si="30">VALUE(IF(B835="grafity","1",IF(B835="pulled door","1",IF(B835="no ticket","1",IF(B835="revenue dispute","2",IF(B835="sucidial","2",IF(B835="spat","2",IF(B835="etching","2",IF(B835="sleeping vagrant","2",IF(B835="soiled",2,IF(B835="verbal assault","3",IF(B835="aggressive passenger","3",IF(B835="drunk passenger","3",IF(B835="broken window","3",IF(B835="unstable passenger","3",IF(B835="distorbing","3",IF(B835="fight","4",IF(B835="steal","4",IF(B835="indecent exposure","4",IF(B835="physical assault","4",IF(B835="BTP intervention","5",IF(B835="assault with seriously attack","5"))))))))))))))))))))))</f>
        <v>#VALUE!</v>
      </c>
    </row>
    <row r="836" spans="1:5" x14ac:dyDescent="0.25">
      <c r="A836" s="65" t="s">
        <v>102</v>
      </c>
      <c r="C836" s="12">
        <f t="shared" si="29"/>
        <v>1</v>
      </c>
      <c r="E836" s="25" t="e">
        <f t="shared" si="30"/>
        <v>#VALUE!</v>
      </c>
    </row>
    <row r="837" spans="1:5" x14ac:dyDescent="0.25">
      <c r="A837" s="65" t="s">
        <v>102</v>
      </c>
      <c r="C837" s="12">
        <f t="shared" si="29"/>
        <v>1</v>
      </c>
      <c r="E837" s="25" t="e">
        <f t="shared" si="30"/>
        <v>#VALUE!</v>
      </c>
    </row>
    <row r="838" spans="1:5" x14ac:dyDescent="0.25">
      <c r="A838" s="65" t="s">
        <v>102</v>
      </c>
      <c r="C838" s="12">
        <f t="shared" si="29"/>
        <v>1</v>
      </c>
      <c r="E838" s="25" t="e">
        <f t="shared" si="30"/>
        <v>#VALUE!</v>
      </c>
    </row>
    <row r="839" spans="1:5" x14ac:dyDescent="0.25">
      <c r="A839" s="65" t="s">
        <v>102</v>
      </c>
      <c r="C839" s="12">
        <f t="shared" si="29"/>
        <v>1</v>
      </c>
      <c r="E839" s="25" t="e">
        <f t="shared" si="30"/>
        <v>#VALUE!</v>
      </c>
    </row>
    <row r="840" spans="1:5" x14ac:dyDescent="0.25">
      <c r="A840" s="65" t="s">
        <v>102</v>
      </c>
      <c r="C840" s="12">
        <f t="shared" si="29"/>
        <v>1</v>
      </c>
      <c r="E840" s="25" t="e">
        <f t="shared" si="30"/>
        <v>#VALUE!</v>
      </c>
    </row>
    <row r="841" spans="1:5" x14ac:dyDescent="0.25">
      <c r="A841" s="65" t="s">
        <v>102</v>
      </c>
      <c r="C841" s="12">
        <f t="shared" si="29"/>
        <v>1</v>
      </c>
      <c r="E841" s="25" t="e">
        <f t="shared" si="30"/>
        <v>#VALUE!</v>
      </c>
    </row>
    <row r="842" spans="1:5" x14ac:dyDescent="0.25">
      <c r="A842" s="65" t="s">
        <v>102</v>
      </c>
      <c r="C842" s="12">
        <f t="shared" si="29"/>
        <v>1</v>
      </c>
      <c r="E842" s="25" t="e">
        <f t="shared" si="30"/>
        <v>#VALUE!</v>
      </c>
    </row>
    <row r="843" spans="1:5" x14ac:dyDescent="0.25">
      <c r="A843" s="65" t="s">
        <v>102</v>
      </c>
      <c r="C843" s="12">
        <f t="shared" si="29"/>
        <v>1</v>
      </c>
      <c r="E843" s="25" t="e">
        <f t="shared" si="30"/>
        <v>#VALUE!</v>
      </c>
    </row>
    <row r="844" spans="1:5" x14ac:dyDescent="0.25">
      <c r="A844" s="65" t="s">
        <v>102</v>
      </c>
      <c r="C844" s="12">
        <f t="shared" si="29"/>
        <v>1</v>
      </c>
      <c r="E844" s="25" t="e">
        <f t="shared" si="30"/>
        <v>#VALUE!</v>
      </c>
    </row>
    <row r="845" spans="1:5" x14ac:dyDescent="0.25">
      <c r="A845" s="65" t="s">
        <v>102</v>
      </c>
      <c r="C845" s="12">
        <f t="shared" si="29"/>
        <v>1</v>
      </c>
      <c r="E845" s="25" t="e">
        <f t="shared" si="30"/>
        <v>#VALUE!</v>
      </c>
    </row>
    <row r="846" spans="1:5" x14ac:dyDescent="0.25">
      <c r="A846" s="65" t="s">
        <v>102</v>
      </c>
      <c r="C846" s="12">
        <f t="shared" si="29"/>
        <v>1</v>
      </c>
      <c r="E846" s="25" t="e">
        <f t="shared" si="30"/>
        <v>#VALUE!</v>
      </c>
    </row>
    <row r="847" spans="1:5" x14ac:dyDescent="0.25">
      <c r="A847" s="65" t="s">
        <v>102</v>
      </c>
      <c r="C847" s="12">
        <f t="shared" si="29"/>
        <v>1</v>
      </c>
      <c r="E847" s="25" t="e">
        <f t="shared" si="30"/>
        <v>#VALUE!</v>
      </c>
    </row>
    <row r="848" spans="1:5" x14ac:dyDescent="0.25">
      <c r="A848" s="65" t="s">
        <v>102</v>
      </c>
      <c r="C848" s="12">
        <f t="shared" si="29"/>
        <v>1</v>
      </c>
      <c r="E848" s="25" t="e">
        <f t="shared" si="30"/>
        <v>#VALUE!</v>
      </c>
    </row>
    <row r="849" spans="1:5" x14ac:dyDescent="0.25">
      <c r="A849" s="65" t="s">
        <v>102</v>
      </c>
      <c r="C849" s="12">
        <f t="shared" si="29"/>
        <v>1</v>
      </c>
      <c r="E849" s="25" t="e">
        <f t="shared" si="30"/>
        <v>#VALUE!</v>
      </c>
    </row>
    <row r="850" spans="1:5" x14ac:dyDescent="0.25">
      <c r="A850" s="65" t="s">
        <v>102</v>
      </c>
      <c r="C850" s="12">
        <f t="shared" si="29"/>
        <v>1</v>
      </c>
      <c r="E850" s="25" t="e">
        <f t="shared" si="30"/>
        <v>#VALUE!</v>
      </c>
    </row>
    <row r="851" spans="1:5" x14ac:dyDescent="0.25">
      <c r="A851" s="65" t="s">
        <v>102</v>
      </c>
      <c r="C851" s="12">
        <f t="shared" si="29"/>
        <v>1</v>
      </c>
      <c r="E851" s="25" t="e">
        <f t="shared" si="30"/>
        <v>#VALUE!</v>
      </c>
    </row>
    <row r="852" spans="1:5" x14ac:dyDescent="0.25">
      <c r="A852" s="65" t="s">
        <v>102</v>
      </c>
      <c r="C852" s="12">
        <f t="shared" si="29"/>
        <v>1</v>
      </c>
      <c r="E852" s="25" t="e">
        <f t="shared" si="30"/>
        <v>#VALUE!</v>
      </c>
    </row>
    <row r="853" spans="1:5" x14ac:dyDescent="0.25">
      <c r="A853" s="65" t="s">
        <v>102</v>
      </c>
      <c r="C853" s="12">
        <f t="shared" si="29"/>
        <v>1</v>
      </c>
      <c r="E853" s="25" t="e">
        <f t="shared" si="30"/>
        <v>#VALUE!</v>
      </c>
    </row>
    <row r="854" spans="1:5" x14ac:dyDescent="0.25">
      <c r="A854" s="65" t="s">
        <v>102</v>
      </c>
      <c r="C854" s="12">
        <f t="shared" si="29"/>
        <v>1</v>
      </c>
      <c r="E854" s="25" t="e">
        <f t="shared" si="30"/>
        <v>#VALUE!</v>
      </c>
    </row>
    <row r="855" spans="1:5" x14ac:dyDescent="0.25">
      <c r="A855" s="65" t="s">
        <v>102</v>
      </c>
      <c r="C855" s="12">
        <f t="shared" si="29"/>
        <v>1</v>
      </c>
      <c r="E855" s="25" t="e">
        <f t="shared" si="30"/>
        <v>#VALUE!</v>
      </c>
    </row>
    <row r="856" spans="1:5" x14ac:dyDescent="0.25">
      <c r="A856" s="65" t="s">
        <v>102</v>
      </c>
      <c r="C856" s="12">
        <f t="shared" si="29"/>
        <v>1</v>
      </c>
      <c r="E856" s="25" t="e">
        <f t="shared" si="30"/>
        <v>#VALUE!</v>
      </c>
    </row>
    <row r="857" spans="1:5" x14ac:dyDescent="0.25">
      <c r="A857" s="65" t="s">
        <v>102</v>
      </c>
      <c r="C857" s="12">
        <f t="shared" si="29"/>
        <v>1</v>
      </c>
      <c r="E857" s="25" t="e">
        <f t="shared" si="30"/>
        <v>#VALUE!</v>
      </c>
    </row>
    <row r="858" spans="1:5" x14ac:dyDescent="0.25">
      <c r="A858" s="65" t="s">
        <v>102</v>
      </c>
      <c r="C858" s="12">
        <f t="shared" si="29"/>
        <v>1</v>
      </c>
      <c r="E858" s="25" t="e">
        <f t="shared" si="30"/>
        <v>#VALUE!</v>
      </c>
    </row>
    <row r="859" spans="1:5" x14ac:dyDescent="0.25">
      <c r="A859" s="65" t="s">
        <v>102</v>
      </c>
      <c r="C859" s="12">
        <f t="shared" si="29"/>
        <v>1</v>
      </c>
      <c r="E859" s="25" t="e">
        <f t="shared" si="30"/>
        <v>#VALUE!</v>
      </c>
    </row>
    <row r="860" spans="1:5" x14ac:dyDescent="0.25">
      <c r="A860" s="65" t="s">
        <v>102</v>
      </c>
      <c r="C860" s="12">
        <f t="shared" si="29"/>
        <v>1</v>
      </c>
      <c r="E860" s="25" t="e">
        <f t="shared" si="30"/>
        <v>#VALUE!</v>
      </c>
    </row>
    <row r="861" spans="1:5" x14ac:dyDescent="0.25">
      <c r="A861" s="65" t="s">
        <v>102</v>
      </c>
      <c r="C861" s="12">
        <f t="shared" si="29"/>
        <v>1</v>
      </c>
      <c r="E861" s="25" t="e">
        <f t="shared" si="30"/>
        <v>#VALUE!</v>
      </c>
    </row>
    <row r="862" spans="1:5" x14ac:dyDescent="0.25">
      <c r="A862" s="65" t="s">
        <v>102</v>
      </c>
      <c r="C862" s="12">
        <f t="shared" si="29"/>
        <v>1</v>
      </c>
      <c r="E862" s="25" t="e">
        <f t="shared" si="30"/>
        <v>#VALUE!</v>
      </c>
    </row>
    <row r="863" spans="1:5" x14ac:dyDescent="0.25">
      <c r="A863" s="65" t="s">
        <v>102</v>
      </c>
      <c r="C863" s="12">
        <f t="shared" si="29"/>
        <v>1</v>
      </c>
      <c r="E863" s="25" t="e">
        <f t="shared" si="30"/>
        <v>#VALUE!</v>
      </c>
    </row>
    <row r="864" spans="1:5" x14ac:dyDescent="0.25">
      <c r="A864" s="65" t="s">
        <v>102</v>
      </c>
      <c r="C864" s="12">
        <f t="shared" si="29"/>
        <v>1</v>
      </c>
      <c r="E864" s="25" t="e">
        <f t="shared" si="30"/>
        <v>#VALUE!</v>
      </c>
    </row>
    <row r="865" spans="1:5" x14ac:dyDescent="0.25">
      <c r="A865" s="65" t="s">
        <v>102</v>
      </c>
      <c r="C865" s="12">
        <f t="shared" si="29"/>
        <v>1</v>
      </c>
      <c r="E865" s="25" t="e">
        <f t="shared" si="30"/>
        <v>#VALUE!</v>
      </c>
    </row>
    <row r="866" spans="1:5" x14ac:dyDescent="0.25">
      <c r="A866" s="65" t="s">
        <v>102</v>
      </c>
      <c r="C866" s="12">
        <f t="shared" si="29"/>
        <v>1</v>
      </c>
      <c r="E866" s="25" t="e">
        <f t="shared" si="30"/>
        <v>#VALUE!</v>
      </c>
    </row>
    <row r="867" spans="1:5" x14ac:dyDescent="0.25">
      <c r="A867" s="65" t="s">
        <v>102</v>
      </c>
      <c r="C867" s="12">
        <f t="shared" si="29"/>
        <v>1</v>
      </c>
      <c r="E867" s="25" t="e">
        <f t="shared" si="30"/>
        <v>#VALUE!</v>
      </c>
    </row>
    <row r="868" spans="1:5" x14ac:dyDescent="0.25">
      <c r="A868" s="65" t="s">
        <v>102</v>
      </c>
      <c r="C868" s="12">
        <f t="shared" si="29"/>
        <v>1</v>
      </c>
      <c r="E868" s="25" t="e">
        <f t="shared" si="30"/>
        <v>#VALUE!</v>
      </c>
    </row>
    <row r="869" spans="1:5" x14ac:dyDescent="0.25">
      <c r="A869" s="65" t="s">
        <v>102</v>
      </c>
      <c r="C869" s="12">
        <f t="shared" si="29"/>
        <v>1</v>
      </c>
      <c r="E869" s="25" t="e">
        <f t="shared" si="30"/>
        <v>#VALUE!</v>
      </c>
    </row>
    <row r="870" spans="1:5" x14ac:dyDescent="0.25">
      <c r="A870" s="65" t="s">
        <v>102</v>
      </c>
      <c r="C870" s="12">
        <f t="shared" si="29"/>
        <v>1</v>
      </c>
      <c r="E870" s="25" t="e">
        <f t="shared" si="30"/>
        <v>#VALUE!</v>
      </c>
    </row>
    <row r="871" spans="1:5" x14ac:dyDescent="0.25">
      <c r="A871" s="65" t="s">
        <v>102</v>
      </c>
      <c r="C871" s="12">
        <f t="shared" si="29"/>
        <v>1</v>
      </c>
      <c r="E871" s="25" t="e">
        <f t="shared" si="30"/>
        <v>#VALUE!</v>
      </c>
    </row>
    <row r="872" spans="1:5" x14ac:dyDescent="0.25">
      <c r="A872" s="65" t="s">
        <v>102</v>
      </c>
      <c r="C872" s="12">
        <f t="shared" si="29"/>
        <v>1</v>
      </c>
      <c r="E872" s="25" t="e">
        <f t="shared" si="30"/>
        <v>#VALUE!</v>
      </c>
    </row>
    <row r="873" spans="1:5" x14ac:dyDescent="0.25">
      <c r="A873" s="65" t="s">
        <v>102</v>
      </c>
      <c r="C873" s="12">
        <f t="shared" si="29"/>
        <v>1</v>
      </c>
      <c r="E873" s="25" t="e">
        <f t="shared" si="30"/>
        <v>#VALUE!</v>
      </c>
    </row>
    <row r="874" spans="1:5" x14ac:dyDescent="0.25">
      <c r="A874" s="65" t="s">
        <v>102</v>
      </c>
      <c r="C874" s="12">
        <f t="shared" si="29"/>
        <v>1</v>
      </c>
      <c r="E874" s="25" t="e">
        <f t="shared" si="30"/>
        <v>#VALUE!</v>
      </c>
    </row>
    <row r="875" spans="1:5" x14ac:dyDescent="0.25">
      <c r="A875" s="65" t="s">
        <v>102</v>
      </c>
      <c r="C875" s="12">
        <f t="shared" si="29"/>
        <v>1</v>
      </c>
      <c r="E875" s="25" t="e">
        <f t="shared" si="30"/>
        <v>#VALUE!</v>
      </c>
    </row>
    <row r="876" spans="1:5" x14ac:dyDescent="0.25">
      <c r="A876" s="65" t="s">
        <v>102</v>
      </c>
      <c r="C876" s="12">
        <f t="shared" si="29"/>
        <v>1</v>
      </c>
      <c r="E876" s="25" t="e">
        <f t="shared" si="30"/>
        <v>#VALUE!</v>
      </c>
    </row>
    <row r="877" spans="1:5" x14ac:dyDescent="0.25">
      <c r="A877" s="65" t="s">
        <v>102</v>
      </c>
      <c r="C877" s="12">
        <f t="shared" si="29"/>
        <v>1</v>
      </c>
      <c r="E877" s="25" t="e">
        <f t="shared" si="30"/>
        <v>#VALUE!</v>
      </c>
    </row>
    <row r="878" spans="1:5" x14ac:dyDescent="0.25">
      <c r="A878" s="65" t="s">
        <v>102</v>
      </c>
      <c r="C878" s="12">
        <f t="shared" si="29"/>
        <v>1</v>
      </c>
      <c r="E878" s="25" t="e">
        <f t="shared" si="30"/>
        <v>#VALUE!</v>
      </c>
    </row>
    <row r="879" spans="1:5" x14ac:dyDescent="0.25">
      <c r="A879" s="65" t="s">
        <v>102</v>
      </c>
      <c r="C879" s="12">
        <f t="shared" si="29"/>
        <v>1</v>
      </c>
      <c r="E879" s="25" t="e">
        <f t="shared" si="30"/>
        <v>#VALUE!</v>
      </c>
    </row>
    <row r="880" spans="1:5" x14ac:dyDescent="0.25">
      <c r="A880" s="65" t="s">
        <v>102</v>
      </c>
      <c r="C880" s="12">
        <f t="shared" si="29"/>
        <v>1</v>
      </c>
      <c r="E880" s="25" t="e">
        <f t="shared" si="30"/>
        <v>#VALUE!</v>
      </c>
    </row>
    <row r="881" spans="1:5" x14ac:dyDescent="0.25">
      <c r="A881" s="65" t="s">
        <v>102</v>
      </c>
      <c r="C881" s="12">
        <f t="shared" si="29"/>
        <v>1</v>
      </c>
      <c r="E881" s="25" t="e">
        <f t="shared" si="30"/>
        <v>#VALUE!</v>
      </c>
    </row>
    <row r="882" spans="1:5" x14ac:dyDescent="0.25">
      <c r="A882" s="65" t="s">
        <v>102</v>
      </c>
      <c r="C882" s="12">
        <f t="shared" si="29"/>
        <v>1</v>
      </c>
      <c r="E882" s="25" t="e">
        <f t="shared" si="30"/>
        <v>#VALUE!</v>
      </c>
    </row>
    <row r="883" spans="1:5" x14ac:dyDescent="0.25">
      <c r="A883" s="65" t="s">
        <v>102</v>
      </c>
      <c r="C883" s="12">
        <f t="shared" si="29"/>
        <v>1</v>
      </c>
      <c r="E883" s="25" t="e">
        <f t="shared" si="30"/>
        <v>#VALUE!</v>
      </c>
    </row>
    <row r="884" spans="1:5" x14ac:dyDescent="0.25">
      <c r="A884" s="65" t="s">
        <v>102</v>
      </c>
      <c r="C884" s="12">
        <f t="shared" si="29"/>
        <v>1</v>
      </c>
      <c r="E884" s="25" t="e">
        <f t="shared" si="30"/>
        <v>#VALUE!</v>
      </c>
    </row>
    <row r="885" spans="1:5" x14ac:dyDescent="0.25">
      <c r="A885" s="65" t="s">
        <v>102</v>
      </c>
      <c r="C885" s="12">
        <f t="shared" si="29"/>
        <v>1</v>
      </c>
      <c r="E885" s="25" t="e">
        <f t="shared" si="30"/>
        <v>#VALUE!</v>
      </c>
    </row>
    <row r="886" spans="1:5" x14ac:dyDescent="0.25">
      <c r="A886" s="65" t="s">
        <v>102</v>
      </c>
      <c r="C886" s="12">
        <f t="shared" si="29"/>
        <v>1</v>
      </c>
      <c r="E886" s="25" t="e">
        <f t="shared" si="30"/>
        <v>#VALUE!</v>
      </c>
    </row>
    <row r="887" spans="1:5" x14ac:dyDescent="0.25">
      <c r="A887" s="65" t="s">
        <v>102</v>
      </c>
      <c r="C887" s="12">
        <f t="shared" si="29"/>
        <v>1</v>
      </c>
      <c r="E887" s="25" t="e">
        <f t="shared" si="30"/>
        <v>#VALUE!</v>
      </c>
    </row>
    <row r="888" spans="1:5" x14ac:dyDescent="0.25">
      <c r="A888" s="65" t="s">
        <v>102</v>
      </c>
      <c r="C888" s="12">
        <f t="shared" si="29"/>
        <v>1</v>
      </c>
      <c r="E888" s="25" t="e">
        <f t="shared" si="30"/>
        <v>#VALUE!</v>
      </c>
    </row>
    <row r="889" spans="1:5" x14ac:dyDescent="0.25">
      <c r="A889" s="65" t="s">
        <v>102</v>
      </c>
      <c r="C889" s="12">
        <f t="shared" si="29"/>
        <v>1</v>
      </c>
      <c r="E889" s="25" t="e">
        <f t="shared" si="30"/>
        <v>#VALUE!</v>
      </c>
    </row>
    <row r="890" spans="1:5" x14ac:dyDescent="0.25">
      <c r="A890" s="65" t="s">
        <v>102</v>
      </c>
      <c r="C890" s="12">
        <f t="shared" si="29"/>
        <v>1</v>
      </c>
      <c r="E890" s="25" t="e">
        <f t="shared" si="30"/>
        <v>#VALUE!</v>
      </c>
    </row>
    <row r="891" spans="1:5" x14ac:dyDescent="0.25">
      <c r="A891" s="65" t="s">
        <v>102</v>
      </c>
      <c r="C891" s="12">
        <f t="shared" si="29"/>
        <v>1</v>
      </c>
      <c r="E891" s="25" t="e">
        <f t="shared" si="30"/>
        <v>#VALUE!</v>
      </c>
    </row>
    <row r="892" spans="1:5" x14ac:dyDescent="0.25">
      <c r="A892" s="65" t="s">
        <v>102</v>
      </c>
      <c r="C892" s="12">
        <f t="shared" si="29"/>
        <v>1</v>
      </c>
      <c r="E892" s="25" t="e">
        <f t="shared" si="30"/>
        <v>#VALUE!</v>
      </c>
    </row>
    <row r="893" spans="1:5" x14ac:dyDescent="0.25">
      <c r="A893" s="65" t="s">
        <v>102</v>
      </c>
      <c r="C893" s="12">
        <f t="shared" si="29"/>
        <v>1</v>
      </c>
      <c r="E893" s="25" t="e">
        <f t="shared" si="30"/>
        <v>#VALUE!</v>
      </c>
    </row>
    <row r="894" spans="1:5" x14ac:dyDescent="0.25">
      <c r="A894" s="65" t="s">
        <v>102</v>
      </c>
      <c r="C894" s="12">
        <f t="shared" si="29"/>
        <v>1</v>
      </c>
      <c r="E894" s="25" t="e">
        <f t="shared" si="30"/>
        <v>#VALUE!</v>
      </c>
    </row>
    <row r="895" spans="1:5" x14ac:dyDescent="0.25">
      <c r="A895" s="65" t="s">
        <v>102</v>
      </c>
      <c r="C895" s="12">
        <f t="shared" si="29"/>
        <v>1</v>
      </c>
      <c r="E895" s="25" t="e">
        <f t="shared" si="30"/>
        <v>#VALUE!</v>
      </c>
    </row>
    <row r="896" spans="1:5" x14ac:dyDescent="0.25">
      <c r="A896" s="65" t="s">
        <v>102</v>
      </c>
      <c r="C896" s="12">
        <f t="shared" si="29"/>
        <v>1</v>
      </c>
      <c r="E896" s="25" t="e">
        <f t="shared" si="30"/>
        <v>#VALUE!</v>
      </c>
    </row>
    <row r="897" spans="1:5" x14ac:dyDescent="0.25">
      <c r="A897" s="65" t="s">
        <v>102</v>
      </c>
      <c r="C897" s="12">
        <f t="shared" si="29"/>
        <v>1</v>
      </c>
      <c r="E897" s="25" t="e">
        <f t="shared" si="30"/>
        <v>#VALUE!</v>
      </c>
    </row>
    <row r="898" spans="1:5" x14ac:dyDescent="0.25">
      <c r="A898" s="65" t="s">
        <v>102</v>
      </c>
      <c r="C898" s="12">
        <f t="shared" si="29"/>
        <v>1</v>
      </c>
      <c r="E898" s="25" t="e">
        <f t="shared" si="30"/>
        <v>#VALUE!</v>
      </c>
    </row>
    <row r="899" spans="1:5" x14ac:dyDescent="0.25">
      <c r="A899" s="65" t="s">
        <v>102</v>
      </c>
      <c r="C899" s="12">
        <f t="shared" ref="C899:C962" si="31" xml:space="preserve"> 1</f>
        <v>1</v>
      </c>
      <c r="E899" s="25" t="e">
        <f t="shared" ref="E899:E962" si="32">VALUE(IF(B899="grafity","1",IF(B899="pulled door","1",IF(B899="no ticket","1",IF(B899="revenue dispute","2",IF(B899="sucidial","2",IF(B899="spat","2",IF(B899="etching","2",IF(B899="sleeping vagrant","2",IF(B899="soiled",2,IF(B899="verbal assault","3",IF(B899="aggressive passenger","3",IF(B899="drunk passenger","3",IF(B899="broken window","3",IF(B899="unstable passenger","3",IF(B899="distorbing","3",IF(B899="fight","4",IF(B899="steal","4",IF(B899="indecent exposure","4",IF(B899="physical assault","4",IF(B899="BTP intervention","5",IF(B899="assault with seriously attack","5"))))))))))))))))))))))</f>
        <v>#VALUE!</v>
      </c>
    </row>
    <row r="900" spans="1:5" x14ac:dyDescent="0.25">
      <c r="A900" s="65" t="s">
        <v>102</v>
      </c>
      <c r="C900" s="12">
        <f t="shared" si="31"/>
        <v>1</v>
      </c>
      <c r="E900" s="25" t="e">
        <f t="shared" si="32"/>
        <v>#VALUE!</v>
      </c>
    </row>
    <row r="901" spans="1:5" x14ac:dyDescent="0.25">
      <c r="A901" s="65" t="s">
        <v>102</v>
      </c>
      <c r="C901" s="12">
        <f t="shared" si="31"/>
        <v>1</v>
      </c>
      <c r="E901" s="25" t="e">
        <f t="shared" si="32"/>
        <v>#VALUE!</v>
      </c>
    </row>
    <row r="902" spans="1:5" x14ac:dyDescent="0.25">
      <c r="A902" s="65" t="s">
        <v>102</v>
      </c>
      <c r="C902" s="12">
        <f t="shared" si="31"/>
        <v>1</v>
      </c>
      <c r="E902" s="25" t="e">
        <f t="shared" si="32"/>
        <v>#VALUE!</v>
      </c>
    </row>
    <row r="903" spans="1:5" x14ac:dyDescent="0.25">
      <c r="A903" s="65" t="s">
        <v>102</v>
      </c>
      <c r="C903" s="12">
        <f t="shared" si="31"/>
        <v>1</v>
      </c>
      <c r="E903" s="25" t="e">
        <f t="shared" si="32"/>
        <v>#VALUE!</v>
      </c>
    </row>
    <row r="904" spans="1:5" x14ac:dyDescent="0.25">
      <c r="A904" s="65" t="s">
        <v>102</v>
      </c>
      <c r="C904" s="12">
        <f t="shared" si="31"/>
        <v>1</v>
      </c>
      <c r="E904" s="25" t="e">
        <f t="shared" si="32"/>
        <v>#VALUE!</v>
      </c>
    </row>
    <row r="905" spans="1:5" x14ac:dyDescent="0.25">
      <c r="A905" s="65" t="s">
        <v>102</v>
      </c>
      <c r="C905" s="12">
        <f t="shared" si="31"/>
        <v>1</v>
      </c>
      <c r="E905" s="25" t="e">
        <f t="shared" si="32"/>
        <v>#VALUE!</v>
      </c>
    </row>
    <row r="906" spans="1:5" x14ac:dyDescent="0.25">
      <c r="A906" s="65" t="s">
        <v>102</v>
      </c>
      <c r="C906" s="12">
        <f t="shared" si="31"/>
        <v>1</v>
      </c>
      <c r="E906" s="25" t="e">
        <f t="shared" si="32"/>
        <v>#VALUE!</v>
      </c>
    </row>
    <row r="907" spans="1:5" x14ac:dyDescent="0.25">
      <c r="A907" s="65" t="s">
        <v>102</v>
      </c>
      <c r="C907" s="12">
        <f t="shared" si="31"/>
        <v>1</v>
      </c>
      <c r="E907" s="25" t="e">
        <f t="shared" si="32"/>
        <v>#VALUE!</v>
      </c>
    </row>
    <row r="908" spans="1:5" x14ac:dyDescent="0.25">
      <c r="A908" s="65" t="s">
        <v>102</v>
      </c>
      <c r="C908" s="12">
        <f t="shared" si="31"/>
        <v>1</v>
      </c>
      <c r="E908" s="25" t="e">
        <f t="shared" si="32"/>
        <v>#VALUE!</v>
      </c>
    </row>
    <row r="909" spans="1:5" x14ac:dyDescent="0.25">
      <c r="A909" s="65" t="s">
        <v>102</v>
      </c>
      <c r="C909" s="12">
        <f t="shared" si="31"/>
        <v>1</v>
      </c>
      <c r="E909" s="25" t="e">
        <f t="shared" si="32"/>
        <v>#VALUE!</v>
      </c>
    </row>
    <row r="910" spans="1:5" x14ac:dyDescent="0.25">
      <c r="A910" s="65" t="s">
        <v>102</v>
      </c>
      <c r="C910" s="12">
        <f t="shared" si="31"/>
        <v>1</v>
      </c>
      <c r="E910" s="25" t="e">
        <f t="shared" si="32"/>
        <v>#VALUE!</v>
      </c>
    </row>
    <row r="911" spans="1:5" x14ac:dyDescent="0.25">
      <c r="A911" s="65" t="s">
        <v>102</v>
      </c>
      <c r="C911" s="12">
        <f t="shared" si="31"/>
        <v>1</v>
      </c>
      <c r="E911" s="25" t="e">
        <f t="shared" si="32"/>
        <v>#VALUE!</v>
      </c>
    </row>
    <row r="912" spans="1:5" x14ac:dyDescent="0.25">
      <c r="A912" s="65" t="s">
        <v>102</v>
      </c>
      <c r="C912" s="12">
        <f t="shared" si="31"/>
        <v>1</v>
      </c>
      <c r="E912" s="25" t="e">
        <f t="shared" si="32"/>
        <v>#VALUE!</v>
      </c>
    </row>
    <row r="913" spans="1:5" x14ac:dyDescent="0.25">
      <c r="A913" s="65" t="s">
        <v>102</v>
      </c>
      <c r="C913" s="12">
        <f t="shared" si="31"/>
        <v>1</v>
      </c>
      <c r="E913" s="25" t="e">
        <f t="shared" si="32"/>
        <v>#VALUE!</v>
      </c>
    </row>
    <row r="914" spans="1:5" x14ac:dyDescent="0.25">
      <c r="A914" s="65" t="s">
        <v>102</v>
      </c>
      <c r="C914" s="12">
        <f t="shared" si="31"/>
        <v>1</v>
      </c>
      <c r="E914" s="25" t="e">
        <f t="shared" si="32"/>
        <v>#VALUE!</v>
      </c>
    </row>
    <row r="915" spans="1:5" x14ac:dyDescent="0.25">
      <c r="A915" s="65" t="s">
        <v>102</v>
      </c>
      <c r="C915" s="12">
        <f t="shared" si="31"/>
        <v>1</v>
      </c>
      <c r="E915" s="25" t="e">
        <f t="shared" si="32"/>
        <v>#VALUE!</v>
      </c>
    </row>
    <row r="916" spans="1:5" x14ac:dyDescent="0.25">
      <c r="A916" s="65" t="s">
        <v>102</v>
      </c>
      <c r="C916" s="12">
        <f t="shared" si="31"/>
        <v>1</v>
      </c>
      <c r="E916" s="25" t="e">
        <f t="shared" si="32"/>
        <v>#VALUE!</v>
      </c>
    </row>
    <row r="917" spans="1:5" x14ac:dyDescent="0.25">
      <c r="A917" s="65" t="s">
        <v>102</v>
      </c>
      <c r="C917" s="12">
        <f t="shared" si="31"/>
        <v>1</v>
      </c>
      <c r="E917" s="25" t="e">
        <f t="shared" si="32"/>
        <v>#VALUE!</v>
      </c>
    </row>
    <row r="918" spans="1:5" x14ac:dyDescent="0.25">
      <c r="A918" s="65" t="s">
        <v>102</v>
      </c>
      <c r="C918" s="12">
        <f t="shared" si="31"/>
        <v>1</v>
      </c>
      <c r="E918" s="25" t="e">
        <f t="shared" si="32"/>
        <v>#VALUE!</v>
      </c>
    </row>
    <row r="919" spans="1:5" x14ac:dyDescent="0.25">
      <c r="A919" s="65" t="s">
        <v>102</v>
      </c>
      <c r="C919" s="12">
        <f t="shared" si="31"/>
        <v>1</v>
      </c>
      <c r="E919" s="25" t="e">
        <f t="shared" si="32"/>
        <v>#VALUE!</v>
      </c>
    </row>
    <row r="920" spans="1:5" x14ac:dyDescent="0.25">
      <c r="A920" s="65" t="s">
        <v>102</v>
      </c>
      <c r="C920" s="12">
        <f t="shared" si="31"/>
        <v>1</v>
      </c>
      <c r="E920" s="25" t="e">
        <f t="shared" si="32"/>
        <v>#VALUE!</v>
      </c>
    </row>
    <row r="921" spans="1:5" x14ac:dyDescent="0.25">
      <c r="A921" s="65" t="s">
        <v>102</v>
      </c>
      <c r="C921" s="12">
        <f t="shared" si="31"/>
        <v>1</v>
      </c>
      <c r="E921" s="25" t="e">
        <f t="shared" si="32"/>
        <v>#VALUE!</v>
      </c>
    </row>
    <row r="922" spans="1:5" x14ac:dyDescent="0.25">
      <c r="A922" s="65" t="s">
        <v>102</v>
      </c>
      <c r="C922" s="12">
        <f t="shared" si="31"/>
        <v>1</v>
      </c>
      <c r="E922" s="25" t="e">
        <f t="shared" si="32"/>
        <v>#VALUE!</v>
      </c>
    </row>
    <row r="923" spans="1:5" x14ac:dyDescent="0.25">
      <c r="A923" s="65" t="s">
        <v>102</v>
      </c>
      <c r="C923" s="12">
        <f t="shared" si="31"/>
        <v>1</v>
      </c>
      <c r="E923" s="25" t="e">
        <f t="shared" si="32"/>
        <v>#VALUE!</v>
      </c>
    </row>
    <row r="924" spans="1:5" x14ac:dyDescent="0.25">
      <c r="A924" s="65" t="s">
        <v>102</v>
      </c>
      <c r="C924" s="12">
        <f t="shared" si="31"/>
        <v>1</v>
      </c>
      <c r="E924" s="25" t="e">
        <f t="shared" si="32"/>
        <v>#VALUE!</v>
      </c>
    </row>
    <row r="925" spans="1:5" x14ac:dyDescent="0.25">
      <c r="A925" s="65" t="s">
        <v>102</v>
      </c>
      <c r="C925" s="12">
        <f t="shared" si="31"/>
        <v>1</v>
      </c>
      <c r="E925" s="25" t="e">
        <f t="shared" si="32"/>
        <v>#VALUE!</v>
      </c>
    </row>
    <row r="926" spans="1:5" x14ac:dyDescent="0.25">
      <c r="A926" s="65" t="s">
        <v>102</v>
      </c>
      <c r="C926" s="12">
        <f t="shared" si="31"/>
        <v>1</v>
      </c>
      <c r="E926" s="25" t="e">
        <f t="shared" si="32"/>
        <v>#VALUE!</v>
      </c>
    </row>
    <row r="927" spans="1:5" x14ac:dyDescent="0.25">
      <c r="A927" s="65" t="s">
        <v>102</v>
      </c>
      <c r="C927" s="12">
        <f t="shared" si="31"/>
        <v>1</v>
      </c>
      <c r="E927" s="25" t="e">
        <f t="shared" si="32"/>
        <v>#VALUE!</v>
      </c>
    </row>
    <row r="928" spans="1:5" x14ac:dyDescent="0.25">
      <c r="A928" s="65" t="s">
        <v>102</v>
      </c>
      <c r="C928" s="12">
        <f t="shared" si="31"/>
        <v>1</v>
      </c>
      <c r="E928" s="25" t="e">
        <f t="shared" si="32"/>
        <v>#VALUE!</v>
      </c>
    </row>
    <row r="929" spans="1:5" x14ac:dyDescent="0.25">
      <c r="A929" s="65" t="s">
        <v>102</v>
      </c>
      <c r="C929" s="12">
        <f t="shared" si="31"/>
        <v>1</v>
      </c>
      <c r="E929" s="25" t="e">
        <f t="shared" si="32"/>
        <v>#VALUE!</v>
      </c>
    </row>
    <row r="930" spans="1:5" x14ac:dyDescent="0.25">
      <c r="A930" s="65" t="s">
        <v>102</v>
      </c>
      <c r="C930" s="12">
        <f t="shared" si="31"/>
        <v>1</v>
      </c>
      <c r="E930" s="25" t="e">
        <f t="shared" si="32"/>
        <v>#VALUE!</v>
      </c>
    </row>
    <row r="931" spans="1:5" x14ac:dyDescent="0.25">
      <c r="A931" s="65" t="s">
        <v>102</v>
      </c>
      <c r="C931" s="12">
        <f t="shared" si="31"/>
        <v>1</v>
      </c>
      <c r="E931" s="25" t="e">
        <f t="shared" si="32"/>
        <v>#VALUE!</v>
      </c>
    </row>
    <row r="932" spans="1:5" x14ac:dyDescent="0.25">
      <c r="A932" s="65" t="s">
        <v>102</v>
      </c>
      <c r="C932" s="12">
        <f t="shared" si="31"/>
        <v>1</v>
      </c>
      <c r="E932" s="25" t="e">
        <f t="shared" si="32"/>
        <v>#VALUE!</v>
      </c>
    </row>
    <row r="933" spans="1:5" x14ac:dyDescent="0.25">
      <c r="A933" s="65" t="s">
        <v>102</v>
      </c>
      <c r="C933" s="12">
        <f t="shared" si="31"/>
        <v>1</v>
      </c>
      <c r="E933" s="25" t="e">
        <f t="shared" si="32"/>
        <v>#VALUE!</v>
      </c>
    </row>
    <row r="934" spans="1:5" x14ac:dyDescent="0.25">
      <c r="A934" s="65" t="s">
        <v>102</v>
      </c>
      <c r="C934" s="12">
        <f t="shared" si="31"/>
        <v>1</v>
      </c>
      <c r="E934" s="25" t="e">
        <f t="shared" si="32"/>
        <v>#VALUE!</v>
      </c>
    </row>
    <row r="935" spans="1:5" x14ac:dyDescent="0.25">
      <c r="A935" s="65" t="s">
        <v>102</v>
      </c>
      <c r="C935" s="12">
        <f t="shared" si="31"/>
        <v>1</v>
      </c>
      <c r="E935" s="25" t="e">
        <f t="shared" si="32"/>
        <v>#VALUE!</v>
      </c>
    </row>
    <row r="936" spans="1:5" x14ac:dyDescent="0.25">
      <c r="A936" s="65" t="s">
        <v>102</v>
      </c>
      <c r="C936" s="12">
        <f t="shared" si="31"/>
        <v>1</v>
      </c>
      <c r="E936" s="25" t="e">
        <f t="shared" si="32"/>
        <v>#VALUE!</v>
      </c>
    </row>
    <row r="937" spans="1:5" x14ac:dyDescent="0.25">
      <c r="A937" s="65" t="s">
        <v>102</v>
      </c>
      <c r="C937" s="12">
        <f t="shared" si="31"/>
        <v>1</v>
      </c>
      <c r="E937" s="25" t="e">
        <f t="shared" si="32"/>
        <v>#VALUE!</v>
      </c>
    </row>
    <row r="938" spans="1:5" x14ac:dyDescent="0.25">
      <c r="A938" s="65" t="s">
        <v>102</v>
      </c>
      <c r="C938" s="12">
        <f t="shared" si="31"/>
        <v>1</v>
      </c>
      <c r="E938" s="25" t="e">
        <f t="shared" si="32"/>
        <v>#VALUE!</v>
      </c>
    </row>
    <row r="939" spans="1:5" x14ac:dyDescent="0.25">
      <c r="A939" s="65" t="s">
        <v>102</v>
      </c>
      <c r="C939" s="12">
        <f t="shared" si="31"/>
        <v>1</v>
      </c>
      <c r="E939" s="25" t="e">
        <f t="shared" si="32"/>
        <v>#VALUE!</v>
      </c>
    </row>
    <row r="940" spans="1:5" x14ac:dyDescent="0.25">
      <c r="A940" s="65" t="s">
        <v>102</v>
      </c>
      <c r="C940" s="12">
        <f t="shared" si="31"/>
        <v>1</v>
      </c>
      <c r="E940" s="25" t="e">
        <f t="shared" si="32"/>
        <v>#VALUE!</v>
      </c>
    </row>
    <row r="941" spans="1:5" x14ac:dyDescent="0.25">
      <c r="A941" s="65" t="s">
        <v>102</v>
      </c>
      <c r="C941" s="12">
        <f t="shared" si="31"/>
        <v>1</v>
      </c>
      <c r="E941" s="25" t="e">
        <f t="shared" si="32"/>
        <v>#VALUE!</v>
      </c>
    </row>
    <row r="942" spans="1:5" x14ac:dyDescent="0.25">
      <c r="A942" s="65" t="s">
        <v>102</v>
      </c>
      <c r="C942" s="12">
        <f t="shared" si="31"/>
        <v>1</v>
      </c>
      <c r="E942" s="25" t="e">
        <f t="shared" si="32"/>
        <v>#VALUE!</v>
      </c>
    </row>
    <row r="943" spans="1:5" x14ac:dyDescent="0.25">
      <c r="A943" s="65" t="s">
        <v>102</v>
      </c>
      <c r="C943" s="12">
        <f t="shared" si="31"/>
        <v>1</v>
      </c>
      <c r="E943" s="25" t="e">
        <f t="shared" si="32"/>
        <v>#VALUE!</v>
      </c>
    </row>
    <row r="944" spans="1:5" x14ac:dyDescent="0.25">
      <c r="A944" s="65" t="s">
        <v>102</v>
      </c>
      <c r="C944" s="12">
        <f t="shared" si="31"/>
        <v>1</v>
      </c>
      <c r="E944" s="25" t="e">
        <f t="shared" si="32"/>
        <v>#VALUE!</v>
      </c>
    </row>
    <row r="945" spans="1:5" x14ac:dyDescent="0.25">
      <c r="A945" s="65" t="s">
        <v>102</v>
      </c>
      <c r="C945" s="12">
        <f t="shared" si="31"/>
        <v>1</v>
      </c>
      <c r="E945" s="25" t="e">
        <f t="shared" si="32"/>
        <v>#VALUE!</v>
      </c>
    </row>
    <row r="946" spans="1:5" x14ac:dyDescent="0.25">
      <c r="A946" s="65" t="s">
        <v>102</v>
      </c>
      <c r="C946" s="12">
        <f t="shared" si="31"/>
        <v>1</v>
      </c>
      <c r="E946" s="25" t="e">
        <f t="shared" si="32"/>
        <v>#VALUE!</v>
      </c>
    </row>
    <row r="947" spans="1:5" x14ac:dyDescent="0.25">
      <c r="A947" s="65" t="s">
        <v>102</v>
      </c>
      <c r="C947" s="12">
        <f t="shared" si="31"/>
        <v>1</v>
      </c>
      <c r="E947" s="25" t="e">
        <f t="shared" si="32"/>
        <v>#VALUE!</v>
      </c>
    </row>
    <row r="948" spans="1:5" x14ac:dyDescent="0.25">
      <c r="A948" s="65" t="s">
        <v>102</v>
      </c>
      <c r="C948" s="12">
        <f t="shared" si="31"/>
        <v>1</v>
      </c>
      <c r="E948" s="25" t="e">
        <f t="shared" si="32"/>
        <v>#VALUE!</v>
      </c>
    </row>
    <row r="949" spans="1:5" x14ac:dyDescent="0.25">
      <c r="A949" s="65" t="s">
        <v>102</v>
      </c>
      <c r="C949" s="12">
        <f t="shared" si="31"/>
        <v>1</v>
      </c>
      <c r="E949" s="25" t="e">
        <f t="shared" si="32"/>
        <v>#VALUE!</v>
      </c>
    </row>
    <row r="950" spans="1:5" x14ac:dyDescent="0.25">
      <c r="A950" s="65" t="s">
        <v>102</v>
      </c>
      <c r="C950" s="12">
        <f t="shared" si="31"/>
        <v>1</v>
      </c>
      <c r="E950" s="25" t="e">
        <f t="shared" si="32"/>
        <v>#VALUE!</v>
      </c>
    </row>
    <row r="951" spans="1:5" x14ac:dyDescent="0.25">
      <c r="A951" s="65" t="s">
        <v>102</v>
      </c>
      <c r="C951" s="12">
        <f t="shared" si="31"/>
        <v>1</v>
      </c>
      <c r="E951" s="25" t="e">
        <f t="shared" si="32"/>
        <v>#VALUE!</v>
      </c>
    </row>
    <row r="952" spans="1:5" x14ac:dyDescent="0.25">
      <c r="A952" s="65" t="s">
        <v>102</v>
      </c>
      <c r="C952" s="12">
        <f t="shared" si="31"/>
        <v>1</v>
      </c>
      <c r="E952" s="25" t="e">
        <f t="shared" si="32"/>
        <v>#VALUE!</v>
      </c>
    </row>
    <row r="953" spans="1:5" x14ac:dyDescent="0.25">
      <c r="A953" s="65" t="s">
        <v>102</v>
      </c>
      <c r="C953" s="12">
        <f t="shared" si="31"/>
        <v>1</v>
      </c>
      <c r="E953" s="25" t="e">
        <f t="shared" si="32"/>
        <v>#VALUE!</v>
      </c>
    </row>
    <row r="954" spans="1:5" x14ac:dyDescent="0.25">
      <c r="A954" s="65" t="s">
        <v>102</v>
      </c>
      <c r="C954" s="12">
        <f t="shared" si="31"/>
        <v>1</v>
      </c>
      <c r="E954" s="25" t="e">
        <f t="shared" si="32"/>
        <v>#VALUE!</v>
      </c>
    </row>
    <row r="955" spans="1:5" x14ac:dyDescent="0.25">
      <c r="A955" s="65" t="s">
        <v>102</v>
      </c>
      <c r="C955" s="12">
        <f t="shared" si="31"/>
        <v>1</v>
      </c>
      <c r="E955" s="25" t="e">
        <f t="shared" si="32"/>
        <v>#VALUE!</v>
      </c>
    </row>
    <row r="956" spans="1:5" x14ac:dyDescent="0.25">
      <c r="A956" s="65" t="s">
        <v>102</v>
      </c>
      <c r="C956" s="12">
        <f t="shared" si="31"/>
        <v>1</v>
      </c>
      <c r="E956" s="25" t="e">
        <f t="shared" si="32"/>
        <v>#VALUE!</v>
      </c>
    </row>
    <row r="957" spans="1:5" x14ac:dyDescent="0.25">
      <c r="A957" s="65" t="s">
        <v>102</v>
      </c>
      <c r="C957" s="12">
        <f t="shared" si="31"/>
        <v>1</v>
      </c>
      <c r="E957" s="25" t="e">
        <f t="shared" si="32"/>
        <v>#VALUE!</v>
      </c>
    </row>
    <row r="958" spans="1:5" x14ac:dyDescent="0.25">
      <c r="A958" s="65" t="s">
        <v>102</v>
      </c>
      <c r="C958" s="12">
        <f t="shared" si="31"/>
        <v>1</v>
      </c>
      <c r="E958" s="25" t="e">
        <f t="shared" si="32"/>
        <v>#VALUE!</v>
      </c>
    </row>
    <row r="959" spans="1:5" x14ac:dyDescent="0.25">
      <c r="A959" s="65" t="s">
        <v>102</v>
      </c>
      <c r="C959" s="12">
        <f t="shared" si="31"/>
        <v>1</v>
      </c>
      <c r="E959" s="25" t="e">
        <f t="shared" si="32"/>
        <v>#VALUE!</v>
      </c>
    </row>
    <row r="960" spans="1:5" x14ac:dyDescent="0.25">
      <c r="A960" s="65" t="s">
        <v>102</v>
      </c>
      <c r="C960" s="12">
        <f t="shared" si="31"/>
        <v>1</v>
      </c>
      <c r="E960" s="25" t="e">
        <f t="shared" si="32"/>
        <v>#VALUE!</v>
      </c>
    </row>
    <row r="961" spans="1:5" x14ac:dyDescent="0.25">
      <c r="A961" s="65" t="s">
        <v>102</v>
      </c>
      <c r="C961" s="12">
        <f t="shared" si="31"/>
        <v>1</v>
      </c>
      <c r="E961" s="25" t="e">
        <f t="shared" si="32"/>
        <v>#VALUE!</v>
      </c>
    </row>
    <row r="962" spans="1:5" x14ac:dyDescent="0.25">
      <c r="A962" s="65" t="s">
        <v>102</v>
      </c>
      <c r="C962" s="12">
        <f t="shared" si="31"/>
        <v>1</v>
      </c>
      <c r="E962" s="25" t="e">
        <f t="shared" si="32"/>
        <v>#VALUE!</v>
      </c>
    </row>
    <row r="963" spans="1:5" x14ac:dyDescent="0.25">
      <c r="A963" s="65" t="s">
        <v>102</v>
      </c>
      <c r="C963" s="12">
        <f t="shared" ref="C963:C1026" si="33" xml:space="preserve"> 1</f>
        <v>1</v>
      </c>
      <c r="E963" s="25" t="e">
        <f t="shared" ref="E963:E1026" si="34">VALUE(IF(B963="grafity","1",IF(B963="pulled door","1",IF(B963="no ticket","1",IF(B963="revenue dispute","2",IF(B963="sucidial","2",IF(B963="spat","2",IF(B963="etching","2",IF(B963="sleeping vagrant","2",IF(B963="soiled",2,IF(B963="verbal assault","3",IF(B963="aggressive passenger","3",IF(B963="drunk passenger","3",IF(B963="broken window","3",IF(B963="unstable passenger","3",IF(B963="distorbing","3",IF(B963="fight","4",IF(B963="steal","4",IF(B963="indecent exposure","4",IF(B963="physical assault","4",IF(B963="BTP intervention","5",IF(B963="assault with seriously attack","5"))))))))))))))))))))))</f>
        <v>#VALUE!</v>
      </c>
    </row>
    <row r="964" spans="1:5" x14ac:dyDescent="0.25">
      <c r="A964" s="65" t="s">
        <v>102</v>
      </c>
      <c r="C964" s="12">
        <f t="shared" si="33"/>
        <v>1</v>
      </c>
      <c r="E964" s="25" t="e">
        <f t="shared" si="34"/>
        <v>#VALUE!</v>
      </c>
    </row>
    <row r="965" spans="1:5" x14ac:dyDescent="0.25">
      <c r="A965" s="65" t="s">
        <v>102</v>
      </c>
      <c r="C965" s="12">
        <f t="shared" si="33"/>
        <v>1</v>
      </c>
      <c r="E965" s="25" t="e">
        <f t="shared" si="34"/>
        <v>#VALUE!</v>
      </c>
    </row>
    <row r="966" spans="1:5" x14ac:dyDescent="0.25">
      <c r="A966" s="65" t="s">
        <v>102</v>
      </c>
      <c r="C966" s="12">
        <f t="shared" si="33"/>
        <v>1</v>
      </c>
      <c r="E966" s="25" t="e">
        <f t="shared" si="34"/>
        <v>#VALUE!</v>
      </c>
    </row>
    <row r="967" spans="1:5" x14ac:dyDescent="0.25">
      <c r="A967" s="65" t="s">
        <v>102</v>
      </c>
      <c r="C967" s="12">
        <f t="shared" si="33"/>
        <v>1</v>
      </c>
      <c r="E967" s="25" t="e">
        <f t="shared" si="34"/>
        <v>#VALUE!</v>
      </c>
    </row>
    <row r="968" spans="1:5" x14ac:dyDescent="0.25">
      <c r="A968" s="65" t="s">
        <v>102</v>
      </c>
      <c r="C968" s="12">
        <f t="shared" si="33"/>
        <v>1</v>
      </c>
      <c r="E968" s="25" t="e">
        <f t="shared" si="34"/>
        <v>#VALUE!</v>
      </c>
    </row>
    <row r="969" spans="1:5" x14ac:dyDescent="0.25">
      <c r="A969" s="65" t="s">
        <v>102</v>
      </c>
      <c r="C969" s="12">
        <f t="shared" si="33"/>
        <v>1</v>
      </c>
      <c r="E969" s="25" t="e">
        <f t="shared" si="34"/>
        <v>#VALUE!</v>
      </c>
    </row>
    <row r="970" spans="1:5" x14ac:dyDescent="0.25">
      <c r="A970" s="65" t="s">
        <v>102</v>
      </c>
      <c r="C970" s="12">
        <f t="shared" si="33"/>
        <v>1</v>
      </c>
      <c r="E970" s="25" t="e">
        <f t="shared" si="34"/>
        <v>#VALUE!</v>
      </c>
    </row>
    <row r="971" spans="1:5" x14ac:dyDescent="0.25">
      <c r="A971" s="65" t="s">
        <v>102</v>
      </c>
      <c r="C971" s="12">
        <f t="shared" si="33"/>
        <v>1</v>
      </c>
      <c r="E971" s="25" t="e">
        <f t="shared" si="34"/>
        <v>#VALUE!</v>
      </c>
    </row>
    <row r="972" spans="1:5" x14ac:dyDescent="0.25">
      <c r="A972" s="65" t="s">
        <v>102</v>
      </c>
      <c r="C972" s="12">
        <f t="shared" si="33"/>
        <v>1</v>
      </c>
      <c r="E972" s="25" t="e">
        <f t="shared" si="34"/>
        <v>#VALUE!</v>
      </c>
    </row>
    <row r="973" spans="1:5" x14ac:dyDescent="0.25">
      <c r="A973" s="65" t="s">
        <v>102</v>
      </c>
      <c r="C973" s="12">
        <f t="shared" si="33"/>
        <v>1</v>
      </c>
      <c r="E973" s="25" t="e">
        <f t="shared" si="34"/>
        <v>#VALUE!</v>
      </c>
    </row>
    <row r="974" spans="1:5" x14ac:dyDescent="0.25">
      <c r="A974" s="65" t="s">
        <v>102</v>
      </c>
      <c r="C974" s="12">
        <f t="shared" si="33"/>
        <v>1</v>
      </c>
      <c r="E974" s="25" t="e">
        <f t="shared" si="34"/>
        <v>#VALUE!</v>
      </c>
    </row>
    <row r="975" spans="1:5" x14ac:dyDescent="0.25">
      <c r="A975" s="65" t="s">
        <v>102</v>
      </c>
      <c r="C975" s="12">
        <f t="shared" si="33"/>
        <v>1</v>
      </c>
      <c r="E975" s="25" t="e">
        <f t="shared" si="34"/>
        <v>#VALUE!</v>
      </c>
    </row>
    <row r="976" spans="1:5" x14ac:dyDescent="0.25">
      <c r="A976" s="65" t="s">
        <v>102</v>
      </c>
      <c r="C976" s="12">
        <f t="shared" si="33"/>
        <v>1</v>
      </c>
      <c r="E976" s="25" t="e">
        <f t="shared" si="34"/>
        <v>#VALUE!</v>
      </c>
    </row>
    <row r="977" spans="1:5" x14ac:dyDescent="0.25">
      <c r="A977" s="65" t="s">
        <v>102</v>
      </c>
      <c r="C977" s="12">
        <f t="shared" si="33"/>
        <v>1</v>
      </c>
      <c r="E977" s="25" t="e">
        <f t="shared" si="34"/>
        <v>#VALUE!</v>
      </c>
    </row>
    <row r="978" spans="1:5" x14ac:dyDescent="0.25">
      <c r="A978" s="65" t="s">
        <v>102</v>
      </c>
      <c r="C978" s="12">
        <f t="shared" si="33"/>
        <v>1</v>
      </c>
      <c r="E978" s="25" t="e">
        <f t="shared" si="34"/>
        <v>#VALUE!</v>
      </c>
    </row>
    <row r="979" spans="1:5" x14ac:dyDescent="0.25">
      <c r="A979" s="65" t="s">
        <v>102</v>
      </c>
      <c r="C979" s="12">
        <f t="shared" si="33"/>
        <v>1</v>
      </c>
      <c r="E979" s="25" t="e">
        <f t="shared" si="34"/>
        <v>#VALUE!</v>
      </c>
    </row>
    <row r="980" spans="1:5" x14ac:dyDescent="0.25">
      <c r="A980" s="65" t="s">
        <v>102</v>
      </c>
      <c r="C980" s="12">
        <f t="shared" si="33"/>
        <v>1</v>
      </c>
      <c r="E980" s="25" t="e">
        <f t="shared" si="34"/>
        <v>#VALUE!</v>
      </c>
    </row>
    <row r="981" spans="1:5" x14ac:dyDescent="0.25">
      <c r="A981" s="65" t="s">
        <v>102</v>
      </c>
      <c r="C981" s="12">
        <f t="shared" si="33"/>
        <v>1</v>
      </c>
      <c r="E981" s="25" t="e">
        <f t="shared" si="34"/>
        <v>#VALUE!</v>
      </c>
    </row>
    <row r="982" spans="1:5" x14ac:dyDescent="0.25">
      <c r="A982" s="65" t="s">
        <v>102</v>
      </c>
      <c r="C982" s="12">
        <f t="shared" si="33"/>
        <v>1</v>
      </c>
      <c r="E982" s="25" t="e">
        <f t="shared" si="34"/>
        <v>#VALUE!</v>
      </c>
    </row>
    <row r="983" spans="1:5" x14ac:dyDescent="0.25">
      <c r="A983" s="65" t="s">
        <v>102</v>
      </c>
      <c r="C983" s="12">
        <f t="shared" si="33"/>
        <v>1</v>
      </c>
      <c r="E983" s="25" t="e">
        <f t="shared" si="34"/>
        <v>#VALUE!</v>
      </c>
    </row>
    <row r="984" spans="1:5" x14ac:dyDescent="0.25">
      <c r="A984" s="65" t="s">
        <v>102</v>
      </c>
      <c r="C984" s="12">
        <f t="shared" si="33"/>
        <v>1</v>
      </c>
      <c r="E984" s="25" t="e">
        <f t="shared" si="34"/>
        <v>#VALUE!</v>
      </c>
    </row>
    <row r="985" spans="1:5" x14ac:dyDescent="0.25">
      <c r="A985" s="65" t="s">
        <v>102</v>
      </c>
      <c r="C985" s="12">
        <f t="shared" si="33"/>
        <v>1</v>
      </c>
      <c r="E985" s="25" t="e">
        <f t="shared" si="34"/>
        <v>#VALUE!</v>
      </c>
    </row>
    <row r="986" spans="1:5" x14ac:dyDescent="0.25">
      <c r="A986" s="65" t="s">
        <v>102</v>
      </c>
      <c r="C986" s="12">
        <f t="shared" si="33"/>
        <v>1</v>
      </c>
      <c r="E986" s="25" t="e">
        <f t="shared" si="34"/>
        <v>#VALUE!</v>
      </c>
    </row>
    <row r="987" spans="1:5" x14ac:dyDescent="0.25">
      <c r="A987" s="65" t="s">
        <v>102</v>
      </c>
      <c r="C987" s="12">
        <f t="shared" si="33"/>
        <v>1</v>
      </c>
      <c r="E987" s="25" t="e">
        <f t="shared" si="34"/>
        <v>#VALUE!</v>
      </c>
    </row>
    <row r="988" spans="1:5" x14ac:dyDescent="0.25">
      <c r="A988" s="65" t="s">
        <v>102</v>
      </c>
      <c r="C988" s="12">
        <f t="shared" si="33"/>
        <v>1</v>
      </c>
      <c r="E988" s="25" t="e">
        <f t="shared" si="34"/>
        <v>#VALUE!</v>
      </c>
    </row>
    <row r="989" spans="1:5" x14ac:dyDescent="0.25">
      <c r="A989" s="65" t="s">
        <v>102</v>
      </c>
      <c r="C989" s="12">
        <f t="shared" si="33"/>
        <v>1</v>
      </c>
      <c r="E989" s="25" t="e">
        <f t="shared" si="34"/>
        <v>#VALUE!</v>
      </c>
    </row>
    <row r="990" spans="1:5" x14ac:dyDescent="0.25">
      <c r="A990" s="65" t="s">
        <v>102</v>
      </c>
      <c r="C990" s="12">
        <f t="shared" si="33"/>
        <v>1</v>
      </c>
      <c r="E990" s="25" t="e">
        <f t="shared" si="34"/>
        <v>#VALUE!</v>
      </c>
    </row>
    <row r="991" spans="1:5" x14ac:dyDescent="0.25">
      <c r="A991" s="65" t="s">
        <v>102</v>
      </c>
      <c r="C991" s="12">
        <f t="shared" si="33"/>
        <v>1</v>
      </c>
      <c r="E991" s="25" t="e">
        <f t="shared" si="34"/>
        <v>#VALUE!</v>
      </c>
    </row>
    <row r="992" spans="1:5" x14ac:dyDescent="0.25">
      <c r="A992" s="65" t="s">
        <v>102</v>
      </c>
      <c r="C992" s="12">
        <f t="shared" si="33"/>
        <v>1</v>
      </c>
      <c r="E992" s="25" t="e">
        <f t="shared" si="34"/>
        <v>#VALUE!</v>
      </c>
    </row>
    <row r="993" spans="1:5" x14ac:dyDescent="0.25">
      <c r="A993" s="65" t="s">
        <v>102</v>
      </c>
      <c r="C993" s="12">
        <f t="shared" si="33"/>
        <v>1</v>
      </c>
      <c r="E993" s="25" t="e">
        <f t="shared" si="34"/>
        <v>#VALUE!</v>
      </c>
    </row>
    <row r="994" spans="1:5" x14ac:dyDescent="0.25">
      <c r="A994" s="65" t="s">
        <v>102</v>
      </c>
      <c r="C994" s="12">
        <f t="shared" si="33"/>
        <v>1</v>
      </c>
      <c r="E994" s="25" t="e">
        <f t="shared" si="34"/>
        <v>#VALUE!</v>
      </c>
    </row>
    <row r="995" spans="1:5" x14ac:dyDescent="0.25">
      <c r="A995" s="65" t="s">
        <v>102</v>
      </c>
      <c r="C995" s="12">
        <f t="shared" si="33"/>
        <v>1</v>
      </c>
      <c r="E995" s="25" t="e">
        <f t="shared" si="34"/>
        <v>#VALUE!</v>
      </c>
    </row>
    <row r="996" spans="1:5" x14ac:dyDescent="0.25">
      <c r="A996" s="65" t="s">
        <v>102</v>
      </c>
      <c r="C996" s="12">
        <f t="shared" si="33"/>
        <v>1</v>
      </c>
      <c r="E996" s="25" t="e">
        <f t="shared" si="34"/>
        <v>#VALUE!</v>
      </c>
    </row>
    <row r="997" spans="1:5" x14ac:dyDescent="0.25">
      <c r="A997" s="65" t="s">
        <v>102</v>
      </c>
      <c r="C997" s="12">
        <f t="shared" si="33"/>
        <v>1</v>
      </c>
      <c r="E997" s="25" t="e">
        <f t="shared" si="34"/>
        <v>#VALUE!</v>
      </c>
    </row>
    <row r="998" spans="1:5" x14ac:dyDescent="0.25">
      <c r="A998" s="65" t="s">
        <v>102</v>
      </c>
      <c r="C998" s="12">
        <f t="shared" si="33"/>
        <v>1</v>
      </c>
      <c r="E998" s="25" t="e">
        <f t="shared" si="34"/>
        <v>#VALUE!</v>
      </c>
    </row>
    <row r="999" spans="1:5" x14ac:dyDescent="0.25">
      <c r="A999" s="65" t="s">
        <v>102</v>
      </c>
      <c r="C999" s="12">
        <f t="shared" si="33"/>
        <v>1</v>
      </c>
      <c r="E999" s="25" t="e">
        <f t="shared" si="34"/>
        <v>#VALUE!</v>
      </c>
    </row>
    <row r="1000" spans="1:5" x14ac:dyDescent="0.25">
      <c r="A1000" s="65" t="s">
        <v>102</v>
      </c>
      <c r="C1000" s="12">
        <f t="shared" si="33"/>
        <v>1</v>
      </c>
      <c r="E1000" s="25" t="e">
        <f t="shared" si="34"/>
        <v>#VALUE!</v>
      </c>
    </row>
    <row r="1001" spans="1:5" x14ac:dyDescent="0.25">
      <c r="A1001" s="65" t="s">
        <v>102</v>
      </c>
      <c r="C1001" s="12">
        <f t="shared" si="33"/>
        <v>1</v>
      </c>
      <c r="E1001" s="25" t="e">
        <f t="shared" si="34"/>
        <v>#VALUE!</v>
      </c>
    </row>
    <row r="1002" spans="1:5" x14ac:dyDescent="0.25">
      <c r="A1002" s="65" t="s">
        <v>102</v>
      </c>
      <c r="C1002" s="12">
        <f t="shared" si="33"/>
        <v>1</v>
      </c>
      <c r="E1002" s="25" t="e">
        <f t="shared" si="34"/>
        <v>#VALUE!</v>
      </c>
    </row>
    <row r="1003" spans="1:5" x14ac:dyDescent="0.25">
      <c r="A1003" s="65" t="s">
        <v>102</v>
      </c>
      <c r="C1003" s="12">
        <f t="shared" si="33"/>
        <v>1</v>
      </c>
      <c r="E1003" s="25" t="e">
        <f t="shared" si="34"/>
        <v>#VALUE!</v>
      </c>
    </row>
    <row r="1004" spans="1:5" x14ac:dyDescent="0.25">
      <c r="A1004" s="65" t="s">
        <v>102</v>
      </c>
      <c r="C1004" s="12">
        <f t="shared" si="33"/>
        <v>1</v>
      </c>
      <c r="E1004" s="25" t="e">
        <f t="shared" si="34"/>
        <v>#VALUE!</v>
      </c>
    </row>
    <row r="1005" spans="1:5" x14ac:dyDescent="0.25">
      <c r="A1005" s="65" t="s">
        <v>102</v>
      </c>
      <c r="C1005" s="12">
        <f t="shared" si="33"/>
        <v>1</v>
      </c>
      <c r="E1005" s="25" t="e">
        <f t="shared" si="34"/>
        <v>#VALUE!</v>
      </c>
    </row>
    <row r="1006" spans="1:5" x14ac:dyDescent="0.25">
      <c r="A1006" s="65" t="s">
        <v>102</v>
      </c>
      <c r="C1006" s="12">
        <f t="shared" si="33"/>
        <v>1</v>
      </c>
      <c r="E1006" s="25" t="e">
        <f t="shared" si="34"/>
        <v>#VALUE!</v>
      </c>
    </row>
    <row r="1007" spans="1:5" x14ac:dyDescent="0.25">
      <c r="A1007" s="65" t="s">
        <v>102</v>
      </c>
      <c r="C1007" s="12">
        <f t="shared" si="33"/>
        <v>1</v>
      </c>
      <c r="E1007" s="25" t="e">
        <f t="shared" si="34"/>
        <v>#VALUE!</v>
      </c>
    </row>
    <row r="1008" spans="1:5" x14ac:dyDescent="0.25">
      <c r="A1008" s="65" t="s">
        <v>102</v>
      </c>
      <c r="C1008" s="12">
        <f t="shared" si="33"/>
        <v>1</v>
      </c>
      <c r="E1008" s="25" t="e">
        <f t="shared" si="34"/>
        <v>#VALUE!</v>
      </c>
    </row>
    <row r="1009" spans="1:5" x14ac:dyDescent="0.25">
      <c r="A1009" s="65" t="s">
        <v>102</v>
      </c>
      <c r="C1009" s="12">
        <f t="shared" si="33"/>
        <v>1</v>
      </c>
      <c r="E1009" s="25" t="e">
        <f t="shared" si="34"/>
        <v>#VALUE!</v>
      </c>
    </row>
    <row r="1010" spans="1:5" x14ac:dyDescent="0.25">
      <c r="A1010" s="65" t="s">
        <v>102</v>
      </c>
      <c r="C1010" s="12">
        <f t="shared" si="33"/>
        <v>1</v>
      </c>
      <c r="E1010" s="25" t="e">
        <f t="shared" si="34"/>
        <v>#VALUE!</v>
      </c>
    </row>
    <row r="1011" spans="1:5" x14ac:dyDescent="0.25">
      <c r="A1011" s="65" t="s">
        <v>102</v>
      </c>
      <c r="C1011" s="12">
        <f t="shared" si="33"/>
        <v>1</v>
      </c>
      <c r="E1011" s="25" t="e">
        <f t="shared" si="34"/>
        <v>#VALUE!</v>
      </c>
    </row>
    <row r="1012" spans="1:5" x14ac:dyDescent="0.25">
      <c r="A1012" s="65" t="s">
        <v>102</v>
      </c>
      <c r="C1012" s="12">
        <f t="shared" si="33"/>
        <v>1</v>
      </c>
      <c r="E1012" s="25" t="e">
        <f t="shared" si="34"/>
        <v>#VALUE!</v>
      </c>
    </row>
    <row r="1013" spans="1:5" x14ac:dyDescent="0.25">
      <c r="A1013" s="65" t="s">
        <v>102</v>
      </c>
      <c r="C1013" s="12">
        <f t="shared" si="33"/>
        <v>1</v>
      </c>
      <c r="E1013" s="25" t="e">
        <f t="shared" si="34"/>
        <v>#VALUE!</v>
      </c>
    </row>
    <row r="1014" spans="1:5" x14ac:dyDescent="0.25">
      <c r="A1014" s="65" t="s">
        <v>102</v>
      </c>
      <c r="C1014" s="12">
        <f t="shared" si="33"/>
        <v>1</v>
      </c>
      <c r="E1014" s="25" t="e">
        <f t="shared" si="34"/>
        <v>#VALUE!</v>
      </c>
    </row>
    <row r="1015" spans="1:5" x14ac:dyDescent="0.25">
      <c r="A1015" s="65" t="s">
        <v>102</v>
      </c>
      <c r="C1015" s="12">
        <f t="shared" si="33"/>
        <v>1</v>
      </c>
      <c r="E1015" s="25" t="e">
        <f t="shared" si="34"/>
        <v>#VALUE!</v>
      </c>
    </row>
    <row r="1016" spans="1:5" x14ac:dyDescent="0.25">
      <c r="A1016" s="65" t="s">
        <v>102</v>
      </c>
      <c r="C1016" s="12">
        <f t="shared" si="33"/>
        <v>1</v>
      </c>
      <c r="E1016" s="25" t="e">
        <f t="shared" si="34"/>
        <v>#VALUE!</v>
      </c>
    </row>
    <row r="1017" spans="1:5" x14ac:dyDescent="0.25">
      <c r="A1017" s="65" t="s">
        <v>102</v>
      </c>
      <c r="C1017" s="12">
        <f t="shared" si="33"/>
        <v>1</v>
      </c>
      <c r="E1017" s="25" t="e">
        <f t="shared" si="34"/>
        <v>#VALUE!</v>
      </c>
    </row>
    <row r="1018" spans="1:5" x14ac:dyDescent="0.25">
      <c r="A1018" s="65" t="s">
        <v>102</v>
      </c>
      <c r="C1018" s="12">
        <f t="shared" si="33"/>
        <v>1</v>
      </c>
      <c r="E1018" s="25" t="e">
        <f t="shared" si="34"/>
        <v>#VALUE!</v>
      </c>
    </row>
    <row r="1019" spans="1:5" x14ac:dyDescent="0.25">
      <c r="A1019" s="65" t="s">
        <v>102</v>
      </c>
      <c r="C1019" s="12">
        <f t="shared" si="33"/>
        <v>1</v>
      </c>
      <c r="E1019" s="25" t="e">
        <f t="shared" si="34"/>
        <v>#VALUE!</v>
      </c>
    </row>
    <row r="1020" spans="1:5" x14ac:dyDescent="0.25">
      <c r="A1020" s="65" t="s">
        <v>102</v>
      </c>
      <c r="C1020" s="12">
        <f t="shared" si="33"/>
        <v>1</v>
      </c>
      <c r="E1020" s="25" t="e">
        <f t="shared" si="34"/>
        <v>#VALUE!</v>
      </c>
    </row>
    <row r="1021" spans="1:5" x14ac:dyDescent="0.25">
      <c r="A1021" s="65" t="s">
        <v>102</v>
      </c>
      <c r="C1021" s="12">
        <f t="shared" si="33"/>
        <v>1</v>
      </c>
      <c r="E1021" s="25" t="e">
        <f t="shared" si="34"/>
        <v>#VALUE!</v>
      </c>
    </row>
    <row r="1022" spans="1:5" x14ac:dyDescent="0.25">
      <c r="A1022" s="65" t="s">
        <v>102</v>
      </c>
      <c r="C1022" s="12">
        <f t="shared" si="33"/>
        <v>1</v>
      </c>
      <c r="E1022" s="25" t="e">
        <f t="shared" si="34"/>
        <v>#VALUE!</v>
      </c>
    </row>
    <row r="1023" spans="1:5" x14ac:dyDescent="0.25">
      <c r="A1023" s="65" t="s">
        <v>102</v>
      </c>
      <c r="C1023" s="12">
        <f t="shared" si="33"/>
        <v>1</v>
      </c>
      <c r="E1023" s="25" t="e">
        <f t="shared" si="34"/>
        <v>#VALUE!</v>
      </c>
    </row>
    <row r="1024" spans="1:5" x14ac:dyDescent="0.25">
      <c r="A1024" s="65" t="s">
        <v>102</v>
      </c>
      <c r="C1024" s="12">
        <f t="shared" si="33"/>
        <v>1</v>
      </c>
      <c r="E1024" s="25" t="e">
        <f t="shared" si="34"/>
        <v>#VALUE!</v>
      </c>
    </row>
    <row r="1025" spans="1:5" x14ac:dyDescent="0.25">
      <c r="A1025" s="65" t="s">
        <v>102</v>
      </c>
      <c r="C1025" s="12">
        <f t="shared" si="33"/>
        <v>1</v>
      </c>
      <c r="E1025" s="25" t="e">
        <f t="shared" si="34"/>
        <v>#VALUE!</v>
      </c>
    </row>
    <row r="1026" spans="1:5" x14ac:dyDescent="0.25">
      <c r="A1026" s="65" t="s">
        <v>102</v>
      </c>
      <c r="C1026" s="12">
        <f t="shared" si="33"/>
        <v>1</v>
      </c>
      <c r="E1026" s="25" t="e">
        <f t="shared" si="34"/>
        <v>#VALUE!</v>
      </c>
    </row>
    <row r="1027" spans="1:5" x14ac:dyDescent="0.25">
      <c r="A1027" s="65" t="s">
        <v>102</v>
      </c>
      <c r="C1027" s="12">
        <f t="shared" ref="C1027:C1037" si="35" xml:space="preserve"> 1</f>
        <v>1</v>
      </c>
    </row>
    <row r="1028" spans="1:5" x14ac:dyDescent="0.25">
      <c r="A1028" s="65" t="s">
        <v>102</v>
      </c>
      <c r="C1028" s="12">
        <f t="shared" si="35"/>
        <v>1</v>
      </c>
    </row>
    <row r="1029" spans="1:5" x14ac:dyDescent="0.25">
      <c r="A1029" s="65" t="s">
        <v>102</v>
      </c>
      <c r="C1029" s="12">
        <f t="shared" si="35"/>
        <v>1</v>
      </c>
    </row>
    <row r="1030" spans="1:5" x14ac:dyDescent="0.25">
      <c r="A1030" s="65" t="s">
        <v>102</v>
      </c>
      <c r="C1030" s="12">
        <f t="shared" si="35"/>
        <v>1</v>
      </c>
    </row>
    <row r="1031" spans="1:5" x14ac:dyDescent="0.25">
      <c r="A1031" s="65" t="s">
        <v>102</v>
      </c>
      <c r="C1031" s="12">
        <f t="shared" si="35"/>
        <v>1</v>
      </c>
    </row>
    <row r="1032" spans="1:5" x14ac:dyDescent="0.25">
      <c r="A1032" s="65" t="s">
        <v>102</v>
      </c>
      <c r="C1032" s="12">
        <f t="shared" si="35"/>
        <v>1</v>
      </c>
    </row>
    <row r="1033" spans="1:5" x14ac:dyDescent="0.25">
      <c r="A1033" s="65" t="s">
        <v>102</v>
      </c>
      <c r="C1033" s="12">
        <f t="shared" si="35"/>
        <v>1</v>
      </c>
    </row>
    <row r="1034" spans="1:5" x14ac:dyDescent="0.25">
      <c r="A1034" s="65" t="s">
        <v>102</v>
      </c>
      <c r="C1034" s="12">
        <f t="shared" si="35"/>
        <v>1</v>
      </c>
    </row>
    <row r="1035" spans="1:5" x14ac:dyDescent="0.25">
      <c r="A1035" s="65" t="s">
        <v>102</v>
      </c>
      <c r="C1035" s="12">
        <f t="shared" si="35"/>
        <v>1</v>
      </c>
    </row>
    <row r="1036" spans="1:5" x14ac:dyDescent="0.25">
      <c r="A1036" s="65" t="s">
        <v>102</v>
      </c>
      <c r="C1036" s="12">
        <f t="shared" si="35"/>
        <v>1</v>
      </c>
    </row>
    <row r="1037" spans="1:5" x14ac:dyDescent="0.25">
      <c r="A1037" s="65" t="s">
        <v>102</v>
      </c>
      <c r="C1037" s="12">
        <f t="shared" si="35"/>
        <v>1</v>
      </c>
    </row>
    <row r="1038" spans="1:5" x14ac:dyDescent="0.25">
      <c r="A1038" s="65" t="s">
        <v>102</v>
      </c>
    </row>
  </sheetData>
  <conditionalFormatting sqref="L2:L46">
    <cfRule type="cellIs" dxfId="6" priority="1" operator="between">
      <formula>90</formula>
      <formula>126</formula>
    </cfRule>
    <cfRule type="cellIs" dxfId="5" priority="2" operator="between">
      <formula>60</formula>
      <formula>90</formula>
    </cfRule>
    <cfRule type="cellIs" dxfId="4" priority="3" operator="between">
      <formula>30</formula>
      <formula>60</formula>
    </cfRule>
    <cfRule type="cellIs" dxfId="3" priority="4" operator="between">
      <formula>2</formula>
      <formula>30</formula>
    </cfRule>
    <cfRule type="cellIs" dxfId="2" priority="5" operator="equal">
      <formula>1</formula>
    </cfRule>
  </conditionalFormatting>
  <pageMargins left="0.7" right="0.7" top="0.75" bottom="0.75" header="0.3" footer="0.3"/>
  <ignoredErrors>
    <ignoredError sqref="J2:J8 J9:J10 J12:J15 J18:J22 J25:J27 J30:J32 J34:J37 J40:J43 J44:J46 J33 J38:J39 J28:J29 J23:J24 J11 J16:J17 H2:H10 H25:H28 H18:H23 H13:H16 H29:H31 H24 H17 H32:H46 H11:H12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 macro="[0]!NONO2">
                <anchor moveWithCells="1">
                  <from>
                    <xdr:col>11</xdr:col>
                    <xdr:colOff>180975</xdr:colOff>
                    <xdr:row>46</xdr:row>
                    <xdr:rowOff>161925</xdr:rowOff>
                  </from>
                  <to>
                    <xdr:col>11</xdr:col>
                    <xdr:colOff>2286000</xdr:colOff>
                    <xdr:row>49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A67" zoomScale="20" zoomScaleNormal="20" workbookViewId="0">
      <selection activeCell="AT137" sqref="AT137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Stations</vt:lpstr>
      <vt:lpstr>Routes</vt:lpstr>
      <vt:lpstr>SCHEME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Franck CURIEN</cp:lastModifiedBy>
  <dcterms:created xsi:type="dcterms:W3CDTF">2015-07-08T07:55:42Z</dcterms:created>
  <dcterms:modified xsi:type="dcterms:W3CDTF">2015-07-30T14:58:09Z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