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10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yanickchatriand/Desktop/"/>
    </mc:Choice>
  </mc:AlternateContent>
  <xr:revisionPtr revIDLastSave="0" documentId="13_ncr:1_{983D0E21-E043-7243-B66A-89BB2C94809A}" xr6:coauthVersionLast="47" xr6:coauthVersionMax="47" xr10:uidLastSave="{00000000-0000-0000-0000-000000000000}"/>
  <bookViews>
    <workbookView xWindow="2240" yWindow="4460" windowWidth="28920" windowHeight="16120" tabRatio="788" xr2:uid="{00000000-000D-0000-FFFF-FFFF00000000}"/>
  </bookViews>
  <sheets>
    <sheet name="Calendrier" sheetId="14" r:id="rId1"/>
    <sheet name="Feuil1" sheetId="16" r:id="rId2"/>
    <sheet name="Données" sheetId="15" r:id="rId3"/>
  </sheets>
  <definedNames>
    <definedName name="Annéeréférence">Calendrier!$K$2</definedName>
    <definedName name="Calendrier10ans">Calendrier!$L$24</definedName>
    <definedName name="Calendrier10mois">Calendrier!$M$24</definedName>
    <definedName name="Calendrier11ans">Calendrier!$U$24</definedName>
    <definedName name="Calendrier11mois">Calendrier!$V$24</definedName>
    <definedName name="Calendrier12ans">Calendrier!$AD$24</definedName>
    <definedName name="Calendrier12mois">Calendrier!$AE$24</definedName>
    <definedName name="Calendrier1an">Calendrier!$C$4</definedName>
    <definedName name="Calendrier1mois">Calendrier!$D$4</definedName>
    <definedName name="Calendrier2ans">Calendrier!$L$4</definedName>
    <definedName name="Calendrier2mois">Calendrier!$M$4</definedName>
    <definedName name="Calendrier3ans">Calendrier!$U$4</definedName>
    <definedName name="Calendrier3mois">Calendrier!$V$4</definedName>
    <definedName name="Calendrier4ans">Calendrier!$AD$4</definedName>
    <definedName name="Calendrier4mois">Calendrier!$AE$4</definedName>
    <definedName name="Calendrier5ans">Calendrier!$C$14</definedName>
    <definedName name="Calendrier5mois">Calendrier!$D$14</definedName>
    <definedName name="Calendrier6ans">Calendrier!$L$14</definedName>
    <definedName name="Calendrier6mois">Calendrier!$M$14</definedName>
    <definedName name="Calendrier7ans">Calendrier!$U$14</definedName>
    <definedName name="Calendrier7mois">Calendrier!$V$14</definedName>
    <definedName name="Calendrier8ans">Calendrier!$AD$14</definedName>
    <definedName name="Calendrier8mois">Calendrier!$AE$14</definedName>
    <definedName name="Calendrier9ans">Calendrier!$C$24</definedName>
    <definedName name="Calendrier9mois">Calendrier!$D$24</definedName>
    <definedName name="DébutSemaine">Calendrier!$C$5</definedName>
    <definedName name="Jours">{0,1,2,3,4,5,6}</definedName>
    <definedName name="Jourssemaine">{"Lundi","Mardi","Mercredi","Jeudi","Vendredi","Samedi","Dimanche"}</definedName>
    <definedName name="Mois">{"Janvier","Février","Mars","Avril","Mai","Juin","Juillet","Août","Septembre","Octobre","Novembre","Décembre"}</definedName>
    <definedName name="OptionCalendrier10mois">MATCH(Calendrier10mois,Mois,0)</definedName>
    <definedName name="OptionCalendrier11mois">MATCH(Calendrier11mois,Mois,0)</definedName>
    <definedName name="OptionCalendrier12mois">MATCH(Calendrier12mois,Mois,0)</definedName>
    <definedName name="OptionCalendrier1mois">MATCH(Calendrier1mois,Mois,0)</definedName>
    <definedName name="OptionCalendrier2mois">MATCH(Calendrier2mois,Mois,0)</definedName>
    <definedName name="OptionCalendrier3mois">MATCH(Calendrier3mois,Mois,0)</definedName>
    <definedName name="OptionCalendrier4mois">MATCH(Calendrier4mois,Mois,0)</definedName>
    <definedName name="OptionCalendrier5mois">MATCH(Calendrier5mois,Mois,0)</definedName>
    <definedName name="OptionCalendrier6mois">MATCH(Calendrier6mois,Mois,0)</definedName>
    <definedName name="OptionCalendrier7mois">MATCH(Calendrier7mois,Mois,0)</definedName>
    <definedName name="OptionCalendrier8mois">MATCH(Calendrier8mois,Mois,0)</definedName>
    <definedName name="OptionCalendrier9mois">MATCH(Calendrier9mois,Mois,0)</definedName>
    <definedName name="OptionJoursemaine">MATCH(DébutSemaine,Jourssemaine,0)+10</definedName>
    <definedName name="ValeurDébutsemaine">IF(DébutSemaine="LUNDI",2,1)</definedName>
    <definedName name="_xlnm.Print_Area" localSheetId="0">Calendrier!$C$4:$J$155</definedName>
    <definedName name="ZoneTitreColonne1...H12.1">Calendrier!$C$5</definedName>
    <definedName name="ZoneTitreColonne10..H54.1">Calendrier!$AD$5</definedName>
    <definedName name="ZoneTitreColonne11..C56.1">Calendrier!$AD$5</definedName>
    <definedName name="ZoneTitreColonne12..D56.1">Calendrier!$AF$11</definedName>
    <definedName name="ZoneTitreColonne13..H68.1">Calendrier!$C$15</definedName>
    <definedName name="ZoneTitreColonne14..C70.1">Calendrier!$C$15</definedName>
    <definedName name="ZoneTitreColonne15..D70.1">Calendrier!$E$21</definedName>
    <definedName name="ZoneTitreColonne16..H82.1">Calendrier!$L$15</definedName>
    <definedName name="ZoneTitreColonne17..C84.1">Calendrier!$L$15</definedName>
    <definedName name="ZoneTitreColonne18..D84.1">Calendrier!$N$21</definedName>
    <definedName name="ZoneTitreColonne19..H96.1">Calendrier!$U$15</definedName>
    <definedName name="ZoneTitreColonne2...C14.1">Calendrier!$C$5</definedName>
    <definedName name="ZoneTitreColonne20..C98.1">Calendrier!$U$15</definedName>
    <definedName name="ZoneTitreColonne21..D98.1">Calendrier!$W$21</definedName>
    <definedName name="ZoneTitreColonne22..H110.1">Calendrier!$AD$15</definedName>
    <definedName name="ZoneTitreColonne23..C112.1">Calendrier!$AD$15</definedName>
    <definedName name="ZoneTitreColonne24..D112.1">Calendrier!$AF$21</definedName>
    <definedName name="ZoneTitreColonne25..H124.1">Calendrier!$C$25</definedName>
    <definedName name="ZoneTitreColonne26..C126.1">Calendrier!$C$25</definedName>
    <definedName name="ZoneTitreColonne27..D126.1">Calendrier!$E$31</definedName>
    <definedName name="ZoneTitreColonne28..H138.1">Calendrier!$L$25</definedName>
    <definedName name="ZoneTitreColonne29..C140.1">Calendrier!$L$25</definedName>
    <definedName name="ZoneTitreColonne3..D14.1">Calendrier!$E$11</definedName>
    <definedName name="ZoneTitreColonne30..D140.1">Calendrier!$N$31</definedName>
    <definedName name="ZoneTitreColonne31..H152.1">Calendrier!$U$25</definedName>
    <definedName name="ZoneTitreColonne32..C154.1">Calendrier!$U$25</definedName>
    <definedName name="ZoneTitreColonne33..D154.1">Calendrier!$W$31</definedName>
    <definedName name="ZoneTitreColonne34..H166.1">Calendrier!$AD$25</definedName>
    <definedName name="ZoneTitreColonne35..C168.1">Calendrier!$AD$25</definedName>
    <definedName name="ZoneTitreColonne36..D168.1">Calendrier!$AF$31</definedName>
    <definedName name="ZoneTitreColonne4..H26.1">Calendrier!$L$5</definedName>
    <definedName name="ZoneTitreColonne5..C28.1">Calendrier!$L$5</definedName>
    <definedName name="ZoneTitreColonne6..D28.1">Calendrier!$N$11</definedName>
    <definedName name="ZoneTitreColonne7..H40.1">Calendrier!$U$5</definedName>
    <definedName name="ZoneTitreColonne8..C42.1">Calendrier!$U$5</definedName>
    <definedName name="ZoneTitreColonne9..D42.1">Calendrier!$W$11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4" l="1"/>
  <c r="M4" i="14" l="1"/>
  <c r="L4" i="14" l="1"/>
  <c r="C6" i="14" l="1" a="1"/>
  <c r="C6" i="14" s="1"/>
  <c r="C7" i="14" a="1"/>
  <c r="I7" i="14" s="1"/>
  <c r="C8" i="14" a="1"/>
  <c r="F8" i="14" s="1"/>
  <c r="C9" i="14" a="1"/>
  <c r="H9" i="14" s="1"/>
  <c r="C10" i="14" a="1"/>
  <c r="H10" i="14" s="1"/>
  <c r="C11" i="14" a="1"/>
  <c r="C11" i="14" s="1"/>
  <c r="G7" i="14" l="1"/>
  <c r="C7" i="14"/>
  <c r="E7" i="14"/>
  <c r="D7" i="14"/>
  <c r="G10" i="14"/>
  <c r="E10" i="14"/>
  <c r="F7" i="14"/>
  <c r="H7" i="14"/>
  <c r="I6" i="14"/>
  <c r="I5" i="14" s="1"/>
  <c r="L7" i="14" a="1"/>
  <c r="M7" i="14" s="1"/>
  <c r="F9" i="14"/>
  <c r="C9" i="14"/>
  <c r="D6" i="14"/>
  <c r="D5" i="14" s="1"/>
  <c r="E6" i="14"/>
  <c r="E5" i="14" s="1"/>
  <c r="G9" i="14"/>
  <c r="G6" i="14"/>
  <c r="G5" i="14" s="1"/>
  <c r="F6" i="14"/>
  <c r="F5" i="14" s="1"/>
  <c r="D8" i="14"/>
  <c r="G8" i="14"/>
  <c r="H8" i="14"/>
  <c r="L10" i="14" a="1"/>
  <c r="L10" i="14" s="1"/>
  <c r="L6" i="14" a="1"/>
  <c r="L6" i="14" s="1"/>
  <c r="L5" i="14" s="1"/>
  <c r="L11" i="14" a="1"/>
  <c r="M11" i="14" s="1"/>
  <c r="L9" i="14" a="1"/>
  <c r="L9" i="14" s="1"/>
  <c r="C10" i="14"/>
  <c r="D9" i="14"/>
  <c r="I8" i="14"/>
  <c r="D10" i="14"/>
  <c r="D11" i="14"/>
  <c r="F10" i="14"/>
  <c r="L8" i="14" a="1"/>
  <c r="P8" i="14" s="1"/>
  <c r="I9" i="14"/>
  <c r="E9" i="14"/>
  <c r="I10" i="14"/>
  <c r="E8" i="14"/>
  <c r="C8" i="14"/>
  <c r="H6" i="14"/>
  <c r="H5" i="14" s="1"/>
  <c r="V4" i="14"/>
  <c r="U4" i="14"/>
  <c r="P7" i="14" l="1"/>
  <c r="R7" i="14"/>
  <c r="Q7" i="14"/>
  <c r="L7" i="14"/>
  <c r="O7" i="14"/>
  <c r="N7" i="14"/>
  <c r="AD4" i="14"/>
  <c r="Q6" i="14"/>
  <c r="Q5" i="14" s="1"/>
  <c r="P6" i="14"/>
  <c r="P5" i="14" s="1"/>
  <c r="N6" i="14"/>
  <c r="N5" i="14" s="1"/>
  <c r="N9" i="14"/>
  <c r="L11" i="14"/>
  <c r="R6" i="14"/>
  <c r="R5" i="14" s="1"/>
  <c r="R9" i="14"/>
  <c r="M6" i="14"/>
  <c r="M5" i="14" s="1"/>
  <c r="O6" i="14"/>
  <c r="O5" i="14" s="1"/>
  <c r="L8" i="14"/>
  <c r="M9" i="14"/>
  <c r="O9" i="14"/>
  <c r="Q9" i="14"/>
  <c r="O10" i="14"/>
  <c r="P10" i="14"/>
  <c r="Q10" i="14"/>
  <c r="P9" i="14"/>
  <c r="R10" i="14"/>
  <c r="N10" i="14"/>
  <c r="M10" i="14"/>
  <c r="M8" i="14"/>
  <c r="N8" i="14"/>
  <c r="O8" i="14"/>
  <c r="U8" i="14" a="1"/>
  <c r="U8" i="14" s="1"/>
  <c r="U11" i="14" a="1"/>
  <c r="V11" i="14" s="1"/>
  <c r="U9" i="14" a="1"/>
  <c r="AA9" i="14" s="1"/>
  <c r="U7" i="14" a="1"/>
  <c r="W7" i="14" s="1"/>
  <c r="U6" i="14" a="1"/>
  <c r="Z6" i="14" s="1"/>
  <c r="Z5" i="14" s="1"/>
  <c r="U10" i="14" a="1"/>
  <c r="AA10" i="14" s="1"/>
  <c r="Q8" i="14"/>
  <c r="R8" i="14"/>
  <c r="AE4" i="14"/>
  <c r="C14" i="14" l="1"/>
  <c r="D14" i="14"/>
  <c r="AD11" i="14" a="1"/>
  <c r="AE11" i="14" s="1"/>
  <c r="Z8" i="14"/>
  <c r="V8" i="14"/>
  <c r="X10" i="14"/>
  <c r="U11" i="14"/>
  <c r="W10" i="14"/>
  <c r="Y8" i="14"/>
  <c r="U10" i="14"/>
  <c r="X8" i="14"/>
  <c r="AA7" i="14"/>
  <c r="U7" i="14"/>
  <c r="U9" i="14"/>
  <c r="Y9" i="14"/>
  <c r="U6" i="14"/>
  <c r="U5" i="14" s="1"/>
  <c r="Y6" i="14"/>
  <c r="Y5" i="14" s="1"/>
  <c r="X6" i="14"/>
  <c r="X5" i="14" s="1"/>
  <c r="V6" i="14"/>
  <c r="V5" i="14" s="1"/>
  <c r="AA8" i="14"/>
  <c r="X7" i="14"/>
  <c r="AD10" i="14" a="1"/>
  <c r="AG10" i="14" s="1"/>
  <c r="W8" i="14"/>
  <c r="W6" i="14"/>
  <c r="W5" i="14" s="1"/>
  <c r="W9" i="14"/>
  <c r="V9" i="14"/>
  <c r="X9" i="14"/>
  <c r="Z9" i="14"/>
  <c r="AD9" i="14" a="1"/>
  <c r="AF9" i="14" s="1"/>
  <c r="AD6" i="14" a="1"/>
  <c r="AI6" i="14" s="1"/>
  <c r="AI5" i="14" s="1"/>
  <c r="Z7" i="14"/>
  <c r="V7" i="14"/>
  <c r="AA6" i="14"/>
  <c r="AA5" i="14" s="1"/>
  <c r="Y7" i="14"/>
  <c r="V10" i="14"/>
  <c r="Y10" i="14"/>
  <c r="Z10" i="14"/>
  <c r="AD8" i="14" a="1"/>
  <c r="AJ8" i="14" s="1"/>
  <c r="AD7" i="14" a="1"/>
  <c r="AD7" i="14" s="1"/>
  <c r="C21" i="14" l="1" a="1"/>
  <c r="C17" i="14" a="1"/>
  <c r="C20" i="14" a="1"/>
  <c r="C18" i="14" a="1"/>
  <c r="C19" i="14" a="1"/>
  <c r="C16" i="14" a="1"/>
  <c r="AD11" i="14"/>
  <c r="AJ10" i="14"/>
  <c r="AG9" i="14"/>
  <c r="AE6" i="14"/>
  <c r="AE5" i="14" s="1"/>
  <c r="AI7" i="14"/>
  <c r="AH7" i="14"/>
  <c r="M14" i="14"/>
  <c r="AJ7" i="14"/>
  <c r="AI8" i="14"/>
  <c r="AF7" i="14"/>
  <c r="L14" i="14"/>
  <c r="AD8" i="14"/>
  <c r="AD6" i="14"/>
  <c r="AD5" i="14" s="1"/>
  <c r="AH6" i="14"/>
  <c r="AH5" i="14" s="1"/>
  <c r="AE8" i="14"/>
  <c r="AF8" i="14"/>
  <c r="AJ9" i="14"/>
  <c r="AJ6" i="14"/>
  <c r="AJ5" i="14" s="1"/>
  <c r="AG6" i="14"/>
  <c r="AG5" i="14" s="1"/>
  <c r="AG7" i="14"/>
  <c r="AH8" i="14"/>
  <c r="AF6" i="14"/>
  <c r="AF5" i="14" s="1"/>
  <c r="AG8" i="14"/>
  <c r="AE9" i="14"/>
  <c r="AI9" i="14"/>
  <c r="AD9" i="14"/>
  <c r="AH10" i="14"/>
  <c r="AD10" i="14"/>
  <c r="AE10" i="14"/>
  <c r="AH9" i="14"/>
  <c r="AF10" i="14"/>
  <c r="AI10" i="14"/>
  <c r="AE7" i="14"/>
  <c r="F16" i="14" l="1"/>
  <c r="F15" i="14" s="1"/>
  <c r="H16" i="14"/>
  <c r="H15" i="14" s="1"/>
  <c r="E16" i="14"/>
  <c r="E15" i="14" s="1"/>
  <c r="G16" i="14"/>
  <c r="G15" i="14" s="1"/>
  <c r="C16" i="14"/>
  <c r="C15" i="14" s="1"/>
  <c r="D16" i="14"/>
  <c r="D15" i="14" s="1"/>
  <c r="I16" i="14"/>
  <c r="I15" i="14" s="1"/>
  <c r="H18" i="14"/>
  <c r="I18" i="14"/>
  <c r="D18" i="14"/>
  <c r="C18" i="14"/>
  <c r="E18" i="14"/>
  <c r="F18" i="14"/>
  <c r="G18" i="14"/>
  <c r="F17" i="14"/>
  <c r="C17" i="14"/>
  <c r="H17" i="14"/>
  <c r="E17" i="14"/>
  <c r="G17" i="14"/>
  <c r="I17" i="14"/>
  <c r="D17" i="14"/>
  <c r="H19" i="14"/>
  <c r="G19" i="14"/>
  <c r="D19" i="14"/>
  <c r="C19" i="14"/>
  <c r="I19" i="14"/>
  <c r="E19" i="14"/>
  <c r="F19" i="14"/>
  <c r="C20" i="14"/>
  <c r="I20" i="14"/>
  <c r="D20" i="14"/>
  <c r="F20" i="14"/>
  <c r="E20" i="14"/>
  <c r="G20" i="14"/>
  <c r="H20" i="14"/>
  <c r="C21" i="14"/>
  <c r="D21" i="14"/>
  <c r="L17" i="14" a="1"/>
  <c r="L17" i="14" s="1"/>
  <c r="L21" i="14" a="1"/>
  <c r="L20" i="14" a="1"/>
  <c r="O20" i="14" s="1"/>
  <c r="L16" i="14" a="1"/>
  <c r="L19" i="14" a="1"/>
  <c r="N19" i="14" s="1"/>
  <c r="V14" i="14"/>
  <c r="U14" i="14"/>
  <c r="L18" i="14" a="1"/>
  <c r="M18" i="14" s="1"/>
  <c r="M17" i="14" l="1"/>
  <c r="O17" i="14"/>
  <c r="N17" i="14"/>
  <c r="R17" i="14"/>
  <c r="P17" i="14"/>
  <c r="U21" i="14" a="1"/>
  <c r="V21" i="14" s="1"/>
  <c r="Q17" i="14"/>
  <c r="M20" i="14"/>
  <c r="L20" i="14"/>
  <c r="P20" i="14"/>
  <c r="U18" i="14" a="1"/>
  <c r="W18" i="14" s="1"/>
  <c r="Q19" i="14"/>
  <c r="AE14" i="14"/>
  <c r="M19" i="14"/>
  <c r="R20" i="14"/>
  <c r="U19" i="14" a="1"/>
  <c r="AA19" i="14" s="1"/>
  <c r="Q20" i="14"/>
  <c r="N20" i="14"/>
  <c r="L21" i="14"/>
  <c r="M21" i="14"/>
  <c r="M16" i="14"/>
  <c r="M15" i="14" s="1"/>
  <c r="L16" i="14"/>
  <c r="L15" i="14" s="1"/>
  <c r="U17" i="14" a="1"/>
  <c r="U16" i="14" a="1"/>
  <c r="O16" i="14"/>
  <c r="O15" i="14" s="1"/>
  <c r="AD14" i="14"/>
  <c r="U20" i="14" a="1"/>
  <c r="AA20" i="14" s="1"/>
  <c r="R16" i="14"/>
  <c r="R15" i="14" s="1"/>
  <c r="P16" i="14"/>
  <c r="P15" i="14" s="1"/>
  <c r="Q16" i="14"/>
  <c r="Q15" i="14" s="1"/>
  <c r="N16" i="14"/>
  <c r="N15" i="14" s="1"/>
  <c r="O18" i="14"/>
  <c r="R18" i="14"/>
  <c r="P18" i="14"/>
  <c r="Q18" i="14"/>
  <c r="N18" i="14"/>
  <c r="L18" i="14"/>
  <c r="L19" i="14"/>
  <c r="P19" i="14"/>
  <c r="R19" i="14"/>
  <c r="O19" i="14"/>
  <c r="U18" i="14" l="1"/>
  <c r="U21" i="14"/>
  <c r="AD16" i="14" a="1"/>
  <c r="AJ16" i="14" s="1"/>
  <c r="AJ15" i="14" s="1"/>
  <c r="Y18" i="14"/>
  <c r="AD21" i="14" a="1"/>
  <c r="AD21" i="14" s="1"/>
  <c r="Z18" i="14"/>
  <c r="AD18" i="14" a="1"/>
  <c r="AG18" i="14" s="1"/>
  <c r="AD17" i="14" a="1"/>
  <c r="AD17" i="14" s="1"/>
  <c r="W19" i="14"/>
  <c r="V18" i="14"/>
  <c r="D24" i="14"/>
  <c r="X18" i="14"/>
  <c r="AA18" i="14"/>
  <c r="Y19" i="14"/>
  <c r="Z19" i="14"/>
  <c r="V19" i="14"/>
  <c r="U20" i="14"/>
  <c r="W20" i="14"/>
  <c r="Y20" i="14"/>
  <c r="V20" i="14"/>
  <c r="C24" i="14"/>
  <c r="AD20" i="14" a="1"/>
  <c r="AG20" i="14" s="1"/>
  <c r="AD19" i="14" a="1"/>
  <c r="AD19" i="14" s="1"/>
  <c r="U19" i="14"/>
  <c r="X19" i="14"/>
  <c r="X17" i="14"/>
  <c r="Z17" i="14"/>
  <c r="Y17" i="14"/>
  <c r="U17" i="14"/>
  <c r="AA17" i="14"/>
  <c r="W17" i="14"/>
  <c r="V17" i="14"/>
  <c r="Z16" i="14"/>
  <c r="Z15" i="14" s="1"/>
  <c r="X16" i="14"/>
  <c r="X15" i="14" s="1"/>
  <c r="V16" i="14"/>
  <c r="V15" i="14" s="1"/>
  <c r="U16" i="14"/>
  <c r="U15" i="14" s="1"/>
  <c r="AA16" i="14"/>
  <c r="AA15" i="14" s="1"/>
  <c r="W16" i="14"/>
  <c r="W15" i="14" s="1"/>
  <c r="Y16" i="14"/>
  <c r="Y15" i="14" s="1"/>
  <c r="X20" i="14"/>
  <c r="Z20" i="14"/>
  <c r="AF16" i="14" l="1"/>
  <c r="AF15" i="14" s="1"/>
  <c r="AE16" i="14"/>
  <c r="AE15" i="14" s="1"/>
  <c r="AE21" i="14"/>
  <c r="AF17" i="14"/>
  <c r="AI16" i="14"/>
  <c r="AI15" i="14" s="1"/>
  <c r="C28" i="14" a="1"/>
  <c r="D28" i="14" s="1"/>
  <c r="AH16" i="14"/>
  <c r="AH15" i="14" s="1"/>
  <c r="AG16" i="14"/>
  <c r="AG15" i="14" s="1"/>
  <c r="AE17" i="14"/>
  <c r="AD16" i="14"/>
  <c r="AD15" i="14" s="1"/>
  <c r="C26" i="14" a="1"/>
  <c r="G26" i="14" s="1"/>
  <c r="G25" i="14" s="1"/>
  <c r="AE18" i="14"/>
  <c r="C30" i="14" a="1"/>
  <c r="H30" i="14" s="1"/>
  <c r="AD18" i="14"/>
  <c r="AI18" i="14"/>
  <c r="AJ18" i="14"/>
  <c r="AJ17" i="14"/>
  <c r="AG17" i="14"/>
  <c r="AI17" i="14"/>
  <c r="AH17" i="14"/>
  <c r="M24" i="14"/>
  <c r="C29" i="14" a="1"/>
  <c r="F29" i="14" s="1"/>
  <c r="AF18" i="14"/>
  <c r="AH18" i="14"/>
  <c r="C31" i="14" a="1"/>
  <c r="C31" i="14" s="1"/>
  <c r="L24" i="14"/>
  <c r="AE19" i="14"/>
  <c r="AF19" i="14"/>
  <c r="C27" i="14" a="1"/>
  <c r="G27" i="14" s="1"/>
  <c r="AI19" i="14"/>
  <c r="AJ19" i="14"/>
  <c r="AJ20" i="14"/>
  <c r="AI20" i="14"/>
  <c r="AD20" i="14"/>
  <c r="AG19" i="14"/>
  <c r="AF20" i="14"/>
  <c r="AH20" i="14"/>
  <c r="AH19" i="14"/>
  <c r="AE20" i="14"/>
  <c r="I28" i="14" l="1"/>
  <c r="F28" i="14"/>
  <c r="E28" i="14"/>
  <c r="H28" i="14"/>
  <c r="C28" i="14"/>
  <c r="G28" i="14"/>
  <c r="I26" i="14"/>
  <c r="I25" i="14" s="1"/>
  <c r="L28" i="14" a="1"/>
  <c r="N28" i="14" s="1"/>
  <c r="I30" i="14"/>
  <c r="D30" i="14"/>
  <c r="D26" i="14"/>
  <c r="D25" i="14" s="1"/>
  <c r="C29" i="14"/>
  <c r="F26" i="14"/>
  <c r="F25" i="14" s="1"/>
  <c r="C26" i="14"/>
  <c r="C25" i="14" s="1"/>
  <c r="E30" i="14"/>
  <c r="L26" i="14" a="1"/>
  <c r="P26" i="14" s="1"/>
  <c r="P25" i="14" s="1"/>
  <c r="L30" i="14" a="1"/>
  <c r="P30" i="14" s="1"/>
  <c r="L31" i="14" a="1"/>
  <c r="L31" i="14" s="1"/>
  <c r="C30" i="14"/>
  <c r="F30" i="14"/>
  <c r="E26" i="14"/>
  <c r="E25" i="14" s="1"/>
  <c r="H26" i="14"/>
  <c r="H25" i="14" s="1"/>
  <c r="I27" i="14"/>
  <c r="L29" i="14" a="1"/>
  <c r="M29" i="14" s="1"/>
  <c r="F27" i="14"/>
  <c r="U24" i="14"/>
  <c r="H29" i="14"/>
  <c r="E29" i="14"/>
  <c r="V24" i="14"/>
  <c r="I29" i="14"/>
  <c r="G30" i="14"/>
  <c r="G29" i="14"/>
  <c r="D31" i="14"/>
  <c r="L27" i="14" a="1"/>
  <c r="Q27" i="14" s="1"/>
  <c r="E27" i="14"/>
  <c r="D29" i="14"/>
  <c r="H27" i="14"/>
  <c r="D27" i="14"/>
  <c r="C27" i="14"/>
  <c r="L28" i="14" l="1"/>
  <c r="M28" i="14"/>
  <c r="R28" i="14"/>
  <c r="O28" i="14"/>
  <c r="P28" i="14"/>
  <c r="Q28" i="14"/>
  <c r="N26" i="14"/>
  <c r="N25" i="14" s="1"/>
  <c r="M26" i="14"/>
  <c r="M25" i="14" s="1"/>
  <c r="R26" i="14"/>
  <c r="R25" i="14" s="1"/>
  <c r="O26" i="14"/>
  <c r="O25" i="14" s="1"/>
  <c r="R29" i="14"/>
  <c r="Q29" i="14"/>
  <c r="Q30" i="14"/>
  <c r="O30" i="14"/>
  <c r="U31" i="14" a="1"/>
  <c r="U31" i="14" s="1"/>
  <c r="U27" i="14" a="1"/>
  <c r="Y27" i="14" s="1"/>
  <c r="L30" i="14"/>
  <c r="Q26" i="14"/>
  <c r="Q25" i="14" s="1"/>
  <c r="R30" i="14"/>
  <c r="L26" i="14"/>
  <c r="L25" i="14" s="1"/>
  <c r="AE24" i="14"/>
  <c r="U28" i="14" a="1"/>
  <c r="U28" i="14" s="1"/>
  <c r="M31" i="14"/>
  <c r="U29" i="14" a="1"/>
  <c r="U29" i="14" s="1"/>
  <c r="N30" i="14"/>
  <c r="M30" i="14"/>
  <c r="AD24" i="14"/>
  <c r="U30" i="14" a="1"/>
  <c r="Y30" i="14" s="1"/>
  <c r="L29" i="14"/>
  <c r="O29" i="14"/>
  <c r="L27" i="14"/>
  <c r="U26" i="14" a="1"/>
  <c r="U26" i="14" s="1"/>
  <c r="U25" i="14" s="1"/>
  <c r="O27" i="14"/>
  <c r="P29" i="14"/>
  <c r="N29" i="14"/>
  <c r="R27" i="14"/>
  <c r="P27" i="14"/>
  <c r="N27" i="14"/>
  <c r="M27" i="14"/>
  <c r="AA27" i="14" l="1"/>
  <c r="AD30" i="14" a="1"/>
  <c r="AE30" i="14" s="1"/>
  <c r="V31" i="14"/>
  <c r="W27" i="14"/>
  <c r="X27" i="14"/>
  <c r="U27" i="14"/>
  <c r="Z27" i="14"/>
  <c r="V27" i="14"/>
  <c r="W28" i="14"/>
  <c r="Z28" i="14"/>
  <c r="AA28" i="14"/>
  <c r="V28" i="14"/>
  <c r="X28" i="14"/>
  <c r="Y28" i="14"/>
  <c r="AD26" i="14" a="1"/>
  <c r="AF26" i="14" s="1"/>
  <c r="AF25" i="14" s="1"/>
  <c r="AD28" i="14" a="1"/>
  <c r="AD28" i="14" s="1"/>
  <c r="W26" i="14"/>
  <c r="W25" i="14" s="1"/>
  <c r="Y29" i="14"/>
  <c r="AD27" i="14" a="1"/>
  <c r="AI27" i="14" s="1"/>
  <c r="Z30" i="14"/>
  <c r="AD29" i="14" a="1"/>
  <c r="AH29" i="14" s="1"/>
  <c r="X26" i="14"/>
  <c r="X25" i="14" s="1"/>
  <c r="Z29" i="14"/>
  <c r="W30" i="14"/>
  <c r="X29" i="14"/>
  <c r="AA29" i="14"/>
  <c r="AA30" i="14"/>
  <c r="AD31" i="14" a="1"/>
  <c r="AE31" i="14" s="1"/>
  <c r="AA26" i="14"/>
  <c r="AA25" i="14" s="1"/>
  <c r="Y26" i="14"/>
  <c r="Y25" i="14" s="1"/>
  <c r="V29" i="14"/>
  <c r="W29" i="14"/>
  <c r="V30" i="14"/>
  <c r="U30" i="14"/>
  <c r="V26" i="14"/>
  <c r="V25" i="14" s="1"/>
  <c r="Z26" i="14"/>
  <c r="Z25" i="14" s="1"/>
  <c r="X30" i="14"/>
  <c r="AG30" i="14" l="1"/>
  <c r="AI30" i="14"/>
  <c r="AH30" i="14"/>
  <c r="AD30" i="14"/>
  <c r="AF30" i="14"/>
  <c r="AJ30" i="14"/>
  <c r="AE29" i="14"/>
  <c r="AE26" i="14"/>
  <c r="AE25" i="14" s="1"/>
  <c r="AI26" i="14"/>
  <c r="AI25" i="14" s="1"/>
  <c r="AJ26" i="14"/>
  <c r="AJ25" i="14" s="1"/>
  <c r="AD26" i="14"/>
  <c r="AD25" i="14" s="1"/>
  <c r="AJ29" i="14"/>
  <c r="AG26" i="14"/>
  <c r="AG25" i="14" s="1"/>
  <c r="AH26" i="14"/>
  <c r="AH25" i="14" s="1"/>
  <c r="AD29" i="14"/>
  <c r="AF28" i="14"/>
  <c r="AJ28" i="14"/>
  <c r="AG28" i="14"/>
  <c r="AH28" i="14"/>
  <c r="AE28" i="14"/>
  <c r="AI28" i="14"/>
  <c r="AE27" i="14"/>
  <c r="AJ27" i="14"/>
  <c r="AG27" i="14"/>
  <c r="AD27" i="14"/>
  <c r="AH27" i="14"/>
  <c r="AF27" i="14"/>
  <c r="AD31" i="14"/>
  <c r="AF29" i="14"/>
  <c r="AI29" i="14"/>
  <c r="AG29" i="14"/>
</calcChain>
</file>

<file path=xl/sharedStrings.xml><?xml version="1.0" encoding="utf-8"?>
<sst xmlns="http://schemas.openxmlformats.org/spreadsheetml/2006/main" count="20" uniqueCount="12">
  <si>
    <t>LUNDI</t>
  </si>
  <si>
    <t>Janvier</t>
  </si>
  <si>
    <t>Yanick</t>
  </si>
  <si>
    <t>Date</t>
  </si>
  <si>
    <t>Karyl</t>
  </si>
  <si>
    <t>Cours</t>
  </si>
  <si>
    <t>Enfants</t>
  </si>
  <si>
    <t>Férié</t>
  </si>
  <si>
    <t>Fin de semaine</t>
  </si>
  <si>
    <t>Enfant</t>
  </si>
  <si>
    <t>C11; D11; C21; D21; C31; D31; C6; D6; E6; F6; G6; H6; I6; C7; D7; E7; F7; G7; H7; I7; C8; D8; E8; F8; G8; H8; I8; C9; D9; E9; F9; G9; H9; I9; C10; D10; E10; F10; G10; H10; I10; C16; D16; E16; F16; G16; H16; I16; C17; D17; E17; F17; G17; H17; I17; C18; D18; E18; F18; G18; H18; I18; C19; D19; E19; F19; G19; H19; I19; C20; D20; E20; F20; G20; H20; I20; C26; D26; E26; F26; G26; H26; I26; C27; D27; E27; F27; G27; H27; I27; C28; D28; E28; F28; G28; H28; I28; C29; D29; E29; F29; G29; H29; I29; C30; D30; E30; F30; G30; H30; I30; L6; M6; N6; O6; P6; Q6; R6; L7; M7; N7; O7; P7; Q7; R7; L8; M8; N8; O8; P8; Q8; R8; L9; M9; N9; O9; P9; Q9; R9; L10; M10; N10; O10; P10; Q10; R10; L11; M11; L16; M16; N16; O16; P16; Q16; R16; L17; M17; N17; O17; P17; Q17; R17; L18; M18; N18; O18; P18; Q18; R18; L19; M19; N19; O19; P19; Q19; R19; L20; M20; N20; O20; P20; Q20; R20; L21; M21; L26; M26; N26; O26; P26; Q26; R26; L27; M27; N27; O27; P27; Q27; R27; L28; M28; N28; O28; P28; Q28; R28; L29; M29; N29; O29; P29; Q29; R29; L30; M30; N30; O30; P30; Q30; R30; L31; M31; U6; V6; W6; X6; Y6; Z6; AA6; U7; V7; W7; X7; Y7; Z7; AA7; U8; V8; W8; X8; Y8; Z8; AA8; U9; V9; W9; X9; Y9; Z9; AA9; U10; V10; W10; X10; Y10; Z10; AA10; U11; V11; U16; V16; W16; X16; Y16; Z16; AA16; U17; V17; W17; X17; Y17; Z17; AA17; U18; V18; W18; X18; Y18; Z18; AA18; U19; V19; W19; X19; Y19; Z19; AA19; U20; V20; W20; X20; Y20; Z20; AA20; U21; V21; U26; V26; W26; X26; Y26; Z26; AA26; U27; V27; W27; X27; Y27; Z27; AA27; U28; V28; W28; X28; Y28; Z28; AA28; U29; V29; W29; X29; Y29; Z29; AA29; U30; V30; W30; X30; Y30; Z30; AA30; U31; V31; AD6; AE6; AF6; AG6; AH6; AI6; AJ6; AD7; AE7; AF7; AG7; AH7; AI7; AJ7; AD8; AE8; AF8; AG8; AH8; AI8; AJ8; AD9; AE9; AF9; AG9; AH9; AI9; AJ9; AD10; AE10; AF10; AG10; AH10; AI10; AJ10; AD11; AE11; AD16; AE16; AF16; AG16; AH16; AI16; AJ16; AD17; AE17; AF17; AG17; AH17; AI17; AJ17; AD18; AE18; AF18; AG18; AH18; AI18; AJ18; AD19; AE19; AF19; AG19; AH19; AI19; AJ19; AD20; AE20; AF20; AG20; AH20; AI20; AJ20; AD21; AE21; AD26; AE26; AF26; AG26; AH26; AI26; AJ26; AD27; AE27; AF27; AG27; AH27; AI27; AJ27; AD28; AE28; AF28; AG28; AH28; AI28; AJ28; AD29; AE29; AF29; AG29; AH29; AI29; AJ29; AD30; AE30; AF30; AG30; AH30; AI30; AJ30; AD31; AE31</t>
  </si>
  <si>
    <t>C11, D11, C21, D21, C31, D31, C6, D6, E6, F6, G6, H6, I6, C7, D7, E7, F7, G7, H7, I7, C8, D8, E8, F8, G8, H8, I8, C9, D9, E9, F9, G9, H9, I9, C10, D10, E10, F10, G10, H10, I10, C16, D16, E16, F16, G16, H16, I16, C17, D17, E17, F17, G17, H17, I17, C18, D18, E18, F18, G18, H18, I18, C19, D19, E19, F19, G19, H19, I19, C20, D20, E20, F20, G20, H20, I20, C26, D26, E26, F26, G26, H26, I26, C27, D27, E27, F27, G27, H27, I27, C28, D28, E28, F28, G28, H28, I28, C29, D29, E29, F29, G29, H29, I29, C30, D30, E30, F30, G30, H30, I30, L6, M6, N6, O6, P6, Q6, R6, L7, M7, N7, O7, P7, Q7, R7, L8, M8, N8, O8, P8, Q8, R8, L9, M9, N9, O9, P9, Q9, R9, L10, M10, N10, O10, P10, Q10, R10, L11, M11, L16, M16, N16, O16, P16, Q16, R16, L17, M17, N17, O17, P17, Q17, R17, L18, M18, N18, O18, P18, Q18, R18, L19, M19, N19, O19, P19, Q19, R19, L20, M20, N20, O20, P20, Q20, R20, L21, M21, L26, M26, N26, O26, P26, Q26, R26, L27, M27, N27, O27, P27, Q27, R27, L28, M28, N28, O28, P28, Q28, R28, L29, M29, N29, O29, P29, Q29, R29, L30, M30, N30, O30, P30, Q30, R30, L31, M31, U6, V6, W6, X6, Y6, Z6, AA6, U7, V7, W7, X7, Y7, Z7, AA7, U8, V8, W8, X8, Y8, Z8, AA8, U9, V9, W9, X9, Y9, Z9, AA9, U10, V10, W10, X10, Y10, Z10, AA10, U11, V11, U16, V16, W16, X16, Y16, Z16, AA16, U17, V17, W17, X17, Y17, Z17, AA17, U18, V18, W18, X18, Y18, Z18, AA18, U19, V19, W19, X19, Y19, Z19, AA19, U20, V20, W20, X20, Y20, Z20, AA20, U21, V21, U26, V26, W26, X26, Y26, Z26, AA26, U27, V27, W27, X27, Y27, Z27, AA27, U28, V28, W28, X28, Y28, Z28, AA28, U29, V29, W29, X29, Y29, Z29, AA29, U30, V30, W30, X30, Y30, Z30, AA30, U31, V31, AD6, AE6, AF6, AG6, AH6, AI6, AJ6, AD7, AE7, AF7, AG7, AH7, AI7, AJ7, AD8, AE8, AF8, AG8, AH8, AI8, AJ8, AD9, AE9, AF9, AG9, AH9, AI9, AJ9, AD10, AE10, AF10, AG10, AH10, AI10, AJ10, AD11, AE11, AD16, AE16, AF16, AG16, AH16, AI16, AJ16, AD17, AE17, AF17, AG17, AH17, AI17, AJ17, AD18, AE18, AF18, AG18, AH18, AI18, AJ18, AD19, AE19, AF19, AG19, AH19, AI19, AJ19, AD20, AE20, AF20, AG20, AH20, AI20, AJ20, AD21, AE21, AD26, AE26, AF26, AG26, AH26, AI26, AJ26, AD27, AE27, AF27, AG27, AH27, AI27, AJ27, AD28, AE28, AF28, AG28, AH28, AI28, AJ28, AD29, AE29, AF29, AG29, AH29, AI29, AJ29, AD30, AE30, AF30, AG30, AH30, AI30, AJ30, AD31, AE31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</si>
</sst>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\ &quot;€&quot;_-;\-* #,##0\ &quot;€&quot;_-;_-* &quot;-&quot;\ &quot;€&quot;_-;_-@_-"/>
    <numFmt numFmtId="165" formatCode="_-* #,##0.00\ &quot;€&quot;_-;\-* #,##0.00\ &quot;€&quot;_-;_-* &quot;-&quot;??\ &quot;€&quot;_-;_-@_-"/>
    <numFmt numFmtId="166" formatCode="_(* #,##0_);_(* \(#,##0\);_(* &quot;-&quot;_);_(@_)"/>
    <numFmt numFmtId="167" formatCode="_(* #,##0.00_);_(* \(#,##0.00\);_(* &quot;-&quot;??_);_(@_)"/>
    <numFmt numFmtId="168" formatCode="dd"/>
    <numFmt numFmtId="175" formatCode="dd\.mm\.yyyy;@"/>
    <numFmt numFmtId="176" formatCode="dd\.mm\.yy;@"/>
  </numFmts>
  <fonts count="41" x14ac:knownFonts="1">
    <font>
      <sz val="1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8"/>
      <name val="Arial"/>
      <family val="2"/>
    </font>
    <font>
      <sz val="10"/>
      <name val="Century Gothic"/>
      <family val="2"/>
    </font>
    <font>
      <b/>
      <sz val="11"/>
      <color theme="0"/>
      <name val="Trebuchet MS"/>
      <family val="2"/>
      <scheme val="minor"/>
    </font>
    <font>
      <b/>
      <sz val="14"/>
      <color theme="0"/>
      <name val="Trebuchet MS"/>
      <family val="2"/>
      <scheme val="minor"/>
    </font>
    <font>
      <b/>
      <sz val="28"/>
      <color theme="0"/>
      <name val="Arial"/>
      <family val="2"/>
      <scheme val="major"/>
    </font>
    <font>
      <sz val="36"/>
      <color theme="4" tint="-0.24994659260841701"/>
      <name val="Trebuchet MS"/>
      <family val="2"/>
      <scheme val="minor"/>
    </font>
    <font>
      <b/>
      <sz val="11"/>
      <color theme="3"/>
      <name val="Arial"/>
      <family val="2"/>
      <scheme val="major"/>
    </font>
    <font>
      <sz val="16"/>
      <color theme="1"/>
      <name val="Trebuchet MS"/>
      <family val="2"/>
      <scheme val="minor"/>
    </font>
    <font>
      <b/>
      <sz val="11"/>
      <color theme="0"/>
      <name val="Arial"/>
      <family val="2"/>
      <scheme val="major"/>
    </font>
    <font>
      <sz val="11"/>
      <name val="Trebuchet MS"/>
      <family val="2"/>
      <scheme val="minor"/>
    </font>
    <font>
      <sz val="11"/>
      <color theme="1"/>
      <name val="Arial"/>
      <family val="2"/>
      <scheme val="major"/>
    </font>
    <font>
      <sz val="11"/>
      <color indexed="63"/>
      <name val="Trebuchet MS"/>
      <family val="2"/>
      <scheme val="minor"/>
    </font>
    <font>
      <b/>
      <sz val="11"/>
      <color theme="1"/>
      <name val="Trebuchet MS"/>
      <family val="2"/>
      <scheme val="minor"/>
    </font>
    <font>
      <i/>
      <sz val="11"/>
      <color theme="3" tint="-0.24994659260841701"/>
      <name val="Trebuchet MS"/>
      <family val="2"/>
      <scheme val="minor"/>
    </font>
    <font>
      <sz val="11"/>
      <color rgb="FF006100"/>
      <name val="Trebuchet MS"/>
      <family val="2"/>
      <scheme val="minor"/>
    </font>
    <font>
      <sz val="11"/>
      <color rgb="FF9C0006"/>
      <name val="Trebuchet MS"/>
      <family val="2"/>
      <scheme val="minor"/>
    </font>
    <font>
      <sz val="11"/>
      <color rgb="FF9C5700"/>
      <name val="Trebuchet MS"/>
      <family val="2"/>
      <scheme val="minor"/>
    </font>
    <font>
      <sz val="11"/>
      <color rgb="FF3F3F76"/>
      <name val="Trebuchet MS"/>
      <family val="2"/>
      <scheme val="minor"/>
    </font>
    <font>
      <b/>
      <sz val="11"/>
      <color rgb="FF3F3F3F"/>
      <name val="Trebuchet MS"/>
      <family val="2"/>
      <scheme val="minor"/>
    </font>
    <font>
      <b/>
      <sz val="11"/>
      <color rgb="FFFA7D00"/>
      <name val="Trebuchet MS"/>
      <family val="2"/>
      <scheme val="minor"/>
    </font>
    <font>
      <sz val="11"/>
      <color rgb="FFFA7D00"/>
      <name val="Trebuchet MS"/>
      <family val="2"/>
      <scheme val="minor"/>
    </font>
    <font>
      <sz val="11"/>
      <color rgb="FFFF0000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24"/>
      <name val="Trebuchet MS"/>
      <family val="2"/>
      <scheme val="minor"/>
    </font>
    <font>
      <b/>
      <sz val="72"/>
      <color theme="4" tint="-0.249977111117893"/>
      <name val="Trebuchet MS"/>
      <family val="2"/>
      <scheme val="minor"/>
    </font>
    <font>
      <sz val="100"/>
      <color theme="4" tint="-0.249977111117893"/>
      <name val="Trebuchet MS"/>
      <family val="2"/>
      <scheme val="minor"/>
    </font>
    <font>
      <sz val="50"/>
      <color theme="0"/>
      <name val="Trebuchet MS"/>
      <family val="2"/>
      <scheme val="minor"/>
    </font>
    <font>
      <sz val="45"/>
      <color theme="0"/>
      <name val="Trebuchet MS"/>
      <family val="2"/>
      <scheme val="minor"/>
    </font>
    <font>
      <b/>
      <sz val="24"/>
      <color theme="1"/>
      <name val="Trebuchet MS"/>
      <family val="2"/>
      <scheme val="minor"/>
    </font>
    <font>
      <b/>
      <sz val="24"/>
      <color theme="0"/>
      <name val="Trebuchet MS"/>
      <family val="2"/>
      <scheme val="minor"/>
    </font>
    <font>
      <b/>
      <sz val="24"/>
      <name val="Trebuchet MS"/>
      <family val="2"/>
      <scheme val="minor"/>
    </font>
    <font>
      <b/>
      <sz val="36"/>
      <color theme="4" tint="-0.24994659260841701"/>
      <name val="Trebuchet MS"/>
      <family val="2"/>
      <scheme val="minor"/>
    </font>
    <font>
      <b/>
      <sz val="11"/>
      <name val="Trebuchet MS"/>
      <family val="2"/>
      <scheme val="minor"/>
    </font>
    <font>
      <b/>
      <sz val="36"/>
      <color theme="4" tint="-0.249977111117893"/>
      <name val="Trebuchet MS"/>
      <family val="2"/>
      <scheme val="minor"/>
    </font>
    <font>
      <sz val="14"/>
      <name val="Century Gothic"/>
      <family val="2"/>
    </font>
    <font>
      <b/>
      <sz val="14"/>
      <color theme="0"/>
      <name val="Arial"/>
      <family val="2"/>
      <scheme val="major"/>
    </font>
    <font>
      <sz val="14"/>
      <name val="Trebuchet MS"/>
      <family val="2"/>
      <scheme val="minor"/>
    </font>
    <font>
      <sz val="14"/>
      <color rgb="FF111827"/>
      <name val="Monaco"/>
      <family val="2"/>
    </font>
    <font>
      <sz val="20"/>
      <name val="Trebuchet MS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/>
      <right style="thick">
        <color theme="0"/>
      </right>
      <top/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  <border>
      <left/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/>
      <right/>
      <top style="thin">
        <color theme="4" tint="-0.24994659260841701"/>
      </top>
      <bottom style="double">
        <color theme="4" tint="-0.249946592608417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/>
      <diagonal/>
    </border>
    <border>
      <left/>
      <right/>
      <top style="thin">
        <color theme="0" tint="-0.14993743705557422"/>
      </top>
      <bottom/>
      <diagonal/>
    </border>
  </borders>
  <cellStyleXfs count="51">
    <xf numFmtId="0" fontId="0" fillId="0" borderId="0" applyFill="0" applyBorder="0" applyProtection="0"/>
    <xf numFmtId="0" fontId="13" fillId="3" borderId="0" applyNumberFormat="0" applyBorder="0" applyAlignment="0" applyProtection="0"/>
    <xf numFmtId="0" fontId="7" fillId="0" borderId="0" applyNumberFormat="0" applyFill="0" applyProtection="0">
      <alignment horizontal="left" indent="3"/>
    </xf>
    <xf numFmtId="0" fontId="4" fillId="4" borderId="1" applyNumberFormat="0" applyAlignment="0" applyProtection="0"/>
    <xf numFmtId="0" fontId="5" fillId="5" borderId="2" applyNumberFormat="0" applyProtection="0">
      <alignment vertical="center"/>
    </xf>
    <xf numFmtId="168" fontId="9" fillId="0" borderId="7" applyFill="0" applyProtection="0">
      <alignment horizontal="left" vertical="center" wrapText="1" indent="1"/>
    </xf>
    <xf numFmtId="0" fontId="12" fillId="0" borderId="5" applyFill="0" applyProtection="0">
      <alignment horizontal="left" vertical="top" wrapText="1" indent="1"/>
    </xf>
    <xf numFmtId="0" fontId="1" fillId="0" borderId="0" applyFill="0" applyProtection="0">
      <alignment horizontal="left" vertical="top" wrapText="1" indent="1"/>
    </xf>
    <xf numFmtId="0" fontId="11" fillId="0" borderId="6" applyFill="0" applyProtection="0">
      <alignment horizontal="left" vertical="center" wrapText="1" indent="1"/>
    </xf>
    <xf numFmtId="0" fontId="6" fillId="6" borderId="0" applyNumberFormat="0" applyBorder="0" applyProtection="0">
      <alignment horizontal="center"/>
    </xf>
    <xf numFmtId="0" fontId="10" fillId="7" borderId="3" applyNumberFormat="0" applyProtection="0">
      <alignment horizontal="left" vertical="center" indent="1"/>
    </xf>
    <xf numFmtId="0" fontId="10" fillId="6" borderId="3" applyNumberFormat="0" applyProtection="0">
      <alignment horizontal="left" indent="1"/>
    </xf>
    <xf numFmtId="0" fontId="8" fillId="0" borderId="0" applyNumberFormat="0" applyFill="0" applyBorder="0" applyAlignment="0" applyProtection="0"/>
    <xf numFmtId="0" fontId="1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4" fillId="0" borderId="9" applyNumberFormat="0" applyFill="0" applyAlignment="0" applyProtection="0"/>
    <xf numFmtId="167" fontId="11" fillId="0" borderId="0" applyFont="0" applyFill="0" applyBorder="0" applyAlignment="0" applyProtection="0"/>
    <xf numFmtId="166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6" fillId="9" borderId="0" applyNumberFormat="0" applyBorder="0" applyAlignment="0" applyProtection="0"/>
    <xf numFmtId="0" fontId="17" fillId="10" borderId="0" applyNumberFormat="0" applyBorder="0" applyAlignment="0" applyProtection="0"/>
    <xf numFmtId="0" fontId="18" fillId="11" borderId="0" applyNumberFormat="0" applyBorder="0" applyAlignment="0" applyProtection="0"/>
    <xf numFmtId="0" fontId="19" fillId="12" borderId="10" applyNumberFormat="0" applyAlignment="0" applyProtection="0"/>
    <xf numFmtId="0" fontId="20" fillId="13" borderId="11" applyNumberFormat="0" applyAlignment="0" applyProtection="0"/>
    <xf numFmtId="0" fontId="21" fillId="13" borderId="10" applyNumberFormat="0" applyAlignment="0" applyProtection="0"/>
    <xf numFmtId="0" fontId="22" fillId="0" borderId="12" applyNumberFormat="0" applyFill="0" applyAlignment="0" applyProtection="0"/>
    <xf numFmtId="0" fontId="4" fillId="14" borderId="13" applyNumberFormat="0" applyAlignment="0" applyProtection="0"/>
    <xf numFmtId="0" fontId="23" fillId="0" borderId="0" applyNumberFormat="0" applyFill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4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4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4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4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</cellStyleXfs>
  <cellXfs count="77">
    <xf numFmtId="0" fontId="0" fillId="0" borderId="0" xfId="0"/>
    <xf numFmtId="0" fontId="0" fillId="2" borderId="0" xfId="0" applyFill="1"/>
    <xf numFmtId="0" fontId="3" fillId="0" borderId="0" xfId="0" applyFont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2" borderId="17" xfId="0" applyFill="1" applyBorder="1"/>
    <xf numFmtId="0" fontId="0" fillId="2" borderId="0" xfId="0" applyFill="1" applyBorder="1"/>
    <xf numFmtId="0" fontId="0" fillId="0" borderId="0" xfId="0" applyBorder="1"/>
    <xf numFmtId="0" fontId="0" fillId="0" borderId="18" xfId="0" applyBorder="1"/>
    <xf numFmtId="0" fontId="3" fillId="0" borderId="17" xfId="0" applyFont="1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2" borderId="14" xfId="0" applyFill="1" applyBorder="1"/>
    <xf numFmtId="0" fontId="0" fillId="0" borderId="23" xfId="0" applyBorder="1"/>
    <xf numFmtId="0" fontId="0" fillId="0" borderId="24" xfId="0" applyBorder="1"/>
    <xf numFmtId="0" fontId="27" fillId="0" borderId="23" xfId="0" applyFont="1" applyBorder="1" applyAlignment="1">
      <alignment vertical="center"/>
    </xf>
    <xf numFmtId="0" fontId="28" fillId="0" borderId="23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25" fillId="0" borderId="0" xfId="0" applyFont="1" applyBorder="1"/>
    <xf numFmtId="0" fontId="25" fillId="0" borderId="18" xfId="0" applyFont="1" applyBorder="1"/>
    <xf numFmtId="0" fontId="25" fillId="0" borderId="17" xfId="0" applyFont="1" applyBorder="1"/>
    <xf numFmtId="0" fontId="3" fillId="0" borderId="19" xfId="0" applyFont="1" applyBorder="1"/>
    <xf numFmtId="168" fontId="30" fillId="0" borderId="7" xfId="5" applyFont="1" applyAlignment="1">
      <alignment horizontal="center" vertical="center" wrapText="1"/>
    </xf>
    <xf numFmtId="168" fontId="31" fillId="40" borderId="7" xfId="5" applyFont="1" applyFill="1" applyAlignment="1">
      <alignment horizontal="center" vertical="center" wrapText="1"/>
    </xf>
    <xf numFmtId="168" fontId="31" fillId="40" borderId="4" xfId="5" applyFont="1" applyFill="1" applyBorder="1" applyAlignment="1">
      <alignment horizontal="center" vertical="center" wrapText="1"/>
    </xf>
    <xf numFmtId="0" fontId="32" fillId="0" borderId="18" xfId="0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0" fontId="32" fillId="0" borderId="17" xfId="0" applyFont="1" applyBorder="1" applyAlignment="1">
      <alignment horizontal="center" vertical="center"/>
    </xf>
    <xf numFmtId="168" fontId="30" fillId="0" borderId="7" xfId="5" applyFont="1">
      <alignment horizontal="left" vertical="center" wrapText="1" indent="1"/>
    </xf>
    <xf numFmtId="0" fontId="32" fillId="0" borderId="18" xfId="0" applyFont="1" applyBorder="1"/>
    <xf numFmtId="0" fontId="32" fillId="0" borderId="0" xfId="0" applyFont="1" applyBorder="1"/>
    <xf numFmtId="0" fontId="32" fillId="0" borderId="17" xfId="0" applyFont="1" applyBorder="1"/>
    <xf numFmtId="0" fontId="34" fillId="2" borderId="0" xfId="0" applyFont="1" applyFill="1" applyBorder="1"/>
    <xf numFmtId="0" fontId="34" fillId="0" borderId="18" xfId="0" applyFont="1" applyBorder="1"/>
    <xf numFmtId="0" fontId="34" fillId="0" borderId="0" xfId="0" applyFont="1" applyBorder="1"/>
    <xf numFmtId="0" fontId="34" fillId="0" borderId="17" xfId="0" applyFont="1" applyBorder="1"/>
    <xf numFmtId="0" fontId="6" fillId="6" borderId="0" xfId="9" applyBorder="1" applyAlignment="1">
      <alignment horizontal="center" vertical="center"/>
    </xf>
    <xf numFmtId="0" fontId="34" fillId="2" borderId="0" xfId="0" applyFont="1" applyFill="1" applyBorder="1" applyAlignment="1">
      <alignment horizontal="left" vertical="center"/>
    </xf>
    <xf numFmtId="0" fontId="34" fillId="0" borderId="18" xfId="0" applyFont="1" applyBorder="1" applyAlignment="1">
      <alignment horizontal="left" vertical="center"/>
    </xf>
    <xf numFmtId="0" fontId="34" fillId="0" borderId="0" xfId="0" applyFont="1" applyBorder="1" applyAlignment="1">
      <alignment horizontal="left" vertical="center"/>
    </xf>
    <xf numFmtId="0" fontId="34" fillId="0" borderId="17" xfId="0" applyFont="1" applyBorder="1" applyAlignment="1">
      <alignment horizontal="left" vertical="center"/>
    </xf>
    <xf numFmtId="0" fontId="36" fillId="0" borderId="17" xfId="0" applyFont="1" applyBorder="1"/>
    <xf numFmtId="0" fontId="37" fillId="7" borderId="3" xfId="10" applyFont="1">
      <alignment horizontal="left" vertical="center" indent="1"/>
    </xf>
    <xf numFmtId="0" fontId="37" fillId="6" borderId="3" xfId="11" applyFont="1" applyAlignment="1">
      <alignment horizontal="left" vertical="center" indent="1"/>
    </xf>
    <xf numFmtId="0" fontId="38" fillId="0" borderId="18" xfId="0" applyFont="1" applyBorder="1"/>
    <xf numFmtId="0" fontId="38" fillId="0" borderId="0" xfId="0" applyFont="1" applyBorder="1"/>
    <xf numFmtId="0" fontId="38" fillId="0" borderId="17" xfId="0" applyFont="1" applyBorder="1"/>
    <xf numFmtId="0" fontId="38" fillId="0" borderId="0" xfId="0" applyFont="1"/>
    <xf numFmtId="0" fontId="26" fillId="0" borderId="22" xfId="0" applyFont="1" applyBorder="1" applyAlignment="1">
      <alignment horizontal="center" vertical="center"/>
    </xf>
    <xf numFmtId="0" fontId="26" fillId="0" borderId="23" xfId="0" applyFont="1" applyBorder="1" applyAlignment="1">
      <alignment horizontal="center" vertical="center"/>
    </xf>
    <xf numFmtId="0" fontId="32" fillId="0" borderId="25" xfId="8" applyFont="1" applyBorder="1" applyAlignment="1">
      <alignment horizontal="center" vertical="center" wrapText="1"/>
    </xf>
    <xf numFmtId="0" fontId="32" fillId="0" borderId="26" xfId="8" applyFont="1" applyBorder="1" applyAlignment="1">
      <alignment horizontal="center" vertical="center" wrapText="1"/>
    </xf>
    <xf numFmtId="0" fontId="32" fillId="0" borderId="6" xfId="8" applyFont="1">
      <alignment horizontal="left" vertical="center" wrapText="1" indent="1"/>
    </xf>
    <xf numFmtId="0" fontId="32" fillId="0" borderId="6" xfId="8" applyFont="1" applyAlignment="1">
      <alignment horizontal="center" vertical="center" wrapText="1"/>
    </xf>
    <xf numFmtId="0" fontId="33" fillId="0" borderId="0" xfId="2" applyFont="1" applyAlignment="1">
      <alignment horizontal="left" vertical="center" indent="3"/>
    </xf>
    <xf numFmtId="0" fontId="33" fillId="0" borderId="0" xfId="2" applyFont="1" applyAlignment="1">
      <alignment horizontal="left" vertical="center"/>
    </xf>
    <xf numFmtId="0" fontId="33" fillId="0" borderId="0" xfId="2" applyFont="1">
      <alignment horizontal="left" indent="3"/>
    </xf>
    <xf numFmtId="0" fontId="35" fillId="0" borderId="0" xfId="2" applyFont="1" applyAlignment="1">
      <alignment horizontal="left" vertical="center"/>
    </xf>
    <xf numFmtId="0" fontId="32" fillId="0" borderId="25" xfId="8" applyFont="1" applyBorder="1">
      <alignment horizontal="left" vertical="center" wrapText="1" indent="1"/>
    </xf>
    <xf numFmtId="0" fontId="32" fillId="0" borderId="26" xfId="8" applyFont="1" applyBorder="1">
      <alignment horizontal="left" vertical="center" wrapText="1" indent="1"/>
    </xf>
    <xf numFmtId="0" fontId="27" fillId="0" borderId="23" xfId="0" applyFont="1" applyBorder="1" applyAlignment="1">
      <alignment horizontal="center" vertical="center"/>
    </xf>
    <xf numFmtId="0" fontId="28" fillId="41" borderId="23" xfId="0" applyFont="1" applyFill="1" applyBorder="1" applyAlignment="1">
      <alignment horizontal="center" vertical="center"/>
    </xf>
    <xf numFmtId="0" fontId="28" fillId="37" borderId="23" xfId="0" applyFont="1" applyFill="1" applyBorder="1" applyAlignment="1">
      <alignment horizontal="center" vertical="center"/>
    </xf>
    <xf numFmtId="0" fontId="28" fillId="36" borderId="23" xfId="0" applyFont="1" applyFill="1" applyBorder="1" applyAlignment="1">
      <alignment horizontal="center" vertical="center"/>
    </xf>
    <xf numFmtId="0" fontId="28" fillId="39" borderId="23" xfId="0" applyFont="1" applyFill="1" applyBorder="1" applyAlignment="1">
      <alignment horizontal="center" vertical="center"/>
    </xf>
    <xf numFmtId="0" fontId="29" fillId="40" borderId="23" xfId="0" applyFont="1" applyFill="1" applyBorder="1" applyAlignment="1">
      <alignment horizontal="center" vertical="center" wrapText="1"/>
    </xf>
    <xf numFmtId="0" fontId="28" fillId="38" borderId="23" xfId="0" applyFont="1" applyFill="1" applyBorder="1" applyAlignment="1">
      <alignment horizontal="center" vertical="center"/>
    </xf>
    <xf numFmtId="0" fontId="39" fillId="0" borderId="0" xfId="0" applyFont="1"/>
    <xf numFmtId="175" fontId="0" fillId="0" borderId="0" xfId="0" applyNumberFormat="1"/>
    <xf numFmtId="176" fontId="40" fillId="0" borderId="0" xfId="0" applyNumberFormat="1" applyFont="1"/>
    <xf numFmtId="176" fontId="40" fillId="0" borderId="0" xfId="0" applyNumberFormat="1" applyFont="1" applyAlignment="1">
      <alignment horizontal="center" vertical="center"/>
    </xf>
  </cellXfs>
  <cellStyles count="51">
    <cellStyle name="20 % - Accent1" xfId="30" builtinId="30" customBuiltin="1"/>
    <cellStyle name="20 % - Accent2" xfId="33" builtinId="34" customBuiltin="1"/>
    <cellStyle name="20 % - Accent3" xfId="37" builtinId="38" customBuiltin="1"/>
    <cellStyle name="20 % - Accent4" xfId="41" builtinId="42" customBuiltin="1"/>
    <cellStyle name="20 % - Accent5" xfId="44" builtinId="46" customBuiltin="1"/>
    <cellStyle name="20 % - Accent6" xfId="48" builtinId="50" customBuiltin="1"/>
    <cellStyle name="40 % - Accent1" xfId="1" builtinId="31" customBuiltin="1"/>
    <cellStyle name="40 % - Accent2" xfId="34" builtinId="35" customBuiltin="1"/>
    <cellStyle name="40 % - Accent3" xfId="38" builtinId="39" customBuiltin="1"/>
    <cellStyle name="40 % - Accent4" xfId="42" builtinId="43" customBuiltin="1"/>
    <cellStyle name="40 % - Accent5" xfId="45" builtinId="47" customBuiltin="1"/>
    <cellStyle name="40 % - Accent6" xfId="49" builtinId="51" customBuiltin="1"/>
    <cellStyle name="60 % - Accent1" xfId="31" builtinId="32" customBuiltin="1"/>
    <cellStyle name="60 % - Accent2" xfId="35" builtinId="36" customBuiltin="1"/>
    <cellStyle name="60 % - Accent3" xfId="39" builtinId="40" customBuiltin="1"/>
    <cellStyle name="60 % - Accent4" xfId="43" builtinId="44" customBuiltin="1"/>
    <cellStyle name="60 % - Accent5" xfId="46" builtinId="48" customBuiltin="1"/>
    <cellStyle name="60 % - Accent6" xfId="50" builtinId="52" customBuiltin="1"/>
    <cellStyle name="Accent1" xfId="3" builtinId="29" customBuiltin="1"/>
    <cellStyle name="Accent2" xfId="32" builtinId="33" customBuiltin="1"/>
    <cellStyle name="Accent3" xfId="36" builtinId="37" customBuiltin="1"/>
    <cellStyle name="Accent4" xfId="40" builtinId="41" customBuiltin="1"/>
    <cellStyle name="Accent5" xfId="4" builtinId="45" customBuiltin="1"/>
    <cellStyle name="Accent6" xfId="47" builtinId="49" customBuiltin="1"/>
    <cellStyle name="Avertissement" xfId="29" builtinId="11" customBuiltin="1"/>
    <cellStyle name="Calcul" xfId="26" builtinId="22" customBuiltin="1"/>
    <cellStyle name="Cellule liée" xfId="27" builtinId="24" customBuiltin="1"/>
    <cellStyle name="Détail jour" xfId="6" xr:uid="{00000000-0005-0000-0000-00001B000000}"/>
    <cellStyle name="En-tête Notes" xfId="8" xr:uid="{00000000-0005-0000-0000-00001C000000}"/>
    <cellStyle name="Entrée" xfId="24" builtinId="20" customBuiltin="1"/>
    <cellStyle name="Insatisfaisant" xfId="22" builtinId="27" customBuiltin="1"/>
    <cellStyle name="Jour" xfId="5" xr:uid="{00000000-0005-0000-0000-00001F000000}"/>
    <cellStyle name="Milliers" xfId="16" builtinId="3" customBuiltin="1"/>
    <cellStyle name="Milliers [0]" xfId="17" builtinId="6" customBuiltin="1"/>
    <cellStyle name="Monétaire" xfId="18" builtinId="4" customBuiltin="1"/>
    <cellStyle name="Monétaire [0]" xfId="19" builtinId="7" customBuiltin="1"/>
    <cellStyle name="Neutre" xfId="23" builtinId="28" customBuiltin="1"/>
    <cellStyle name="Normal" xfId="0" builtinId="0" customBuiltin="1"/>
    <cellStyle name="Note" xfId="13" builtinId="10" customBuiltin="1"/>
    <cellStyle name="Notes" xfId="7" xr:uid="{00000000-0005-0000-0000-000027000000}"/>
    <cellStyle name="Pourcentage" xfId="20" builtinId="5" customBuiltin="1"/>
    <cellStyle name="Satisfaisant" xfId="21" builtinId="26" customBuiltin="1"/>
    <cellStyle name="Sortie" xfId="25" builtinId="21" customBuiltin="1"/>
    <cellStyle name="Texte explicatif" xfId="14" builtinId="53" customBuiltin="1"/>
    <cellStyle name="Titre" xfId="9" builtinId="15" customBuiltin="1"/>
    <cellStyle name="Titre 1" xfId="2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tal" xfId="15" builtinId="25" customBuiltin="1"/>
    <cellStyle name="Vérification" xfId="28" builtinId="23" customBuiltin="1"/>
  </cellStyles>
  <dxfs count="74"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0"/>
      </font>
      <fill>
        <patternFill>
          <bgColor theme="4" tint="0.39994506668294322"/>
        </patternFill>
      </fill>
    </dxf>
    <dxf>
      <font>
        <color theme="3" tint="0.79998168889431442"/>
      </font>
    </dxf>
    <dxf>
      <font>
        <color theme="0"/>
      </font>
      <fill>
        <patternFill>
          <bgColor theme="4" tint="0.39994506668294322"/>
        </patternFill>
      </fill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0"/>
      </font>
      <fill>
        <patternFill>
          <bgColor theme="4" tint="0.39994506668294322"/>
        </patternFill>
      </fill>
    </dxf>
    <dxf>
      <font>
        <color theme="3" tint="0.79998168889431442"/>
      </font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numFmt numFmtId="175" formatCode="dd\.mm\.yyyy;@"/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0"/>
      </font>
      <fill>
        <patternFill>
          <bgColor theme="4" tint="0.39994506668294322"/>
        </patternFill>
      </fill>
    </dxf>
    <dxf>
      <font>
        <color theme="3" tint="0.79998168889431442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E4EAF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314265"/>
      <rgbColor rgb="00CCFFCC"/>
      <rgbColor rgb="00FFEECD"/>
      <rgbColor rgb="00D0D8E2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71778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B4B4B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urquoise" displayName="Turquoise" ref="A1:B3" totalsRowShown="0" headerRowDxfId="1" dataDxfId="0">
  <autoFilter ref="A1:B3" xr:uid="{00000000-0009-0000-0100-000001000000}"/>
  <tableColumns count="2">
    <tableColumn id="1" xr3:uid="{00000000-0010-0000-0000-000001000000}" name="Yanick" dataDxfId="3"/>
    <tableColumn id="2" xr3:uid="{00000000-0010-0000-0000-000002000000}" name="Date" dataDxfId="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orange" displayName="orange" ref="D1:E2" insertRow="1" totalsRowShown="0" headerRowDxfId="56" dataDxfId="55">
  <autoFilter ref="D1:E2" xr:uid="{00000000-0009-0000-0100-000002000000}"/>
  <tableColumns count="2">
    <tableColumn id="1" xr3:uid="{00000000-0010-0000-0100-000001000000}" name="Karyl" dataDxfId="58"/>
    <tableColumn id="2" xr3:uid="{00000000-0010-0000-0100-000002000000}" name="Date" dataDxfId="57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Vert" displayName="Vert" ref="G1:H2" totalsRowShown="0" headerRowDxfId="52" dataDxfId="51">
  <autoFilter ref="G1:H2" xr:uid="{00000000-0009-0000-0100-000003000000}"/>
  <tableColumns count="2">
    <tableColumn id="1" xr3:uid="{00000000-0010-0000-0200-000001000000}" name="Cours" dataDxfId="54"/>
    <tableColumn id="2" xr3:uid="{00000000-0010-0000-0200-000002000000}" name="Date" dataDxfId="53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Violet" displayName="Violet" ref="J1:K2" totalsRowShown="0" headerRowDxfId="48" dataDxfId="47">
  <autoFilter ref="J1:K2" xr:uid="{00000000-0009-0000-0100-000004000000}"/>
  <tableColumns count="2">
    <tableColumn id="1" xr3:uid="{00000000-0010-0000-0300-000001000000}" name="Enfants" dataDxfId="50"/>
    <tableColumn id="2" xr3:uid="{00000000-0010-0000-0300-000002000000}" name="Date" dataDxfId="49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Rouge" displayName="Rouge" ref="M1:N2" totalsRowShown="0" headerRowDxfId="44" dataDxfId="43">
  <autoFilter ref="M1:N2" xr:uid="{00000000-0009-0000-0100-000005000000}"/>
  <tableColumns count="2">
    <tableColumn id="1" xr3:uid="{00000000-0010-0000-0400-000001000000}" name="Férié" dataDxfId="46"/>
    <tableColumn id="2" xr3:uid="{00000000-0010-0000-0400-000002000000}" name="Date" dataDxfId="45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Academic Calendar">
      <a:dk1>
        <a:srgbClr val="000000"/>
      </a:dk1>
      <a:lt1>
        <a:srgbClr val="FFFFFF"/>
      </a:lt1>
      <a:dk2>
        <a:srgbClr val="616668"/>
      </a:dk2>
      <a:lt2>
        <a:srgbClr val="F8F8F9"/>
      </a:lt2>
      <a:accent1>
        <a:srgbClr val="329E95"/>
      </a:accent1>
      <a:accent2>
        <a:srgbClr val="F4812B"/>
      </a:accent2>
      <a:accent3>
        <a:srgbClr val="EDB000"/>
      </a:accent3>
      <a:accent4>
        <a:srgbClr val="79B142"/>
      </a:accent4>
      <a:accent5>
        <a:srgbClr val="E34742"/>
      </a:accent5>
      <a:accent6>
        <a:srgbClr val="6D426F"/>
      </a:accent6>
      <a:hlink>
        <a:srgbClr val="2388CF"/>
      </a:hlink>
      <a:folHlink>
        <a:srgbClr val="6D426F"/>
      </a:folHlink>
    </a:clrScheme>
    <a:fontScheme name="Custom 2">
      <a:majorFont>
        <a:latin typeface="Arial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 tint="-0.249977111117893"/>
    <pageSetUpPr autoPageBreaks="0" fitToPage="1"/>
  </sheetPr>
  <dimension ref="B1:AO155"/>
  <sheetViews>
    <sheetView showGridLines="0" tabSelected="1" topLeftCell="A3" zoomScale="40" zoomScaleNormal="40" workbookViewId="0">
      <selection activeCell="AO7" sqref="AO7"/>
    </sheetView>
  </sheetViews>
  <sheetFormatPr baseColWidth="10" defaultColWidth="8.6640625" defaultRowHeight="25" x14ac:dyDescent="0.25"/>
  <cols>
    <col min="1" max="1" width="2.5" customWidth="1"/>
    <col min="2" max="2" width="2" customWidth="1"/>
    <col min="3" max="3" width="18.1640625" customWidth="1"/>
    <col min="4" max="9" width="17.5" customWidth="1"/>
    <col min="10" max="11" width="2.5" customWidth="1"/>
    <col min="12" max="18" width="17.5" customWidth="1"/>
    <col min="19" max="20" width="2.5" customWidth="1"/>
    <col min="21" max="27" width="17.5" customWidth="1"/>
    <col min="28" max="29" width="2.5" customWidth="1"/>
    <col min="30" max="36" width="17.5" customWidth="1"/>
    <col min="37" max="38" width="2.5" customWidth="1"/>
    <col min="41" max="41" width="28.6640625" style="75" customWidth="1"/>
  </cols>
  <sheetData>
    <row r="1" spans="2:41" ht="26" thickBot="1" x14ac:dyDescent="0.3"/>
    <row r="2" spans="2:41" ht="107.5" customHeight="1" thickBot="1" x14ac:dyDescent="0.3">
      <c r="B2" s="54"/>
      <c r="C2" s="55"/>
      <c r="D2" s="55"/>
      <c r="E2" s="55"/>
      <c r="F2" s="55"/>
      <c r="G2" s="55"/>
      <c r="H2" s="55"/>
      <c r="I2" s="55"/>
      <c r="J2" s="55"/>
      <c r="K2" s="66">
        <v>2024</v>
      </c>
      <c r="L2" s="66"/>
      <c r="M2" s="66"/>
      <c r="N2" s="66"/>
      <c r="O2" s="18"/>
      <c r="P2" s="18"/>
      <c r="Q2" s="18"/>
      <c r="R2" s="18"/>
      <c r="S2" s="18"/>
      <c r="T2" s="16"/>
      <c r="U2" s="16"/>
      <c r="V2" s="72" t="s">
        <v>7</v>
      </c>
      <c r="W2" s="72"/>
      <c r="X2" s="71" t="s">
        <v>8</v>
      </c>
      <c r="Y2" s="71"/>
      <c r="Z2" s="70" t="s">
        <v>5</v>
      </c>
      <c r="AA2" s="70"/>
      <c r="AB2" s="19"/>
      <c r="AC2" s="19"/>
      <c r="AD2" s="19"/>
      <c r="AE2" s="69" t="s">
        <v>2</v>
      </c>
      <c r="AF2" s="69"/>
      <c r="AG2" s="68" t="s">
        <v>4</v>
      </c>
      <c r="AH2" s="68"/>
      <c r="AI2" s="67" t="s">
        <v>9</v>
      </c>
      <c r="AJ2" s="67"/>
      <c r="AK2" s="17"/>
    </row>
    <row r="3" spans="2:41" x14ac:dyDescent="0.25">
      <c r="B3" s="3"/>
      <c r="C3" s="4"/>
      <c r="D3" s="4"/>
      <c r="E3" s="4"/>
      <c r="F3" s="4"/>
      <c r="G3" s="4"/>
      <c r="H3" s="4"/>
      <c r="I3" s="4"/>
      <c r="J3" s="5"/>
      <c r="K3" s="4"/>
      <c r="L3" s="4"/>
      <c r="M3" s="4"/>
      <c r="N3" s="4"/>
      <c r="O3" s="4"/>
      <c r="P3" s="4"/>
      <c r="Q3" s="4"/>
      <c r="R3" s="4"/>
      <c r="S3" s="4"/>
      <c r="T3" s="3"/>
      <c r="U3" s="4"/>
      <c r="V3" s="4"/>
      <c r="W3" s="4"/>
      <c r="X3" s="4"/>
      <c r="Y3" s="4"/>
      <c r="Z3" s="4"/>
      <c r="AA3" s="4"/>
      <c r="AB3" s="5"/>
      <c r="AC3" s="4"/>
      <c r="AD3" s="4"/>
      <c r="AE3" s="4"/>
      <c r="AF3" s="4"/>
      <c r="AG3" s="4"/>
      <c r="AH3" s="4"/>
      <c r="AI3" s="4"/>
      <c r="AJ3" s="4"/>
      <c r="AK3" s="5"/>
    </row>
    <row r="4" spans="2:41" ht="54" customHeight="1" x14ac:dyDescent="0.25">
      <c r="B4" s="6"/>
      <c r="C4" s="42">
        <f>K2</f>
        <v>2024</v>
      </c>
      <c r="D4" s="61" t="s">
        <v>1</v>
      </c>
      <c r="E4" s="61"/>
      <c r="F4" s="61"/>
      <c r="G4" s="43"/>
      <c r="H4" s="43"/>
      <c r="I4" s="43"/>
      <c r="J4" s="44"/>
      <c r="K4" s="45"/>
      <c r="L4" s="42">
        <f>YEAR(DATE(Calendrier1an,OptionCalendrier1mois+1,1))</f>
        <v>2024</v>
      </c>
      <c r="M4" s="63" t="str">
        <f>TEXT(DATE(Calendrier1an,OptionCalendrier1mois+1,1),"mmmm")</f>
        <v>février</v>
      </c>
      <c r="N4" s="63"/>
      <c r="O4" s="63"/>
      <c r="P4" s="43"/>
      <c r="Q4" s="43"/>
      <c r="R4" s="43"/>
      <c r="S4" s="45"/>
      <c r="T4" s="46"/>
      <c r="U4" s="42">
        <f>YEAR(DATE(Calendrier2ans,OptionCalendrier2mois+1,1))</f>
        <v>2024</v>
      </c>
      <c r="V4" s="61" t="str">
        <f>TEXT(DATE(Calendrier2ans,OptionCalendrier2mois+1,1),"mmmm")</f>
        <v>mars</v>
      </c>
      <c r="W4" s="61"/>
      <c r="X4" s="61"/>
      <c r="Y4" s="43"/>
      <c r="Z4" s="43"/>
      <c r="AA4" s="43"/>
      <c r="AB4" s="44"/>
      <c r="AC4" s="45"/>
      <c r="AD4" s="42">
        <f>YEAR(DATE(Calendrier3ans,OptionCalendrier3mois+1,1))</f>
        <v>2024</v>
      </c>
      <c r="AE4" s="61" t="str">
        <f>TEXT(DATE(Calendrier3ans,OptionCalendrier3mois+1,1),"mmmm")</f>
        <v>avril</v>
      </c>
      <c r="AF4" s="61"/>
      <c r="AG4" s="61"/>
      <c r="AH4" s="7"/>
      <c r="AI4" s="7"/>
      <c r="AJ4" s="7"/>
      <c r="AK4" s="9"/>
    </row>
    <row r="5" spans="2:41" s="53" customFormat="1" ht="18" customHeight="1" x14ac:dyDescent="0.25">
      <c r="B5" s="47"/>
      <c r="C5" s="48" t="s">
        <v>0</v>
      </c>
      <c r="D5" s="49" t="str">
        <f t="shared" ref="D5:I5" si="0">UPPER(TEXT(D6,"jjjj"))</f>
        <v>MARDI</v>
      </c>
      <c r="E5" s="48" t="str">
        <f t="shared" si="0"/>
        <v>MERCREDI</v>
      </c>
      <c r="F5" s="49" t="str">
        <f t="shared" si="0"/>
        <v>JEUDI</v>
      </c>
      <c r="G5" s="48" t="str">
        <f t="shared" si="0"/>
        <v>VENDREDI</v>
      </c>
      <c r="H5" s="49" t="str">
        <f t="shared" si="0"/>
        <v>SAMEDI</v>
      </c>
      <c r="I5" s="48" t="str">
        <f t="shared" si="0"/>
        <v>DIMANCHE</v>
      </c>
      <c r="J5" s="50"/>
      <c r="K5" s="51"/>
      <c r="L5" s="48" t="str">
        <f t="shared" ref="L5:R5" si="1">UPPER(TEXT(L6,"jjjj"))</f>
        <v>LUNDI</v>
      </c>
      <c r="M5" s="49" t="str">
        <f t="shared" si="1"/>
        <v>MARDI</v>
      </c>
      <c r="N5" s="48" t="str">
        <f t="shared" si="1"/>
        <v>MERCREDI</v>
      </c>
      <c r="O5" s="49" t="str">
        <f t="shared" si="1"/>
        <v>JEUDI</v>
      </c>
      <c r="P5" s="48" t="str">
        <f t="shared" si="1"/>
        <v>VENDREDI</v>
      </c>
      <c r="Q5" s="49" t="str">
        <f t="shared" si="1"/>
        <v>SAMEDI</v>
      </c>
      <c r="R5" s="48" t="str">
        <f t="shared" si="1"/>
        <v>DIMANCHE</v>
      </c>
      <c r="S5" s="51"/>
      <c r="T5" s="52"/>
      <c r="U5" s="48" t="str">
        <f t="shared" ref="U5:AA5" si="2">UPPER(TEXT(U6,"jjjj"))</f>
        <v>LUNDI</v>
      </c>
      <c r="V5" s="49" t="str">
        <f t="shared" si="2"/>
        <v>MARDI</v>
      </c>
      <c r="W5" s="48" t="str">
        <f t="shared" si="2"/>
        <v>MERCREDI</v>
      </c>
      <c r="X5" s="49" t="str">
        <f t="shared" si="2"/>
        <v>JEUDI</v>
      </c>
      <c r="Y5" s="48" t="str">
        <f t="shared" si="2"/>
        <v>VENDREDI</v>
      </c>
      <c r="Z5" s="49" t="str">
        <f t="shared" si="2"/>
        <v>SAMEDI</v>
      </c>
      <c r="AA5" s="48" t="str">
        <f t="shared" si="2"/>
        <v>DIMANCHE</v>
      </c>
      <c r="AB5" s="50"/>
      <c r="AC5" s="51"/>
      <c r="AD5" s="48" t="str">
        <f t="shared" ref="AD5:AJ5" si="3">UPPER(TEXT(AD6,"jjjj"))</f>
        <v>LUNDI</v>
      </c>
      <c r="AE5" s="49" t="str">
        <f t="shared" si="3"/>
        <v>MARDI</v>
      </c>
      <c r="AF5" s="48" t="str">
        <f t="shared" si="3"/>
        <v>MERCREDI</v>
      </c>
      <c r="AG5" s="49" t="str">
        <f t="shared" si="3"/>
        <v>JEUDI</v>
      </c>
      <c r="AH5" s="48" t="str">
        <f t="shared" si="3"/>
        <v>VENDREDI</v>
      </c>
      <c r="AI5" s="49" t="str">
        <f t="shared" si="3"/>
        <v>SAMEDI</v>
      </c>
      <c r="AJ5" s="48" t="str">
        <f t="shared" si="3"/>
        <v>DIMANCHE</v>
      </c>
      <c r="AK5" s="50"/>
      <c r="AO5" s="75"/>
    </row>
    <row r="6" spans="2:41" s="22" customFormat="1" ht="70" customHeight="1" x14ac:dyDescent="0.25">
      <c r="B6" s="20"/>
      <c r="C6" s="28">
        <f t="array" ref="C6:I6">Jours+1+DATE(Calendrier1an,OptionCalendrier1mois,1)-WEEKDAY(DATE(Calendrier1an,OptionCalendrier1mois,1),OptionJoursemaine)</f>
        <v>45292</v>
      </c>
      <c r="D6" s="28">
        <v>45293</v>
      </c>
      <c r="E6" s="28">
        <v>45294</v>
      </c>
      <c r="F6" s="28">
        <v>45295</v>
      </c>
      <c r="G6" s="28">
        <v>45296</v>
      </c>
      <c r="H6" s="29">
        <v>45297</v>
      </c>
      <c r="I6" s="30">
        <v>45298</v>
      </c>
      <c r="J6" s="31"/>
      <c r="K6" s="32"/>
      <c r="L6" s="28">
        <f t="array" ref="L6:R6">Jours+1+DATE(Calendrier2ans,OptionCalendrier2mois,1)-WEEKDAY(DATE(Calendrier2ans,OptionCalendrier2mois,1),OptionJoursemaine)</f>
        <v>45320</v>
      </c>
      <c r="M6" s="28">
        <v>45321</v>
      </c>
      <c r="N6" s="28">
        <v>45322</v>
      </c>
      <c r="O6" s="28">
        <v>45323</v>
      </c>
      <c r="P6" s="28">
        <v>45324</v>
      </c>
      <c r="Q6" s="29">
        <v>45325</v>
      </c>
      <c r="R6" s="30">
        <v>45326</v>
      </c>
      <c r="S6" s="32"/>
      <c r="T6" s="33"/>
      <c r="U6" s="28">
        <f t="array" ref="U6:AA6">Jours+1+DATE(Calendrier3ans,OptionCalendrier3mois,1)-WEEKDAY(DATE(Calendrier3ans,OptionCalendrier3mois,1),OptionJoursemaine)</f>
        <v>45348</v>
      </c>
      <c r="V6" s="28">
        <v>45349</v>
      </c>
      <c r="W6" s="28">
        <v>45350</v>
      </c>
      <c r="X6" s="28">
        <v>45351</v>
      </c>
      <c r="Y6" s="28">
        <v>45352</v>
      </c>
      <c r="Z6" s="29">
        <v>45353</v>
      </c>
      <c r="AA6" s="30">
        <v>45354</v>
      </c>
      <c r="AB6" s="31"/>
      <c r="AC6" s="32"/>
      <c r="AD6" s="28">
        <f t="array" ref="AD6:AJ6">Jours+1+DATE(Calendrier4ans,OptionCalendrier4mois,1)-WEEKDAY(DATE(Calendrier4ans,OptionCalendrier4mois,1),OptionJoursemaine)</f>
        <v>45383</v>
      </c>
      <c r="AE6" s="28">
        <v>45384</v>
      </c>
      <c r="AF6" s="28">
        <v>45385</v>
      </c>
      <c r="AG6" s="28">
        <v>45386</v>
      </c>
      <c r="AH6" s="28">
        <v>45387</v>
      </c>
      <c r="AI6" s="29">
        <v>45388</v>
      </c>
      <c r="AJ6" s="30">
        <v>45389</v>
      </c>
      <c r="AK6" s="21"/>
      <c r="AN6" s="73"/>
      <c r="AO6" s="76"/>
    </row>
    <row r="7" spans="2:41" s="22" customFormat="1" ht="70" customHeight="1" x14ac:dyDescent="0.15">
      <c r="B7" s="20"/>
      <c r="C7" s="28">
        <f t="array" ref="C7:I7">Jours+8+DATE(Calendrier1an,OptionCalendrier1mois,1)-WEEKDAY(DATE(Calendrier1an,OptionCalendrier1mois,1),OptionJoursemaine)</f>
        <v>45299</v>
      </c>
      <c r="D7" s="28">
        <v>45300</v>
      </c>
      <c r="E7" s="28">
        <v>45301</v>
      </c>
      <c r="F7" s="28">
        <v>45302</v>
      </c>
      <c r="G7" s="28">
        <v>45303</v>
      </c>
      <c r="H7" s="29">
        <v>45304</v>
      </c>
      <c r="I7" s="30">
        <v>45305</v>
      </c>
      <c r="J7" s="31"/>
      <c r="K7" s="32"/>
      <c r="L7" s="28">
        <f t="array" ref="L7:R7">Jours+8+DATE(Calendrier2ans,OptionCalendrier2mois,1)-WEEKDAY(DATE(Calendrier2ans,OptionCalendrier2mois,1),OptionJoursemaine)</f>
        <v>45327</v>
      </c>
      <c r="M7" s="28">
        <v>45328</v>
      </c>
      <c r="N7" s="28">
        <v>45329</v>
      </c>
      <c r="O7" s="28">
        <v>45330</v>
      </c>
      <c r="P7" s="28">
        <v>45331</v>
      </c>
      <c r="Q7" s="29">
        <v>45332</v>
      </c>
      <c r="R7" s="30">
        <v>45333</v>
      </c>
      <c r="S7" s="32"/>
      <c r="T7" s="33"/>
      <c r="U7" s="28">
        <f t="array" ref="U7:AA7">Jours+8+DATE(Calendrier3ans,OptionCalendrier3mois,1)-WEEKDAY(DATE(Calendrier3ans,OptionCalendrier3mois,1),OptionJoursemaine)</f>
        <v>45355</v>
      </c>
      <c r="V7" s="28">
        <v>45356</v>
      </c>
      <c r="W7" s="28">
        <v>45357</v>
      </c>
      <c r="X7" s="28">
        <v>45358</v>
      </c>
      <c r="Y7" s="28">
        <v>45359</v>
      </c>
      <c r="Z7" s="29">
        <v>45360</v>
      </c>
      <c r="AA7" s="30">
        <v>45361</v>
      </c>
      <c r="AB7" s="31"/>
      <c r="AC7" s="32"/>
      <c r="AD7" s="28">
        <f t="array" ref="AD7:AJ7">Jours+8+DATE(Calendrier4ans,OptionCalendrier4mois,1)-WEEKDAY(DATE(Calendrier4ans,OptionCalendrier4mois,1),OptionJoursemaine)</f>
        <v>45390</v>
      </c>
      <c r="AE7" s="28">
        <v>45391</v>
      </c>
      <c r="AF7" s="28">
        <v>45392</v>
      </c>
      <c r="AG7" s="28">
        <v>45393</v>
      </c>
      <c r="AH7" s="28">
        <v>45394</v>
      </c>
      <c r="AI7" s="29">
        <v>45395</v>
      </c>
      <c r="AJ7" s="30">
        <v>45396</v>
      </c>
      <c r="AK7" s="21"/>
      <c r="AO7" s="76"/>
    </row>
    <row r="8" spans="2:41" s="22" customFormat="1" ht="70" customHeight="1" x14ac:dyDescent="0.15">
      <c r="B8" s="20"/>
      <c r="C8" s="28">
        <f t="array" ref="C8:I8">Jours+15+DATE(Calendrier1an,OptionCalendrier1mois,1)-WEEKDAY(DATE(Calendrier1an,OptionCalendrier1mois,1),OptionJoursemaine)</f>
        <v>45306</v>
      </c>
      <c r="D8" s="28">
        <v>45307</v>
      </c>
      <c r="E8" s="28">
        <v>45308</v>
      </c>
      <c r="F8" s="28">
        <v>45309</v>
      </c>
      <c r="G8" s="28">
        <v>45310</v>
      </c>
      <c r="H8" s="29">
        <v>45311</v>
      </c>
      <c r="I8" s="30">
        <v>45312</v>
      </c>
      <c r="J8" s="31"/>
      <c r="K8" s="32"/>
      <c r="L8" s="28">
        <f t="array" ref="L8:R8">Jours+15+DATE(Calendrier2ans,OptionCalendrier2mois,1)-WEEKDAY(DATE(Calendrier2ans,OptionCalendrier2mois,1),OptionJoursemaine)</f>
        <v>45334</v>
      </c>
      <c r="M8" s="28">
        <v>45335</v>
      </c>
      <c r="N8" s="28">
        <v>45336</v>
      </c>
      <c r="O8" s="28">
        <v>45337</v>
      </c>
      <c r="P8" s="28">
        <v>45338</v>
      </c>
      <c r="Q8" s="29">
        <v>45339</v>
      </c>
      <c r="R8" s="30">
        <v>45340</v>
      </c>
      <c r="S8" s="32"/>
      <c r="T8" s="33"/>
      <c r="U8" s="28">
        <f t="array" ref="U8:AA8">Jours+15+DATE(Calendrier3ans,OptionCalendrier3mois,1)-WEEKDAY(DATE(Calendrier3ans,OptionCalendrier3mois,1),OptionJoursemaine)</f>
        <v>45362</v>
      </c>
      <c r="V8" s="28">
        <v>45363</v>
      </c>
      <c r="W8" s="28">
        <v>45364</v>
      </c>
      <c r="X8" s="28">
        <v>45365</v>
      </c>
      <c r="Y8" s="28">
        <v>45366</v>
      </c>
      <c r="Z8" s="29">
        <v>45367</v>
      </c>
      <c r="AA8" s="30">
        <v>45368</v>
      </c>
      <c r="AB8" s="31"/>
      <c r="AC8" s="32"/>
      <c r="AD8" s="28">
        <f t="array" ref="AD8:AJ8">Jours+15+DATE(Calendrier4ans,OptionCalendrier4mois,1)-WEEKDAY(DATE(Calendrier4ans,OptionCalendrier4mois,1),OptionJoursemaine)</f>
        <v>45397</v>
      </c>
      <c r="AE8" s="28">
        <v>45398</v>
      </c>
      <c r="AF8" s="28">
        <v>45399</v>
      </c>
      <c r="AG8" s="28">
        <v>45400</v>
      </c>
      <c r="AH8" s="28">
        <v>45401</v>
      </c>
      <c r="AI8" s="29">
        <v>45402</v>
      </c>
      <c r="AJ8" s="30">
        <v>45403</v>
      </c>
      <c r="AK8" s="21"/>
      <c r="AO8" s="76"/>
    </row>
    <row r="9" spans="2:41" s="22" customFormat="1" ht="70" customHeight="1" x14ac:dyDescent="0.15">
      <c r="B9" s="20"/>
      <c r="C9" s="28">
        <f t="array" ref="C9:I9">Jours+22+DATE(Calendrier1an,OptionCalendrier1mois,1)-WEEKDAY(DATE(Calendrier1an,OptionCalendrier1mois,1),OptionJoursemaine)</f>
        <v>45313</v>
      </c>
      <c r="D9" s="28">
        <v>45314</v>
      </c>
      <c r="E9" s="28">
        <v>45315</v>
      </c>
      <c r="F9" s="28">
        <v>45316</v>
      </c>
      <c r="G9" s="28">
        <v>45317</v>
      </c>
      <c r="H9" s="29">
        <v>45318</v>
      </c>
      <c r="I9" s="30">
        <v>45319</v>
      </c>
      <c r="J9" s="31"/>
      <c r="K9" s="32"/>
      <c r="L9" s="28">
        <f t="array" ref="L9:R9">Jours+22+DATE(Calendrier2ans,OptionCalendrier2mois,1)-WEEKDAY(DATE(Calendrier2ans,OptionCalendrier2mois,1),OptionJoursemaine)</f>
        <v>45341</v>
      </c>
      <c r="M9" s="28">
        <v>45342</v>
      </c>
      <c r="N9" s="28">
        <v>45343</v>
      </c>
      <c r="O9" s="28">
        <v>45344</v>
      </c>
      <c r="P9" s="28">
        <v>45345</v>
      </c>
      <c r="Q9" s="29">
        <v>45346</v>
      </c>
      <c r="R9" s="30">
        <v>45347</v>
      </c>
      <c r="S9" s="32"/>
      <c r="T9" s="33"/>
      <c r="U9" s="28">
        <f t="array" ref="U9:AA9">Jours+22+DATE(Calendrier3ans,OptionCalendrier3mois,1)-WEEKDAY(DATE(Calendrier3ans,OptionCalendrier3mois,1),OptionJoursemaine)</f>
        <v>45369</v>
      </c>
      <c r="V9" s="28">
        <v>45370</v>
      </c>
      <c r="W9" s="28">
        <v>45371</v>
      </c>
      <c r="X9" s="28">
        <v>45372</v>
      </c>
      <c r="Y9" s="28">
        <v>45373</v>
      </c>
      <c r="Z9" s="29">
        <v>45374</v>
      </c>
      <c r="AA9" s="30">
        <v>45375</v>
      </c>
      <c r="AB9" s="31"/>
      <c r="AC9" s="32"/>
      <c r="AD9" s="28">
        <f t="array" ref="AD9:AJ9">Jours+22+DATE(Calendrier4ans,OptionCalendrier4mois,1)-WEEKDAY(DATE(Calendrier4ans,OptionCalendrier4mois,1),OptionJoursemaine)</f>
        <v>45404</v>
      </c>
      <c r="AE9" s="28">
        <v>45405</v>
      </c>
      <c r="AF9" s="28">
        <v>45406</v>
      </c>
      <c r="AG9" s="28">
        <v>45407</v>
      </c>
      <c r="AH9" s="28">
        <v>45408</v>
      </c>
      <c r="AI9" s="29">
        <v>45409</v>
      </c>
      <c r="AJ9" s="30">
        <v>45410</v>
      </c>
      <c r="AK9" s="21"/>
      <c r="AO9" s="76"/>
    </row>
    <row r="10" spans="2:41" s="22" customFormat="1" ht="70" customHeight="1" x14ac:dyDescent="0.15">
      <c r="B10" s="20"/>
      <c r="C10" s="28">
        <f t="array" ref="C10:I10">Jours+29+DATE(Calendrier1an,OptionCalendrier1mois,1)-WEEKDAY(DATE(Calendrier1an,OptionCalendrier1mois,1),OptionJoursemaine)</f>
        <v>45320</v>
      </c>
      <c r="D10" s="28">
        <v>45321</v>
      </c>
      <c r="E10" s="28">
        <v>45322</v>
      </c>
      <c r="F10" s="28">
        <v>45323</v>
      </c>
      <c r="G10" s="28">
        <v>45324</v>
      </c>
      <c r="H10" s="29">
        <v>45325</v>
      </c>
      <c r="I10" s="30">
        <v>45326</v>
      </c>
      <c r="J10" s="31"/>
      <c r="K10" s="32"/>
      <c r="L10" s="28">
        <f t="array" ref="L10:R10">Jours+29+DATE(Calendrier2ans,OptionCalendrier2mois,1)-WEEKDAY(DATE(Calendrier2ans,OptionCalendrier2mois,1),OptionJoursemaine)</f>
        <v>45348</v>
      </c>
      <c r="M10" s="28">
        <v>45349</v>
      </c>
      <c r="N10" s="28">
        <v>45350</v>
      </c>
      <c r="O10" s="28">
        <v>45351</v>
      </c>
      <c r="P10" s="28">
        <v>45352</v>
      </c>
      <c r="Q10" s="29">
        <v>45353</v>
      </c>
      <c r="R10" s="30">
        <v>45354</v>
      </c>
      <c r="S10" s="32"/>
      <c r="T10" s="33"/>
      <c r="U10" s="28">
        <f t="array" ref="U10:AA10">Jours+29+DATE(Calendrier3ans,OptionCalendrier3mois,1)-WEEKDAY(DATE(Calendrier3ans,OptionCalendrier3mois,1),OptionJoursemaine)</f>
        <v>45376</v>
      </c>
      <c r="V10" s="28">
        <v>45377</v>
      </c>
      <c r="W10" s="28">
        <v>45378</v>
      </c>
      <c r="X10" s="28">
        <v>45379</v>
      </c>
      <c r="Y10" s="28">
        <v>45380</v>
      </c>
      <c r="Z10" s="29">
        <v>45381</v>
      </c>
      <c r="AA10" s="30">
        <v>45382</v>
      </c>
      <c r="AB10" s="31"/>
      <c r="AC10" s="32"/>
      <c r="AD10" s="28">
        <f t="array" ref="AD10:AJ10">Jours+29+DATE(Calendrier4ans,OptionCalendrier4mois,1)-WEEKDAY(DATE(Calendrier4ans,OptionCalendrier4mois,1),OptionJoursemaine)</f>
        <v>45411</v>
      </c>
      <c r="AE10" s="28">
        <v>45412</v>
      </c>
      <c r="AF10" s="28">
        <v>45413</v>
      </c>
      <c r="AG10" s="28">
        <v>45414</v>
      </c>
      <c r="AH10" s="28">
        <v>45415</v>
      </c>
      <c r="AI10" s="29">
        <v>45416</v>
      </c>
      <c r="AJ10" s="30">
        <v>45417</v>
      </c>
      <c r="AK10" s="21"/>
      <c r="AO10" s="76"/>
    </row>
    <row r="11" spans="2:41" s="22" customFormat="1" ht="70" customHeight="1" x14ac:dyDescent="0.15">
      <c r="B11" s="20"/>
      <c r="C11" s="28">
        <f t="array" ref="C11:D11">Jours+36+DATE(Calendrier1an,OptionCalendrier1mois,1)-WEEKDAY(DATE(Calendrier1an,OptionCalendrier1mois,1),OptionJoursemaine)</f>
        <v>45327</v>
      </c>
      <c r="D11" s="28">
        <v>45328</v>
      </c>
      <c r="E11" s="59"/>
      <c r="F11" s="59"/>
      <c r="G11" s="59"/>
      <c r="H11" s="59"/>
      <c r="I11" s="59"/>
      <c r="J11" s="31"/>
      <c r="K11" s="32"/>
      <c r="L11" s="28">
        <f t="array" ref="L11:M11">Jours+36+DATE(Calendrier2ans,OptionCalendrier2mois,1)-WEEKDAY(DATE(Calendrier2ans,OptionCalendrier2mois,1),OptionJoursemaine)</f>
        <v>45355</v>
      </c>
      <c r="M11" s="28">
        <v>45356</v>
      </c>
      <c r="N11" s="56"/>
      <c r="O11" s="57"/>
      <c r="P11" s="57"/>
      <c r="Q11" s="57"/>
      <c r="R11" s="57"/>
      <c r="S11" s="32"/>
      <c r="T11" s="33"/>
      <c r="U11" s="28">
        <f t="array" ref="U11:V11">Jours+36+DATE(Calendrier3ans,OptionCalendrier3mois,1)-WEEKDAY(DATE(Calendrier3ans,OptionCalendrier3mois,1),OptionJoursemaine)</f>
        <v>45383</v>
      </c>
      <c r="V11" s="28">
        <v>45384</v>
      </c>
      <c r="W11" s="59"/>
      <c r="X11" s="59"/>
      <c r="Y11" s="59"/>
      <c r="Z11" s="59"/>
      <c r="AA11" s="59"/>
      <c r="AB11" s="31"/>
      <c r="AC11" s="32"/>
      <c r="AD11" s="28">
        <f t="array" ref="AD11:AE11">Jours+36+DATE(Calendrier4ans,OptionCalendrier4mois,1)-WEEKDAY(DATE(Calendrier4ans,OptionCalendrier4mois,1),OptionJoursemaine)</f>
        <v>45418</v>
      </c>
      <c r="AE11" s="28">
        <v>45419</v>
      </c>
      <c r="AF11" s="59"/>
      <c r="AG11" s="59"/>
      <c r="AH11" s="59"/>
      <c r="AI11" s="59"/>
      <c r="AJ11" s="59"/>
      <c r="AK11" s="21"/>
      <c r="AO11" s="76"/>
    </row>
    <row r="12" spans="2:41" ht="14.5" customHeight="1" thickBot="1" x14ac:dyDescent="0.35">
      <c r="B12" s="6"/>
      <c r="C12" s="24"/>
      <c r="D12" s="24"/>
      <c r="E12" s="24"/>
      <c r="F12" s="24"/>
      <c r="G12" s="24"/>
      <c r="H12" s="24"/>
      <c r="I12" s="24"/>
      <c r="J12" s="25"/>
      <c r="K12" s="24"/>
      <c r="L12" s="24"/>
      <c r="M12" s="24"/>
      <c r="N12" s="24"/>
      <c r="O12" s="24"/>
      <c r="P12" s="24"/>
      <c r="Q12" s="24"/>
      <c r="R12" s="24"/>
      <c r="S12" s="24"/>
      <c r="T12" s="26"/>
      <c r="U12" s="24"/>
      <c r="V12" s="24"/>
      <c r="W12" s="24"/>
      <c r="X12" s="24"/>
      <c r="Y12" s="24"/>
      <c r="Z12" s="24"/>
      <c r="AA12" s="24"/>
      <c r="AB12" s="25"/>
      <c r="AC12" s="24"/>
      <c r="AD12" s="24"/>
      <c r="AE12" s="24"/>
      <c r="AF12" s="24"/>
      <c r="AG12" s="24"/>
      <c r="AH12" s="24"/>
      <c r="AI12" s="24"/>
      <c r="AJ12" s="24"/>
      <c r="AK12" s="9"/>
    </row>
    <row r="13" spans="2:41" ht="14.5" customHeight="1" x14ac:dyDescent="0.25">
      <c r="B13" s="15"/>
      <c r="C13" s="4"/>
      <c r="D13" s="4"/>
      <c r="E13" s="4"/>
      <c r="F13" s="4"/>
      <c r="G13" s="4"/>
      <c r="H13" s="4"/>
      <c r="I13" s="4"/>
      <c r="J13" s="5"/>
      <c r="K13" s="4"/>
      <c r="L13" s="4"/>
      <c r="M13" s="4"/>
      <c r="N13" s="4"/>
      <c r="O13" s="4"/>
      <c r="P13" s="4"/>
      <c r="Q13" s="4"/>
      <c r="R13" s="4"/>
      <c r="S13" s="4"/>
      <c r="T13" s="3"/>
      <c r="U13" s="4"/>
      <c r="V13" s="4"/>
      <c r="W13" s="4"/>
      <c r="X13" s="4"/>
      <c r="Y13" s="4"/>
      <c r="Z13" s="4"/>
      <c r="AA13" s="4"/>
      <c r="AB13" s="5"/>
      <c r="AC13" s="4"/>
      <c r="AD13" s="4"/>
      <c r="AE13" s="4"/>
      <c r="AF13" s="4"/>
      <c r="AG13" s="4"/>
      <c r="AH13" s="4"/>
      <c r="AI13" s="4"/>
      <c r="AJ13" s="4"/>
      <c r="AK13" s="5"/>
    </row>
    <row r="14" spans="2:41" ht="54" customHeight="1" x14ac:dyDescent="0.45">
      <c r="B14" s="10"/>
      <c r="C14" s="42">
        <f>YEAR(DATE(Calendrier4ans,OptionCalendrier4mois+1,1))</f>
        <v>2024</v>
      </c>
      <c r="D14" s="61" t="str">
        <f>TEXT(DATE(Calendrier4ans,OptionCalendrier4mois+1,1),"mmmm")</f>
        <v>mai</v>
      </c>
      <c r="E14" s="61"/>
      <c r="F14" s="61"/>
      <c r="G14" s="38"/>
      <c r="H14" s="38"/>
      <c r="I14" s="38"/>
      <c r="J14" s="39"/>
      <c r="K14" s="40"/>
      <c r="L14" s="42">
        <f>YEAR(DATE(Calendrier5ans,OptionCalendrier5mois+1,1))</f>
        <v>2024</v>
      </c>
      <c r="M14" s="62" t="str">
        <f>TEXT(DATE(Calendrier5ans,OptionCalendrier5mois+1,1),"mmmm")</f>
        <v>juin</v>
      </c>
      <c r="N14" s="62"/>
      <c r="O14" s="62"/>
      <c r="P14" s="38"/>
      <c r="Q14" s="38"/>
      <c r="R14" s="38"/>
      <c r="S14" s="40"/>
      <c r="T14" s="41"/>
      <c r="U14" s="42">
        <f>YEAR(DATE(Calendrier6ans,OptionCalendrier6mois+1,1))</f>
        <v>2024</v>
      </c>
      <c r="V14" s="60" t="str">
        <f>TEXT(DATE(Calendrier6ans,OptionCalendrier6mois+1,1),"mmmm")</f>
        <v>juillet</v>
      </c>
      <c r="W14" s="60"/>
      <c r="X14" s="60"/>
      <c r="Y14" s="38"/>
      <c r="Z14" s="38"/>
      <c r="AA14" s="38"/>
      <c r="AB14" s="39"/>
      <c r="AC14" s="40"/>
      <c r="AD14" s="42">
        <f>YEAR(DATE(Calendrier7ans,OptionCalendrier7mois+1,1))</f>
        <v>2024</v>
      </c>
      <c r="AE14" s="60" t="str">
        <f>TEXT(DATE(Calendrier7ans,OptionCalendrier7mois+1,1),"mmmm")</f>
        <v>août</v>
      </c>
      <c r="AF14" s="60"/>
      <c r="AG14" s="60"/>
      <c r="AH14" s="7"/>
      <c r="AI14" s="7"/>
      <c r="AJ14" s="7"/>
      <c r="AK14" s="9"/>
    </row>
    <row r="15" spans="2:41" s="53" customFormat="1" ht="18" customHeight="1" x14ac:dyDescent="0.25">
      <c r="B15" s="52"/>
      <c r="C15" s="48" t="str">
        <f t="shared" ref="C15:I15" si="4">UPPER(TEXT(C16,"jjjj"))</f>
        <v>LUNDI</v>
      </c>
      <c r="D15" s="49" t="str">
        <f t="shared" si="4"/>
        <v>MARDI</v>
      </c>
      <c r="E15" s="48" t="str">
        <f t="shared" si="4"/>
        <v>MERCREDI</v>
      </c>
      <c r="F15" s="49" t="str">
        <f t="shared" si="4"/>
        <v>JEUDI</v>
      </c>
      <c r="G15" s="48" t="str">
        <f t="shared" si="4"/>
        <v>VENDREDI</v>
      </c>
      <c r="H15" s="49" t="str">
        <f t="shared" si="4"/>
        <v>SAMEDI</v>
      </c>
      <c r="I15" s="48" t="str">
        <f t="shared" si="4"/>
        <v>DIMANCHE</v>
      </c>
      <c r="J15" s="50"/>
      <c r="K15" s="51"/>
      <c r="L15" s="48" t="str">
        <f t="shared" ref="L15:R15" si="5">UPPER(TEXT(L16,"jjjj"))</f>
        <v>LUNDI</v>
      </c>
      <c r="M15" s="49" t="str">
        <f t="shared" si="5"/>
        <v>MARDI</v>
      </c>
      <c r="N15" s="48" t="str">
        <f t="shared" si="5"/>
        <v>MERCREDI</v>
      </c>
      <c r="O15" s="49" t="str">
        <f t="shared" si="5"/>
        <v>JEUDI</v>
      </c>
      <c r="P15" s="48" t="str">
        <f t="shared" si="5"/>
        <v>VENDREDI</v>
      </c>
      <c r="Q15" s="49" t="str">
        <f t="shared" si="5"/>
        <v>SAMEDI</v>
      </c>
      <c r="R15" s="48" t="str">
        <f t="shared" si="5"/>
        <v>DIMANCHE</v>
      </c>
      <c r="S15" s="51"/>
      <c r="T15" s="52"/>
      <c r="U15" s="48" t="str">
        <f t="shared" ref="U15:AA15" si="6">UPPER(TEXT(U16,"jjjj"))</f>
        <v>LUNDI</v>
      </c>
      <c r="V15" s="49" t="str">
        <f t="shared" si="6"/>
        <v>MARDI</v>
      </c>
      <c r="W15" s="48" t="str">
        <f t="shared" si="6"/>
        <v>MERCREDI</v>
      </c>
      <c r="X15" s="49" t="str">
        <f t="shared" si="6"/>
        <v>JEUDI</v>
      </c>
      <c r="Y15" s="48" t="str">
        <f t="shared" si="6"/>
        <v>VENDREDI</v>
      </c>
      <c r="Z15" s="49" t="str">
        <f t="shared" si="6"/>
        <v>SAMEDI</v>
      </c>
      <c r="AA15" s="48" t="str">
        <f t="shared" si="6"/>
        <v>DIMANCHE</v>
      </c>
      <c r="AB15" s="50"/>
      <c r="AC15" s="51"/>
      <c r="AD15" s="48" t="str">
        <f t="shared" ref="AD15:AJ15" si="7">UPPER(TEXT(AD16,"jjjj"))</f>
        <v>LUNDI</v>
      </c>
      <c r="AE15" s="49" t="str">
        <f t="shared" si="7"/>
        <v>MARDI</v>
      </c>
      <c r="AF15" s="48" t="str">
        <f t="shared" si="7"/>
        <v>MERCREDI</v>
      </c>
      <c r="AG15" s="49" t="str">
        <f t="shared" si="7"/>
        <v>JEUDI</v>
      </c>
      <c r="AH15" s="48" t="str">
        <f t="shared" si="7"/>
        <v>VENDREDI</v>
      </c>
      <c r="AI15" s="49" t="str">
        <f t="shared" si="7"/>
        <v>SAMEDI</v>
      </c>
      <c r="AJ15" s="48" t="str">
        <f t="shared" si="7"/>
        <v>DIMANCHE</v>
      </c>
      <c r="AK15" s="50"/>
      <c r="AO15" s="75"/>
    </row>
    <row r="16" spans="2:41" s="22" customFormat="1" ht="70" customHeight="1" x14ac:dyDescent="0.15">
      <c r="B16" s="20"/>
      <c r="C16" s="28">
        <f t="array" ref="C16:I16">Jours+1+DATE(Calendrier5ans,OptionCalendrier5mois,1)-WEEKDAY(DATE(Calendrier5ans,OptionCalendrier5mois,1),OptionJoursemaine)</f>
        <v>45411</v>
      </c>
      <c r="D16" s="28">
        <v>45412</v>
      </c>
      <c r="E16" s="28">
        <v>45413</v>
      </c>
      <c r="F16" s="28">
        <v>45414</v>
      </c>
      <c r="G16" s="28">
        <v>45415</v>
      </c>
      <c r="H16" s="29">
        <v>45416</v>
      </c>
      <c r="I16" s="30">
        <v>45417</v>
      </c>
      <c r="J16" s="31"/>
      <c r="K16" s="32"/>
      <c r="L16" s="28">
        <f t="array" ref="L16:R16">Jours+1+DATE(Calendrier6ans,OptionCalendrier6mois,1)-WEEKDAY(DATE(Calendrier6ans,OptionCalendrier6mois,1),OptionJoursemaine)</f>
        <v>45439</v>
      </c>
      <c r="M16" s="28">
        <v>45440</v>
      </c>
      <c r="N16" s="28">
        <v>45441</v>
      </c>
      <c r="O16" s="28">
        <v>45442</v>
      </c>
      <c r="P16" s="28">
        <v>45443</v>
      </c>
      <c r="Q16" s="29">
        <v>45444</v>
      </c>
      <c r="R16" s="30">
        <v>45445</v>
      </c>
      <c r="S16" s="32"/>
      <c r="T16" s="33"/>
      <c r="U16" s="28">
        <f t="array" ref="U16:AA16">Jours+1+DATE(Calendrier7ans,OptionCalendrier7mois,1)-WEEKDAY(DATE(Calendrier7ans,OptionCalendrier7mois,1),OptionJoursemaine)</f>
        <v>45474</v>
      </c>
      <c r="V16" s="28">
        <v>45475</v>
      </c>
      <c r="W16" s="28">
        <v>45476</v>
      </c>
      <c r="X16" s="28">
        <v>45477</v>
      </c>
      <c r="Y16" s="28">
        <v>45478</v>
      </c>
      <c r="Z16" s="29">
        <v>45479</v>
      </c>
      <c r="AA16" s="30">
        <v>45480</v>
      </c>
      <c r="AB16" s="31"/>
      <c r="AC16" s="32"/>
      <c r="AD16" s="28">
        <f t="array" ref="AD16:AJ16">Jours+1+DATE(Calendrier8ans,OptionCalendrier8mois,1)-WEEKDAY(DATE(Calendrier8ans,OptionCalendrier8mois,1),OptionJoursemaine)</f>
        <v>45502</v>
      </c>
      <c r="AE16" s="28">
        <v>45503</v>
      </c>
      <c r="AF16" s="28">
        <v>45504</v>
      </c>
      <c r="AG16" s="28">
        <v>45505</v>
      </c>
      <c r="AH16" s="28">
        <v>45506</v>
      </c>
      <c r="AI16" s="29">
        <v>45507</v>
      </c>
      <c r="AJ16" s="30">
        <v>45508</v>
      </c>
      <c r="AK16" s="21"/>
      <c r="AO16" s="76"/>
    </row>
    <row r="17" spans="2:41" s="22" customFormat="1" ht="70" customHeight="1" x14ac:dyDescent="0.15">
      <c r="B17" s="20"/>
      <c r="C17" s="28">
        <f t="array" ref="C17:I17">Jours+8+DATE(Calendrier5ans,OptionCalendrier5mois,1)-WEEKDAY(DATE(Calendrier5ans,OptionCalendrier5mois,1),OptionJoursemaine)</f>
        <v>45418</v>
      </c>
      <c r="D17" s="28">
        <v>45419</v>
      </c>
      <c r="E17" s="28">
        <v>45420</v>
      </c>
      <c r="F17" s="28">
        <v>45421</v>
      </c>
      <c r="G17" s="28">
        <v>45422</v>
      </c>
      <c r="H17" s="29">
        <v>45423</v>
      </c>
      <c r="I17" s="30">
        <v>45424</v>
      </c>
      <c r="J17" s="31"/>
      <c r="K17" s="32"/>
      <c r="L17" s="28">
        <f t="array" ref="L17:R17">Jours+8+DATE(Calendrier6ans,OptionCalendrier6mois,1)-WEEKDAY(DATE(Calendrier6ans,OptionCalendrier6mois,1),OptionJoursemaine)</f>
        <v>45446</v>
      </c>
      <c r="M17" s="28">
        <v>45447</v>
      </c>
      <c r="N17" s="28">
        <v>45448</v>
      </c>
      <c r="O17" s="28">
        <v>45449</v>
      </c>
      <c r="P17" s="28">
        <v>45450</v>
      </c>
      <c r="Q17" s="29">
        <v>45451</v>
      </c>
      <c r="R17" s="30">
        <v>45452</v>
      </c>
      <c r="S17" s="32"/>
      <c r="T17" s="33"/>
      <c r="U17" s="28">
        <f t="array" ref="U17:AA17">Jours+8+DATE(Calendrier7ans,OptionCalendrier7mois,1)-WEEKDAY(DATE(Calendrier7ans,OptionCalendrier7mois,1),OptionJoursemaine)</f>
        <v>45481</v>
      </c>
      <c r="V17" s="28">
        <v>45482</v>
      </c>
      <c r="W17" s="28">
        <v>45483</v>
      </c>
      <c r="X17" s="28">
        <v>45484</v>
      </c>
      <c r="Y17" s="28">
        <v>45485</v>
      </c>
      <c r="Z17" s="29">
        <v>45486</v>
      </c>
      <c r="AA17" s="30">
        <v>45487</v>
      </c>
      <c r="AB17" s="31"/>
      <c r="AC17" s="32"/>
      <c r="AD17" s="28">
        <f t="array" ref="AD17:AJ17">Jours+8+DATE(Calendrier8ans,OptionCalendrier8mois,1)-WEEKDAY(DATE(Calendrier8ans,OptionCalendrier8mois,1),OptionJoursemaine)</f>
        <v>45509</v>
      </c>
      <c r="AE17" s="28">
        <v>45510</v>
      </c>
      <c r="AF17" s="28">
        <v>45511</v>
      </c>
      <c r="AG17" s="28">
        <v>45512</v>
      </c>
      <c r="AH17" s="28">
        <v>45513</v>
      </c>
      <c r="AI17" s="29">
        <v>45514</v>
      </c>
      <c r="AJ17" s="30">
        <v>45515</v>
      </c>
      <c r="AK17" s="21"/>
      <c r="AO17" s="76"/>
    </row>
    <row r="18" spans="2:41" s="22" customFormat="1" ht="70" customHeight="1" x14ac:dyDescent="0.15">
      <c r="B18" s="20"/>
      <c r="C18" s="28">
        <f t="array" ref="C18:I18">Jours+15+DATE(Calendrier5ans,OptionCalendrier5mois,1)-WEEKDAY(DATE(Calendrier5ans,OptionCalendrier5mois,1),OptionJoursemaine)</f>
        <v>45425</v>
      </c>
      <c r="D18" s="28">
        <v>45426</v>
      </c>
      <c r="E18" s="28">
        <v>45427</v>
      </c>
      <c r="F18" s="28">
        <v>45428</v>
      </c>
      <c r="G18" s="28">
        <v>45429</v>
      </c>
      <c r="H18" s="29">
        <v>45430</v>
      </c>
      <c r="I18" s="30">
        <v>45431</v>
      </c>
      <c r="J18" s="31"/>
      <c r="K18" s="32"/>
      <c r="L18" s="28">
        <f t="array" ref="L18:R18">Jours+15+DATE(Calendrier6ans,OptionCalendrier6mois,1)-WEEKDAY(DATE(Calendrier6ans,OptionCalendrier6mois,1),OptionJoursemaine)</f>
        <v>45453</v>
      </c>
      <c r="M18" s="28">
        <v>45454</v>
      </c>
      <c r="N18" s="28">
        <v>45455</v>
      </c>
      <c r="O18" s="28">
        <v>45456</v>
      </c>
      <c r="P18" s="28">
        <v>45457</v>
      </c>
      <c r="Q18" s="29">
        <v>45458</v>
      </c>
      <c r="R18" s="30">
        <v>45459</v>
      </c>
      <c r="S18" s="32"/>
      <c r="T18" s="33"/>
      <c r="U18" s="28">
        <f t="array" ref="U18:AA18">Jours+15+DATE(Calendrier7ans,OptionCalendrier7mois,1)-WEEKDAY(DATE(Calendrier7ans,OptionCalendrier7mois,1),OptionJoursemaine)</f>
        <v>45488</v>
      </c>
      <c r="V18" s="28">
        <v>45489</v>
      </c>
      <c r="W18" s="28">
        <v>45490</v>
      </c>
      <c r="X18" s="28">
        <v>45491</v>
      </c>
      <c r="Y18" s="28">
        <v>45492</v>
      </c>
      <c r="Z18" s="29">
        <v>45493</v>
      </c>
      <c r="AA18" s="30">
        <v>45494</v>
      </c>
      <c r="AB18" s="31"/>
      <c r="AC18" s="32"/>
      <c r="AD18" s="28">
        <f t="array" ref="AD18:AJ18">Jours+15+DATE(Calendrier8ans,OptionCalendrier8mois,1)-WEEKDAY(DATE(Calendrier8ans,OptionCalendrier8mois,1),OptionJoursemaine)</f>
        <v>45516</v>
      </c>
      <c r="AE18" s="28">
        <v>45517</v>
      </c>
      <c r="AF18" s="28">
        <v>45518</v>
      </c>
      <c r="AG18" s="28">
        <v>45519</v>
      </c>
      <c r="AH18" s="28">
        <v>45520</v>
      </c>
      <c r="AI18" s="29">
        <v>45521</v>
      </c>
      <c r="AJ18" s="30">
        <v>45522</v>
      </c>
      <c r="AK18" s="21"/>
      <c r="AO18" s="76"/>
    </row>
    <row r="19" spans="2:41" s="22" customFormat="1" ht="70" customHeight="1" x14ac:dyDescent="0.15">
      <c r="B19" s="20"/>
      <c r="C19" s="28">
        <f t="array" ref="C19:I19">Jours+22+DATE(Calendrier5ans,OptionCalendrier5mois,1)-WEEKDAY(DATE(Calendrier5ans,OptionCalendrier5mois,1),OptionJoursemaine)</f>
        <v>45432</v>
      </c>
      <c r="D19" s="28">
        <v>45433</v>
      </c>
      <c r="E19" s="28">
        <v>45434</v>
      </c>
      <c r="F19" s="28">
        <v>45435</v>
      </c>
      <c r="G19" s="28">
        <v>45436</v>
      </c>
      <c r="H19" s="29">
        <v>45437</v>
      </c>
      <c r="I19" s="30">
        <v>45438</v>
      </c>
      <c r="J19" s="31"/>
      <c r="K19" s="32"/>
      <c r="L19" s="28">
        <f t="array" ref="L19:R19">Jours+22+DATE(Calendrier6ans,OptionCalendrier6mois,1)-WEEKDAY(DATE(Calendrier6ans,OptionCalendrier6mois,1),OptionJoursemaine)</f>
        <v>45460</v>
      </c>
      <c r="M19" s="28">
        <v>45461</v>
      </c>
      <c r="N19" s="28">
        <v>45462</v>
      </c>
      <c r="O19" s="28">
        <v>45463</v>
      </c>
      <c r="P19" s="28">
        <v>45464</v>
      </c>
      <c r="Q19" s="29">
        <v>45465</v>
      </c>
      <c r="R19" s="30">
        <v>45466</v>
      </c>
      <c r="S19" s="32"/>
      <c r="T19" s="33"/>
      <c r="U19" s="28">
        <f t="array" ref="U19:AA19">Jours+22+DATE(Calendrier7ans,OptionCalendrier7mois,1)-WEEKDAY(DATE(Calendrier7ans,OptionCalendrier7mois,1),OptionJoursemaine)</f>
        <v>45495</v>
      </c>
      <c r="V19" s="28">
        <v>45496</v>
      </c>
      <c r="W19" s="28">
        <v>45497</v>
      </c>
      <c r="X19" s="28">
        <v>45498</v>
      </c>
      <c r="Y19" s="28">
        <v>45499</v>
      </c>
      <c r="Z19" s="29">
        <v>45500</v>
      </c>
      <c r="AA19" s="30">
        <v>45501</v>
      </c>
      <c r="AB19" s="31"/>
      <c r="AC19" s="32"/>
      <c r="AD19" s="28">
        <f t="array" ref="AD19:AJ19">Jours+22+DATE(Calendrier8ans,OptionCalendrier8mois,1)-WEEKDAY(DATE(Calendrier8ans,OptionCalendrier8mois,1),OptionJoursemaine)</f>
        <v>45523</v>
      </c>
      <c r="AE19" s="28">
        <v>45524</v>
      </c>
      <c r="AF19" s="28">
        <v>45525</v>
      </c>
      <c r="AG19" s="28">
        <v>45526</v>
      </c>
      <c r="AH19" s="28">
        <v>45527</v>
      </c>
      <c r="AI19" s="29">
        <v>45528</v>
      </c>
      <c r="AJ19" s="30">
        <v>45529</v>
      </c>
      <c r="AK19" s="21"/>
      <c r="AO19" s="76"/>
    </row>
    <row r="20" spans="2:41" s="22" customFormat="1" ht="70" customHeight="1" x14ac:dyDescent="0.15">
      <c r="B20" s="20"/>
      <c r="C20" s="28">
        <f t="array" ref="C20:I20">Jours+29+DATE(Calendrier5ans,OptionCalendrier5mois,1)-WEEKDAY(DATE(Calendrier5ans,OptionCalendrier5mois,1),OptionJoursemaine)</f>
        <v>45439</v>
      </c>
      <c r="D20" s="28">
        <v>45440</v>
      </c>
      <c r="E20" s="28">
        <v>45441</v>
      </c>
      <c r="F20" s="28">
        <v>45442</v>
      </c>
      <c r="G20" s="28">
        <v>45443</v>
      </c>
      <c r="H20" s="29">
        <v>45444</v>
      </c>
      <c r="I20" s="30">
        <v>45445</v>
      </c>
      <c r="J20" s="31"/>
      <c r="K20" s="32"/>
      <c r="L20" s="28">
        <f t="array" ref="L20:R20">Jours+29+DATE(Calendrier6ans,OptionCalendrier6mois,1)-WEEKDAY(DATE(Calendrier6ans,OptionCalendrier6mois,1),OptionJoursemaine)</f>
        <v>45467</v>
      </c>
      <c r="M20" s="28">
        <v>45468</v>
      </c>
      <c r="N20" s="28">
        <v>45469</v>
      </c>
      <c r="O20" s="28">
        <v>45470</v>
      </c>
      <c r="P20" s="28">
        <v>45471</v>
      </c>
      <c r="Q20" s="29">
        <v>45472</v>
      </c>
      <c r="R20" s="30">
        <v>45473</v>
      </c>
      <c r="S20" s="32"/>
      <c r="T20" s="33"/>
      <c r="U20" s="28">
        <f t="array" ref="U20:AA20">Jours+29+DATE(Calendrier7ans,OptionCalendrier7mois,1)-WEEKDAY(DATE(Calendrier7ans,OptionCalendrier7mois,1),OptionJoursemaine)</f>
        <v>45502</v>
      </c>
      <c r="V20" s="28">
        <v>45503</v>
      </c>
      <c r="W20" s="28">
        <v>45504</v>
      </c>
      <c r="X20" s="28">
        <v>45505</v>
      </c>
      <c r="Y20" s="28">
        <v>45506</v>
      </c>
      <c r="Z20" s="29">
        <v>45507</v>
      </c>
      <c r="AA20" s="30">
        <v>45508</v>
      </c>
      <c r="AB20" s="31"/>
      <c r="AC20" s="32"/>
      <c r="AD20" s="28">
        <f t="array" ref="AD20:AJ20">Jours+29+DATE(Calendrier8ans,OptionCalendrier8mois,1)-WEEKDAY(DATE(Calendrier8ans,OptionCalendrier8mois,1),OptionJoursemaine)</f>
        <v>45530</v>
      </c>
      <c r="AE20" s="28">
        <v>45531</v>
      </c>
      <c r="AF20" s="28">
        <v>45532</v>
      </c>
      <c r="AG20" s="28">
        <v>45533</v>
      </c>
      <c r="AH20" s="28">
        <v>45534</v>
      </c>
      <c r="AI20" s="29">
        <v>45535</v>
      </c>
      <c r="AJ20" s="30">
        <v>45536</v>
      </c>
      <c r="AK20" s="21"/>
      <c r="AO20" s="76"/>
    </row>
    <row r="21" spans="2:41" ht="63.75" customHeight="1" x14ac:dyDescent="0.3">
      <c r="B21" s="11"/>
      <c r="C21" s="34">
        <f t="array" ref="C21:D21">Jours+36+DATE(Calendrier5ans,OptionCalendrier5mois,1)-WEEKDAY(DATE(Calendrier5ans,OptionCalendrier5mois,1),OptionJoursemaine)</f>
        <v>45446</v>
      </c>
      <c r="D21" s="34">
        <v>45447</v>
      </c>
      <c r="E21" s="58"/>
      <c r="F21" s="58"/>
      <c r="G21" s="58"/>
      <c r="H21" s="58"/>
      <c r="I21" s="58"/>
      <c r="J21" s="35"/>
      <c r="K21" s="36"/>
      <c r="L21" s="34">
        <f t="array" ref="L21:M21">Jours+36+DATE(Calendrier6ans,OptionCalendrier6mois,1)-WEEKDAY(DATE(Calendrier6ans,OptionCalendrier6mois,1),OptionJoursemaine)</f>
        <v>45474</v>
      </c>
      <c r="M21" s="34">
        <v>45475</v>
      </c>
      <c r="N21" s="64"/>
      <c r="O21" s="65"/>
      <c r="P21" s="65"/>
      <c r="Q21" s="65"/>
      <c r="R21" s="65"/>
      <c r="S21" s="36"/>
      <c r="T21" s="37"/>
      <c r="U21" s="34">
        <f t="array" ref="U21:V21">Jours+36+DATE(Calendrier7ans,OptionCalendrier7mois,1)-WEEKDAY(DATE(Calendrier7ans,OptionCalendrier7mois,1),OptionJoursemaine)</f>
        <v>45509</v>
      </c>
      <c r="V21" s="34">
        <v>45510</v>
      </c>
      <c r="W21" s="58"/>
      <c r="X21" s="58"/>
      <c r="Y21" s="58"/>
      <c r="Z21" s="58"/>
      <c r="AA21" s="58"/>
      <c r="AB21" s="35"/>
      <c r="AC21" s="36"/>
      <c r="AD21" s="34">
        <f t="array" ref="AD21:AE21">Jours+36+DATE(Calendrier8ans,OptionCalendrier8mois,1)-WEEKDAY(DATE(Calendrier8ans,OptionCalendrier8mois,1),OptionJoursemaine)</f>
        <v>45537</v>
      </c>
      <c r="AE21" s="34">
        <v>45538</v>
      </c>
      <c r="AF21" s="58"/>
      <c r="AG21" s="58"/>
      <c r="AH21" s="58"/>
      <c r="AI21" s="58"/>
      <c r="AJ21" s="58"/>
      <c r="AK21" s="9"/>
    </row>
    <row r="22" spans="2:41" ht="14.5" customHeight="1" thickBot="1" x14ac:dyDescent="0.3">
      <c r="B22" s="27"/>
      <c r="C22" s="13"/>
      <c r="D22" s="13"/>
      <c r="E22" s="13"/>
      <c r="F22" s="13"/>
      <c r="G22" s="13"/>
      <c r="H22" s="13"/>
      <c r="I22" s="13"/>
      <c r="J22" s="14"/>
      <c r="K22" s="13"/>
      <c r="L22" s="13"/>
      <c r="M22" s="13"/>
      <c r="N22" s="13"/>
      <c r="O22" s="13"/>
      <c r="P22" s="13"/>
      <c r="Q22" s="13"/>
      <c r="R22" s="13"/>
      <c r="S22" s="13"/>
      <c r="T22" s="12"/>
      <c r="U22" s="13"/>
      <c r="V22" s="13"/>
      <c r="W22" s="13"/>
      <c r="X22" s="13"/>
      <c r="Y22" s="13"/>
      <c r="Z22" s="13"/>
      <c r="AA22" s="13"/>
      <c r="AB22" s="14"/>
      <c r="AC22" s="13"/>
      <c r="AD22" s="13"/>
      <c r="AE22" s="13"/>
      <c r="AF22" s="13"/>
      <c r="AG22" s="13"/>
      <c r="AH22" s="13"/>
      <c r="AI22" s="13"/>
      <c r="AJ22" s="13"/>
      <c r="AK22" s="14"/>
    </row>
    <row r="23" spans="2:41" ht="14.5" customHeight="1" x14ac:dyDescent="0.25">
      <c r="B23" s="10"/>
      <c r="C23" s="8"/>
      <c r="D23" s="8"/>
      <c r="E23" s="8"/>
      <c r="F23" s="8"/>
      <c r="G23" s="8"/>
      <c r="H23" s="8"/>
      <c r="I23" s="8"/>
      <c r="J23" s="9"/>
      <c r="K23" s="8"/>
      <c r="L23" s="8"/>
      <c r="M23" s="8"/>
      <c r="N23" s="8"/>
      <c r="O23" s="8"/>
      <c r="P23" s="8"/>
      <c r="Q23" s="8"/>
      <c r="R23" s="8"/>
      <c r="S23" s="8"/>
      <c r="T23" s="11"/>
      <c r="U23" s="8"/>
      <c r="V23" s="8"/>
      <c r="W23" s="8"/>
      <c r="X23" s="8"/>
      <c r="Y23" s="8"/>
      <c r="Z23" s="8"/>
      <c r="AA23" s="8"/>
      <c r="AB23" s="9"/>
      <c r="AC23" s="8"/>
      <c r="AD23" s="8"/>
      <c r="AE23" s="8"/>
      <c r="AF23" s="8"/>
      <c r="AG23" s="8"/>
      <c r="AH23" s="8"/>
      <c r="AI23" s="8"/>
      <c r="AJ23" s="8"/>
      <c r="AK23" s="9"/>
    </row>
    <row r="24" spans="2:41" ht="54" customHeight="1" x14ac:dyDescent="0.25">
      <c r="B24" s="11"/>
      <c r="C24" s="42">
        <f>YEAR(DATE(Calendrier8ans,OptionCalendrier8mois+1,1))</f>
        <v>2024</v>
      </c>
      <c r="D24" s="60" t="str">
        <f>TEXT(DATE(Calendrier8ans,OptionCalendrier8mois+1,1),"mmmm")</f>
        <v>septembre</v>
      </c>
      <c r="E24" s="60"/>
      <c r="F24" s="60"/>
      <c r="G24" s="38"/>
      <c r="H24" s="38"/>
      <c r="I24" s="38"/>
      <c r="J24" s="39"/>
      <c r="K24" s="40"/>
      <c r="L24" s="42">
        <f>YEAR(DATE(Calendrier9ans,OptionCalendrier9mois+1,1))</f>
        <v>2024</v>
      </c>
      <c r="M24" s="60" t="str">
        <f>TEXT(DATE(Calendrier9ans,OptionCalendrier9mois+1,1),"mmmm")</f>
        <v>octobre</v>
      </c>
      <c r="N24" s="60"/>
      <c r="O24" s="60"/>
      <c r="P24" s="38"/>
      <c r="Q24" s="38"/>
      <c r="R24" s="38"/>
      <c r="S24" s="40"/>
      <c r="T24" s="41"/>
      <c r="U24" s="42">
        <f>YEAR(DATE(Calendrier10ans,OptionCalendrier10mois+1,1))</f>
        <v>2024</v>
      </c>
      <c r="V24" s="60" t="str">
        <f>TEXT(DATE(Calendrier10ans,OptionCalendrier10mois+1,1),"mmmm")</f>
        <v>novembre</v>
      </c>
      <c r="W24" s="60"/>
      <c r="X24" s="60"/>
      <c r="Y24" s="38"/>
      <c r="Z24" s="38"/>
      <c r="AA24" s="38"/>
      <c r="AB24" s="39"/>
      <c r="AC24" s="40"/>
      <c r="AD24" s="42">
        <f>YEAR(DATE(Calendrier11ans,OptionCalendrier11mois+1,1))</f>
        <v>2024</v>
      </c>
      <c r="AE24" s="60" t="str">
        <f>TEXT(DATE(Calendrier11ans,OptionCalendrier11mois+1,1),"mmmm")</f>
        <v>décembre</v>
      </c>
      <c r="AF24" s="60"/>
      <c r="AG24" s="60"/>
      <c r="AH24" s="38"/>
      <c r="AI24" s="7"/>
      <c r="AJ24" s="7"/>
      <c r="AK24" s="9"/>
    </row>
    <row r="25" spans="2:41" s="53" customFormat="1" ht="18" customHeight="1" x14ac:dyDescent="0.25">
      <c r="B25" s="52"/>
      <c r="C25" s="48" t="str">
        <f t="shared" ref="C25:I25" si="8">UPPER(TEXT(C26,"jjjj"))</f>
        <v>LUNDI</v>
      </c>
      <c r="D25" s="49" t="str">
        <f t="shared" si="8"/>
        <v>MARDI</v>
      </c>
      <c r="E25" s="48" t="str">
        <f t="shared" si="8"/>
        <v>MERCREDI</v>
      </c>
      <c r="F25" s="49" t="str">
        <f t="shared" si="8"/>
        <v>JEUDI</v>
      </c>
      <c r="G25" s="48" t="str">
        <f t="shared" si="8"/>
        <v>VENDREDI</v>
      </c>
      <c r="H25" s="49" t="str">
        <f t="shared" si="8"/>
        <v>SAMEDI</v>
      </c>
      <c r="I25" s="48" t="str">
        <f t="shared" si="8"/>
        <v>DIMANCHE</v>
      </c>
      <c r="J25" s="50"/>
      <c r="K25" s="51"/>
      <c r="L25" s="48" t="str">
        <f t="shared" ref="L25:R25" si="9">UPPER(TEXT(L26,"jjjj"))</f>
        <v>LUNDI</v>
      </c>
      <c r="M25" s="49" t="str">
        <f t="shared" si="9"/>
        <v>MARDI</v>
      </c>
      <c r="N25" s="48" t="str">
        <f t="shared" si="9"/>
        <v>MERCREDI</v>
      </c>
      <c r="O25" s="49" t="str">
        <f t="shared" si="9"/>
        <v>JEUDI</v>
      </c>
      <c r="P25" s="48" t="str">
        <f t="shared" si="9"/>
        <v>VENDREDI</v>
      </c>
      <c r="Q25" s="49" t="str">
        <f t="shared" si="9"/>
        <v>SAMEDI</v>
      </c>
      <c r="R25" s="48" t="str">
        <f t="shared" si="9"/>
        <v>DIMANCHE</v>
      </c>
      <c r="S25" s="51"/>
      <c r="T25" s="52"/>
      <c r="U25" s="48" t="str">
        <f t="shared" ref="U25:AA25" si="10">UPPER(TEXT(U26,"jjjj"))</f>
        <v>LUNDI</v>
      </c>
      <c r="V25" s="49" t="str">
        <f t="shared" si="10"/>
        <v>MARDI</v>
      </c>
      <c r="W25" s="48" t="str">
        <f t="shared" si="10"/>
        <v>MERCREDI</v>
      </c>
      <c r="X25" s="49" t="str">
        <f t="shared" si="10"/>
        <v>JEUDI</v>
      </c>
      <c r="Y25" s="48" t="str">
        <f t="shared" si="10"/>
        <v>VENDREDI</v>
      </c>
      <c r="Z25" s="49" t="str">
        <f t="shared" si="10"/>
        <v>SAMEDI</v>
      </c>
      <c r="AA25" s="48" t="str">
        <f t="shared" si="10"/>
        <v>DIMANCHE</v>
      </c>
      <c r="AB25" s="50"/>
      <c r="AC25" s="51"/>
      <c r="AD25" s="48" t="str">
        <f t="shared" ref="AD25:AJ25" si="11">UPPER(TEXT(AD26,"jjjj"))</f>
        <v>LUNDI</v>
      </c>
      <c r="AE25" s="49" t="str">
        <f t="shared" si="11"/>
        <v>MARDI</v>
      </c>
      <c r="AF25" s="48" t="str">
        <f t="shared" si="11"/>
        <v>MERCREDI</v>
      </c>
      <c r="AG25" s="49" t="str">
        <f t="shared" si="11"/>
        <v>JEUDI</v>
      </c>
      <c r="AH25" s="48" t="str">
        <f t="shared" si="11"/>
        <v>VENDREDI</v>
      </c>
      <c r="AI25" s="49" t="str">
        <f t="shared" si="11"/>
        <v>SAMEDI</v>
      </c>
      <c r="AJ25" s="48" t="str">
        <f t="shared" si="11"/>
        <v>DIMANCHE</v>
      </c>
      <c r="AK25" s="50"/>
      <c r="AO25" s="75"/>
    </row>
    <row r="26" spans="2:41" s="22" customFormat="1" ht="70" customHeight="1" x14ac:dyDescent="0.15">
      <c r="B26" s="20"/>
      <c r="C26" s="28">
        <f t="array" ref="C26:I26">Jours+1+DATE(Calendrier9ans,OptionCalendrier9mois,1)-WEEKDAY(DATE(Calendrier9ans,OptionCalendrier9mois,1),OptionJoursemaine)</f>
        <v>45530</v>
      </c>
      <c r="D26" s="28">
        <v>45531</v>
      </c>
      <c r="E26" s="28">
        <v>45532</v>
      </c>
      <c r="F26" s="28">
        <v>45533</v>
      </c>
      <c r="G26" s="28">
        <v>45534</v>
      </c>
      <c r="H26" s="29">
        <v>45535</v>
      </c>
      <c r="I26" s="30">
        <v>45536</v>
      </c>
      <c r="J26" s="31"/>
      <c r="K26" s="32"/>
      <c r="L26" s="28">
        <f t="array" ref="L26:R26">Jours+1+DATE(Calendrier10ans,OptionCalendrier10mois,1)-WEEKDAY(DATE(Calendrier10ans,OptionCalendrier10mois,1),OptionJoursemaine)</f>
        <v>45565</v>
      </c>
      <c r="M26" s="28">
        <v>45566</v>
      </c>
      <c r="N26" s="28">
        <v>45567</v>
      </c>
      <c r="O26" s="28">
        <v>45568</v>
      </c>
      <c r="P26" s="28">
        <v>45569</v>
      </c>
      <c r="Q26" s="29">
        <v>45570</v>
      </c>
      <c r="R26" s="30">
        <v>45571</v>
      </c>
      <c r="S26" s="32"/>
      <c r="T26" s="33"/>
      <c r="U26" s="28">
        <f t="array" ref="U26:AA26">Jours+1+DATE(Calendrier11ans,OptionCalendrier11mois,1)-WEEKDAY(DATE(Calendrier11ans,OptionCalendrier11mois,1),OptionJoursemaine)</f>
        <v>45593</v>
      </c>
      <c r="V26" s="28">
        <v>45594</v>
      </c>
      <c r="W26" s="28">
        <v>45595</v>
      </c>
      <c r="X26" s="28">
        <v>45596</v>
      </c>
      <c r="Y26" s="28">
        <v>45597</v>
      </c>
      <c r="Z26" s="29">
        <v>45598</v>
      </c>
      <c r="AA26" s="30">
        <v>45599</v>
      </c>
      <c r="AB26" s="31"/>
      <c r="AC26" s="32"/>
      <c r="AD26" s="28">
        <f t="array" ref="AD26:AJ26">Jours+1+DATE(Calendrier12ans,OptionCalendrier12mois,1)-WEEKDAY(DATE(Calendrier12ans,OptionCalendrier12mois,1),OptionJoursemaine)</f>
        <v>45621</v>
      </c>
      <c r="AE26" s="28">
        <v>45622</v>
      </c>
      <c r="AF26" s="28">
        <v>45623</v>
      </c>
      <c r="AG26" s="28">
        <v>45624</v>
      </c>
      <c r="AH26" s="28">
        <v>45625</v>
      </c>
      <c r="AI26" s="29">
        <v>45626</v>
      </c>
      <c r="AJ26" s="30">
        <v>45627</v>
      </c>
      <c r="AK26" s="21"/>
      <c r="AO26" s="76"/>
    </row>
    <row r="27" spans="2:41" s="22" customFormat="1" ht="70" customHeight="1" x14ac:dyDescent="0.15">
      <c r="B27" s="20"/>
      <c r="C27" s="28">
        <f t="array" ref="C27:I27">Jours+8+DATE(Calendrier9ans,OptionCalendrier9mois,1)-WEEKDAY(DATE(Calendrier9ans,OptionCalendrier9mois,1),OptionJoursemaine)</f>
        <v>45537</v>
      </c>
      <c r="D27" s="28">
        <v>45538</v>
      </c>
      <c r="E27" s="28">
        <v>45539</v>
      </c>
      <c r="F27" s="28">
        <v>45540</v>
      </c>
      <c r="G27" s="28">
        <v>45541</v>
      </c>
      <c r="H27" s="29">
        <v>45542</v>
      </c>
      <c r="I27" s="30">
        <v>45543</v>
      </c>
      <c r="J27" s="31"/>
      <c r="K27" s="32"/>
      <c r="L27" s="28">
        <f t="array" ref="L27:R27">Jours+8+DATE(Calendrier10ans,OptionCalendrier10mois,1)-WEEKDAY(DATE(Calendrier10ans,OptionCalendrier10mois,1),OptionJoursemaine)</f>
        <v>45572</v>
      </c>
      <c r="M27" s="28">
        <v>45573</v>
      </c>
      <c r="N27" s="28">
        <v>45574</v>
      </c>
      <c r="O27" s="28">
        <v>45575</v>
      </c>
      <c r="P27" s="28">
        <v>45576</v>
      </c>
      <c r="Q27" s="29">
        <v>45577</v>
      </c>
      <c r="R27" s="30">
        <v>45578</v>
      </c>
      <c r="S27" s="32"/>
      <c r="T27" s="33"/>
      <c r="U27" s="28">
        <f t="array" ref="U27:AA27">Jours+8+DATE(Calendrier11ans,OptionCalendrier11mois,1)-WEEKDAY(DATE(Calendrier11ans,OptionCalendrier11mois,1),OptionJoursemaine)</f>
        <v>45600</v>
      </c>
      <c r="V27" s="28">
        <v>45601</v>
      </c>
      <c r="W27" s="28">
        <v>45602</v>
      </c>
      <c r="X27" s="28">
        <v>45603</v>
      </c>
      <c r="Y27" s="28">
        <v>45604</v>
      </c>
      <c r="Z27" s="29">
        <v>45605</v>
      </c>
      <c r="AA27" s="30">
        <v>45606</v>
      </c>
      <c r="AB27" s="31"/>
      <c r="AC27" s="32"/>
      <c r="AD27" s="28">
        <f t="array" ref="AD27:AJ27">Jours+8+DATE(Calendrier12ans,OptionCalendrier12mois,1)-WEEKDAY(DATE(Calendrier12ans,OptionCalendrier12mois,1),OptionJoursemaine)</f>
        <v>45628</v>
      </c>
      <c r="AE27" s="28">
        <v>45629</v>
      </c>
      <c r="AF27" s="28">
        <v>45630</v>
      </c>
      <c r="AG27" s="28">
        <v>45631</v>
      </c>
      <c r="AH27" s="28">
        <v>45632</v>
      </c>
      <c r="AI27" s="29">
        <v>45633</v>
      </c>
      <c r="AJ27" s="30">
        <v>45634</v>
      </c>
      <c r="AK27" s="21"/>
      <c r="AO27" s="76"/>
    </row>
    <row r="28" spans="2:41" s="22" customFormat="1" ht="70" customHeight="1" x14ac:dyDescent="0.15">
      <c r="B28" s="20"/>
      <c r="C28" s="28">
        <f t="array" ref="C28:I28">Jours+15+DATE(Calendrier9ans,OptionCalendrier9mois,1)-WEEKDAY(DATE(Calendrier9ans,OptionCalendrier9mois,1),OptionJoursemaine)</f>
        <v>45544</v>
      </c>
      <c r="D28" s="28">
        <v>45545</v>
      </c>
      <c r="E28" s="28">
        <v>45546</v>
      </c>
      <c r="F28" s="28">
        <v>45547</v>
      </c>
      <c r="G28" s="28">
        <v>45548</v>
      </c>
      <c r="H28" s="29">
        <v>45549</v>
      </c>
      <c r="I28" s="30">
        <v>45550</v>
      </c>
      <c r="J28" s="31"/>
      <c r="K28" s="32"/>
      <c r="L28" s="28">
        <f t="array" ref="L28:R28">Jours+15+DATE(Calendrier10ans,OptionCalendrier10mois,1)-WEEKDAY(DATE(Calendrier10ans,OptionCalendrier10mois,1),OptionJoursemaine)</f>
        <v>45579</v>
      </c>
      <c r="M28" s="28">
        <v>45580</v>
      </c>
      <c r="N28" s="28">
        <v>45581</v>
      </c>
      <c r="O28" s="28">
        <v>45582</v>
      </c>
      <c r="P28" s="28">
        <v>45583</v>
      </c>
      <c r="Q28" s="29">
        <v>45584</v>
      </c>
      <c r="R28" s="30">
        <v>45585</v>
      </c>
      <c r="S28" s="32"/>
      <c r="T28" s="33"/>
      <c r="U28" s="28">
        <f t="array" ref="U28:AA28">Jours+15+DATE(Calendrier11ans,OptionCalendrier11mois,1)-WEEKDAY(DATE(Calendrier11ans,OptionCalendrier11mois,1),OptionJoursemaine)</f>
        <v>45607</v>
      </c>
      <c r="V28" s="28">
        <v>45608</v>
      </c>
      <c r="W28" s="28">
        <v>45609</v>
      </c>
      <c r="X28" s="28">
        <v>45610</v>
      </c>
      <c r="Y28" s="28">
        <v>45611</v>
      </c>
      <c r="Z28" s="29">
        <v>45612</v>
      </c>
      <c r="AA28" s="30">
        <v>45613</v>
      </c>
      <c r="AB28" s="31"/>
      <c r="AC28" s="32"/>
      <c r="AD28" s="28">
        <f t="array" ref="AD28:AJ28">Jours+15+DATE(Calendrier12ans,OptionCalendrier12mois,1)-WEEKDAY(DATE(Calendrier12ans,OptionCalendrier12mois,1),OptionJoursemaine)</f>
        <v>45635</v>
      </c>
      <c r="AE28" s="28">
        <v>45636</v>
      </c>
      <c r="AF28" s="28">
        <v>45637</v>
      </c>
      <c r="AG28" s="28">
        <v>45638</v>
      </c>
      <c r="AH28" s="28">
        <v>45639</v>
      </c>
      <c r="AI28" s="29">
        <v>45640</v>
      </c>
      <c r="AJ28" s="30">
        <v>45641</v>
      </c>
      <c r="AK28" s="21"/>
      <c r="AO28" s="76"/>
    </row>
    <row r="29" spans="2:41" s="22" customFormat="1" ht="70" customHeight="1" x14ac:dyDescent="0.15">
      <c r="B29" s="20"/>
      <c r="C29" s="28">
        <f t="array" ref="C29:I29">Jours+22+DATE(Calendrier9ans,OptionCalendrier9mois,1)-WEEKDAY(DATE(Calendrier9ans,OptionCalendrier9mois,1),OptionJoursemaine)</f>
        <v>45551</v>
      </c>
      <c r="D29" s="28">
        <v>45552</v>
      </c>
      <c r="E29" s="28">
        <v>45553</v>
      </c>
      <c r="F29" s="28">
        <v>45554</v>
      </c>
      <c r="G29" s="28">
        <v>45555</v>
      </c>
      <c r="H29" s="29">
        <v>45556</v>
      </c>
      <c r="I29" s="30">
        <v>45557</v>
      </c>
      <c r="J29" s="31"/>
      <c r="K29" s="32"/>
      <c r="L29" s="28">
        <f t="array" ref="L29:R29">Jours+22+DATE(Calendrier10ans,OptionCalendrier10mois,1)-WEEKDAY(DATE(Calendrier10ans,OptionCalendrier10mois,1),OptionJoursemaine)</f>
        <v>45586</v>
      </c>
      <c r="M29" s="28">
        <v>45587</v>
      </c>
      <c r="N29" s="28">
        <v>45588</v>
      </c>
      <c r="O29" s="28">
        <v>45589</v>
      </c>
      <c r="P29" s="28">
        <v>45590</v>
      </c>
      <c r="Q29" s="29">
        <v>45591</v>
      </c>
      <c r="R29" s="30">
        <v>45592</v>
      </c>
      <c r="S29" s="32"/>
      <c r="T29" s="33"/>
      <c r="U29" s="28">
        <f t="array" ref="U29:AA29">Jours+22+DATE(Calendrier11ans,OptionCalendrier11mois,1)-WEEKDAY(DATE(Calendrier11ans,OptionCalendrier11mois,1),OptionJoursemaine)</f>
        <v>45614</v>
      </c>
      <c r="V29" s="28">
        <v>45615</v>
      </c>
      <c r="W29" s="28">
        <v>45616</v>
      </c>
      <c r="X29" s="28">
        <v>45617</v>
      </c>
      <c r="Y29" s="28">
        <v>45618</v>
      </c>
      <c r="Z29" s="29">
        <v>45619</v>
      </c>
      <c r="AA29" s="30">
        <v>45620</v>
      </c>
      <c r="AB29" s="31"/>
      <c r="AC29" s="32"/>
      <c r="AD29" s="28">
        <f t="array" ref="AD29:AJ29">Jours+22+DATE(Calendrier12ans,OptionCalendrier12mois,1)-WEEKDAY(DATE(Calendrier12ans,OptionCalendrier12mois,1),OptionJoursemaine)</f>
        <v>45642</v>
      </c>
      <c r="AE29" s="28">
        <v>45643</v>
      </c>
      <c r="AF29" s="28">
        <v>45644</v>
      </c>
      <c r="AG29" s="28">
        <v>45645</v>
      </c>
      <c r="AH29" s="28">
        <v>45646</v>
      </c>
      <c r="AI29" s="29">
        <v>45647</v>
      </c>
      <c r="AJ29" s="30">
        <v>45648</v>
      </c>
      <c r="AK29" s="21"/>
      <c r="AO29" s="76"/>
    </row>
    <row r="30" spans="2:41" s="22" customFormat="1" ht="70" customHeight="1" x14ac:dyDescent="0.15">
      <c r="B30" s="20"/>
      <c r="C30" s="28">
        <f t="array" ref="C30:I30">Jours+29+DATE(Calendrier9ans,OptionCalendrier9mois,1)-WEEKDAY(DATE(Calendrier9ans,OptionCalendrier9mois,1),OptionJoursemaine)</f>
        <v>45558</v>
      </c>
      <c r="D30" s="28">
        <v>45559</v>
      </c>
      <c r="E30" s="28">
        <v>45560</v>
      </c>
      <c r="F30" s="28">
        <v>45561</v>
      </c>
      <c r="G30" s="28">
        <v>45562</v>
      </c>
      <c r="H30" s="29">
        <v>45563</v>
      </c>
      <c r="I30" s="30">
        <v>45564</v>
      </c>
      <c r="J30" s="31"/>
      <c r="K30" s="32"/>
      <c r="L30" s="28">
        <f t="array" ref="L30:R30">Jours+29+DATE(Calendrier10ans,OptionCalendrier10mois,1)-WEEKDAY(DATE(Calendrier10ans,OptionCalendrier10mois,1),OptionJoursemaine)</f>
        <v>45593</v>
      </c>
      <c r="M30" s="28">
        <v>45594</v>
      </c>
      <c r="N30" s="28">
        <v>45595</v>
      </c>
      <c r="O30" s="28">
        <v>45596</v>
      </c>
      <c r="P30" s="28">
        <v>45597</v>
      </c>
      <c r="Q30" s="29">
        <v>45598</v>
      </c>
      <c r="R30" s="30">
        <v>45599</v>
      </c>
      <c r="S30" s="32"/>
      <c r="T30" s="33"/>
      <c r="U30" s="28">
        <f t="array" ref="U30:AA30">Jours+29+DATE(Calendrier11ans,OptionCalendrier11mois,1)-WEEKDAY(DATE(Calendrier11ans,OptionCalendrier11mois,1),OptionJoursemaine)</f>
        <v>45621</v>
      </c>
      <c r="V30" s="28">
        <v>45622</v>
      </c>
      <c r="W30" s="28">
        <v>45623</v>
      </c>
      <c r="X30" s="28">
        <v>45624</v>
      </c>
      <c r="Y30" s="28">
        <v>45625</v>
      </c>
      <c r="Z30" s="29">
        <v>45626</v>
      </c>
      <c r="AA30" s="30">
        <v>45627</v>
      </c>
      <c r="AB30" s="31"/>
      <c r="AC30" s="32"/>
      <c r="AD30" s="28">
        <f t="array" ref="AD30:AJ30">Jours+29+DATE(Calendrier12ans,OptionCalendrier12mois,1)-WEEKDAY(DATE(Calendrier12ans,OptionCalendrier12mois,1),OptionJoursemaine)</f>
        <v>45649</v>
      </c>
      <c r="AE30" s="28">
        <v>45650</v>
      </c>
      <c r="AF30" s="28">
        <v>45651</v>
      </c>
      <c r="AG30" s="28">
        <v>45652</v>
      </c>
      <c r="AH30" s="28">
        <v>45653</v>
      </c>
      <c r="AI30" s="29">
        <v>45654</v>
      </c>
      <c r="AJ30" s="30">
        <v>45655</v>
      </c>
      <c r="AK30" s="21"/>
      <c r="AO30" s="76"/>
    </row>
    <row r="31" spans="2:41" s="22" customFormat="1" ht="70" customHeight="1" x14ac:dyDescent="0.15">
      <c r="B31" s="23"/>
      <c r="C31" s="28">
        <f t="array" ref="C31:D31">Jours+36+DATE(Calendrier9ans,OptionCalendrier9mois,1)-WEEKDAY(DATE(Calendrier9ans,OptionCalendrier9mois,1),OptionJoursemaine)</f>
        <v>45565</v>
      </c>
      <c r="D31" s="28">
        <v>45566</v>
      </c>
      <c r="E31" s="59"/>
      <c r="F31" s="59"/>
      <c r="G31" s="59"/>
      <c r="H31" s="59"/>
      <c r="I31" s="59"/>
      <c r="J31" s="31"/>
      <c r="K31" s="32"/>
      <c r="L31" s="28">
        <f t="array" ref="L31:M31">Jours+36+DATE(Calendrier10ans,OptionCalendrier10mois,1)-WEEKDAY(DATE(Calendrier10ans,OptionCalendrier10mois,1),OptionJoursemaine)</f>
        <v>45600</v>
      </c>
      <c r="M31" s="28">
        <v>45601</v>
      </c>
      <c r="N31" s="56"/>
      <c r="O31" s="57"/>
      <c r="P31" s="57"/>
      <c r="Q31" s="57"/>
      <c r="R31" s="57"/>
      <c r="S31" s="32"/>
      <c r="T31" s="33"/>
      <c r="U31" s="28">
        <f t="array" ref="U31:V31">Jours+36+DATE(Calendrier11ans,OptionCalendrier11mois,1)-WEEKDAY(DATE(Calendrier11ans,OptionCalendrier11mois,1),OptionJoursemaine)</f>
        <v>45628</v>
      </c>
      <c r="V31" s="28">
        <v>45629</v>
      </c>
      <c r="W31" s="59"/>
      <c r="X31" s="59"/>
      <c r="Y31" s="59"/>
      <c r="Z31" s="59"/>
      <c r="AA31" s="59"/>
      <c r="AB31" s="31"/>
      <c r="AC31" s="32"/>
      <c r="AD31" s="28">
        <f t="array" ref="AD31:AE31">Jours+36+DATE(Calendrier12ans,OptionCalendrier12mois,1)-WEEKDAY(DATE(Calendrier12ans,OptionCalendrier12mois,1),OptionJoursemaine)</f>
        <v>45656</v>
      </c>
      <c r="AE31" s="28">
        <v>45657</v>
      </c>
      <c r="AF31" s="59"/>
      <c r="AG31" s="59"/>
      <c r="AH31" s="59"/>
      <c r="AI31" s="59"/>
      <c r="AJ31" s="59"/>
      <c r="AK31" s="21"/>
      <c r="AO31" s="76"/>
    </row>
    <row r="32" spans="2:41" ht="14.5" customHeight="1" thickBot="1" x14ac:dyDescent="0.3">
      <c r="B32" s="12"/>
      <c r="C32" s="13"/>
      <c r="D32" s="13"/>
      <c r="E32" s="13"/>
      <c r="F32" s="13"/>
      <c r="G32" s="13"/>
      <c r="H32" s="13"/>
      <c r="I32" s="13"/>
      <c r="J32" s="14"/>
      <c r="K32" s="13"/>
      <c r="L32" s="13"/>
      <c r="M32" s="13"/>
      <c r="N32" s="13"/>
      <c r="O32" s="13"/>
      <c r="P32" s="13"/>
      <c r="Q32" s="13"/>
      <c r="R32" s="13"/>
      <c r="S32" s="13"/>
      <c r="T32" s="12"/>
      <c r="U32" s="13"/>
      <c r="V32" s="13"/>
      <c r="W32" s="13"/>
      <c r="X32" s="13"/>
      <c r="Y32" s="13"/>
      <c r="Z32" s="13"/>
      <c r="AA32" s="13"/>
      <c r="AB32" s="14"/>
      <c r="AC32" s="13"/>
      <c r="AD32" s="13"/>
      <c r="AE32" s="13"/>
      <c r="AF32" s="13"/>
      <c r="AG32" s="13"/>
      <c r="AH32" s="13"/>
      <c r="AI32" s="13"/>
      <c r="AJ32" s="13"/>
      <c r="AK32" s="14"/>
    </row>
    <row r="33" spans="2:3" ht="56.25" customHeight="1" x14ac:dyDescent="0.25"/>
    <row r="34" spans="2:3" ht="16.5" customHeight="1" x14ac:dyDescent="0.25"/>
    <row r="35" spans="2:3" ht="56.25" customHeight="1" x14ac:dyDescent="0.25"/>
    <row r="36" spans="2:3" ht="16.5" customHeight="1" x14ac:dyDescent="0.25"/>
    <row r="37" spans="2:3" ht="56.25" customHeight="1" x14ac:dyDescent="0.25">
      <c r="C37" s="73"/>
    </row>
    <row r="38" spans="2:3" ht="16.5" customHeight="1" x14ac:dyDescent="0.25"/>
    <row r="39" spans="2:3" ht="56.25" customHeight="1" x14ac:dyDescent="0.25"/>
    <row r="40" spans="2:3" ht="16.5" customHeight="1" x14ac:dyDescent="0.25"/>
    <row r="41" spans="2:3" ht="57" customHeight="1" x14ac:dyDescent="0.25"/>
    <row r="42" spans="2:3" ht="16.5" customHeight="1" x14ac:dyDescent="0.25"/>
    <row r="43" spans="2:3" ht="63.75" customHeight="1" x14ac:dyDescent="0.25"/>
    <row r="44" spans="2:3" ht="54" customHeight="1" x14ac:dyDescent="0.25">
      <c r="B44" s="1"/>
    </row>
    <row r="45" spans="2:3" ht="14.25" customHeight="1" x14ac:dyDescent="0.25">
      <c r="B45" s="2"/>
    </row>
    <row r="46" spans="2:3" ht="16.5" customHeight="1" x14ac:dyDescent="0.25"/>
    <row r="47" spans="2:3" ht="56.25" customHeight="1" x14ac:dyDescent="0.25"/>
    <row r="48" spans="2:3" ht="16.5" customHeight="1" x14ac:dyDescent="0.25"/>
    <row r="49" spans="2:2" ht="56.25" customHeight="1" x14ac:dyDescent="0.25"/>
    <row r="50" spans="2:2" ht="16.5" customHeight="1" x14ac:dyDescent="0.25"/>
    <row r="51" spans="2:2" ht="56.25" customHeight="1" x14ac:dyDescent="0.25"/>
    <row r="52" spans="2:2" ht="16.5" customHeight="1" x14ac:dyDescent="0.25"/>
    <row r="53" spans="2:2" ht="56.25" customHeight="1" x14ac:dyDescent="0.25"/>
    <row r="54" spans="2:2" ht="16.5" customHeight="1" x14ac:dyDescent="0.25"/>
    <row r="55" spans="2:2" ht="57" customHeight="1" x14ac:dyDescent="0.25"/>
    <row r="56" spans="2:2" ht="16.5" customHeight="1" x14ac:dyDescent="0.25"/>
    <row r="57" spans="2:2" ht="63.75" customHeight="1" x14ac:dyDescent="0.25"/>
    <row r="58" spans="2:2" ht="54" customHeight="1" x14ac:dyDescent="0.25">
      <c r="B58" s="1"/>
    </row>
    <row r="59" spans="2:2" ht="14.25" customHeight="1" x14ac:dyDescent="0.25">
      <c r="B59" s="2"/>
    </row>
    <row r="60" spans="2:2" ht="16.5" customHeight="1" x14ac:dyDescent="0.25"/>
    <row r="61" spans="2:2" ht="56.25" customHeight="1" x14ac:dyDescent="0.25"/>
    <row r="62" spans="2:2" ht="16.5" customHeight="1" x14ac:dyDescent="0.25"/>
    <row r="63" spans="2:2" ht="56.25" customHeight="1" x14ac:dyDescent="0.25"/>
    <row r="64" spans="2:2" ht="16.5" customHeight="1" x14ac:dyDescent="0.25"/>
    <row r="65" spans="2:2" ht="56.25" customHeight="1" x14ac:dyDescent="0.25"/>
    <row r="66" spans="2:2" ht="16.5" customHeight="1" x14ac:dyDescent="0.25"/>
    <row r="67" spans="2:2" ht="56.25" customHeight="1" x14ac:dyDescent="0.25"/>
    <row r="68" spans="2:2" ht="16.5" customHeight="1" x14ac:dyDescent="0.25"/>
    <row r="69" spans="2:2" ht="57" customHeight="1" x14ac:dyDescent="0.25"/>
    <row r="70" spans="2:2" ht="16.5" customHeight="1" x14ac:dyDescent="0.25"/>
    <row r="71" spans="2:2" ht="63.75" customHeight="1" x14ac:dyDescent="0.25"/>
    <row r="72" spans="2:2" ht="54" customHeight="1" x14ac:dyDescent="0.25">
      <c r="B72" s="1"/>
    </row>
    <row r="73" spans="2:2" ht="14.25" customHeight="1" x14ac:dyDescent="0.25">
      <c r="B73" s="2"/>
    </row>
    <row r="74" spans="2:2" ht="16.5" customHeight="1" x14ac:dyDescent="0.25"/>
    <row r="75" spans="2:2" ht="56.25" customHeight="1" x14ac:dyDescent="0.25"/>
    <row r="76" spans="2:2" ht="16.5" customHeight="1" x14ac:dyDescent="0.25"/>
    <row r="77" spans="2:2" ht="56.25" customHeight="1" x14ac:dyDescent="0.25"/>
    <row r="78" spans="2:2" ht="16.5" customHeight="1" x14ac:dyDescent="0.25"/>
    <row r="79" spans="2:2" ht="56.25" customHeight="1" x14ac:dyDescent="0.25"/>
    <row r="80" spans="2:2" ht="16.5" customHeight="1" x14ac:dyDescent="0.25"/>
    <row r="81" spans="2:2" ht="56.25" customHeight="1" x14ac:dyDescent="0.25"/>
    <row r="82" spans="2:2" ht="16.5" customHeight="1" x14ac:dyDescent="0.25"/>
    <row r="83" spans="2:2" ht="57" customHeight="1" x14ac:dyDescent="0.25"/>
    <row r="84" spans="2:2" ht="16.5" customHeight="1" x14ac:dyDescent="0.25"/>
    <row r="85" spans="2:2" ht="63.75" customHeight="1" x14ac:dyDescent="0.25"/>
    <row r="86" spans="2:2" ht="54" customHeight="1" x14ac:dyDescent="0.25">
      <c r="B86" s="1"/>
    </row>
    <row r="87" spans="2:2" ht="14.25" customHeight="1" x14ac:dyDescent="0.25">
      <c r="B87" s="2"/>
    </row>
    <row r="88" spans="2:2" ht="16.5" customHeight="1" x14ac:dyDescent="0.25"/>
    <row r="89" spans="2:2" ht="56.25" customHeight="1" x14ac:dyDescent="0.25"/>
    <row r="90" spans="2:2" ht="16.5" customHeight="1" x14ac:dyDescent="0.25"/>
    <row r="91" spans="2:2" ht="56.25" customHeight="1" x14ac:dyDescent="0.25"/>
    <row r="92" spans="2:2" ht="16.5" customHeight="1" x14ac:dyDescent="0.25"/>
    <row r="93" spans="2:2" ht="56.25" customHeight="1" x14ac:dyDescent="0.25"/>
    <row r="94" spans="2:2" ht="16.5" customHeight="1" x14ac:dyDescent="0.25"/>
    <row r="95" spans="2:2" ht="56.25" customHeight="1" x14ac:dyDescent="0.25"/>
    <row r="96" spans="2:2" ht="16.5" customHeight="1" x14ac:dyDescent="0.25"/>
    <row r="97" spans="2:2" ht="57" customHeight="1" x14ac:dyDescent="0.25"/>
    <row r="98" spans="2:2" ht="16.5" customHeight="1" x14ac:dyDescent="0.25"/>
    <row r="99" spans="2:2" ht="63.75" customHeight="1" x14ac:dyDescent="0.25"/>
    <row r="100" spans="2:2" ht="54" customHeight="1" x14ac:dyDescent="0.25">
      <c r="B100" s="1"/>
    </row>
    <row r="101" spans="2:2" ht="14.25" customHeight="1" x14ac:dyDescent="0.25">
      <c r="B101" s="2"/>
    </row>
    <row r="102" spans="2:2" ht="16.5" customHeight="1" x14ac:dyDescent="0.25"/>
    <row r="103" spans="2:2" ht="56.25" customHeight="1" x14ac:dyDescent="0.25"/>
    <row r="104" spans="2:2" ht="16.5" customHeight="1" x14ac:dyDescent="0.25"/>
    <row r="105" spans="2:2" ht="56.25" customHeight="1" x14ac:dyDescent="0.25"/>
    <row r="106" spans="2:2" ht="16.5" customHeight="1" x14ac:dyDescent="0.25"/>
    <row r="107" spans="2:2" ht="56.25" customHeight="1" x14ac:dyDescent="0.25"/>
    <row r="108" spans="2:2" ht="16.5" customHeight="1" x14ac:dyDescent="0.25"/>
    <row r="109" spans="2:2" ht="56.25" customHeight="1" x14ac:dyDescent="0.25"/>
    <row r="110" spans="2:2" ht="16.5" customHeight="1" x14ac:dyDescent="0.25"/>
    <row r="111" spans="2:2" ht="57" customHeight="1" x14ac:dyDescent="0.25"/>
    <row r="112" spans="2:2" ht="16.5" customHeight="1" x14ac:dyDescent="0.25"/>
    <row r="113" spans="2:2" ht="63.75" customHeight="1" x14ac:dyDescent="0.25"/>
    <row r="114" spans="2:2" ht="54" customHeight="1" x14ac:dyDescent="0.25">
      <c r="B114" s="1"/>
    </row>
    <row r="115" spans="2:2" ht="14.25" customHeight="1" x14ac:dyDescent="0.25">
      <c r="B115" s="2"/>
    </row>
    <row r="116" spans="2:2" ht="16.5" customHeight="1" x14ac:dyDescent="0.25"/>
    <row r="117" spans="2:2" ht="56.25" customHeight="1" x14ac:dyDescent="0.25"/>
    <row r="118" spans="2:2" ht="16.5" customHeight="1" x14ac:dyDescent="0.25"/>
    <row r="119" spans="2:2" ht="56.25" customHeight="1" x14ac:dyDescent="0.25"/>
    <row r="120" spans="2:2" ht="16.5" customHeight="1" x14ac:dyDescent="0.25"/>
    <row r="121" spans="2:2" ht="56.25" customHeight="1" x14ac:dyDescent="0.25"/>
    <row r="122" spans="2:2" ht="16.5" customHeight="1" x14ac:dyDescent="0.25"/>
    <row r="123" spans="2:2" ht="56.25" customHeight="1" x14ac:dyDescent="0.25"/>
    <row r="124" spans="2:2" ht="16.5" customHeight="1" x14ac:dyDescent="0.25"/>
    <row r="125" spans="2:2" ht="57" customHeight="1" x14ac:dyDescent="0.25"/>
    <row r="126" spans="2:2" ht="16.5" customHeight="1" x14ac:dyDescent="0.25"/>
    <row r="127" spans="2:2" ht="63.75" customHeight="1" x14ac:dyDescent="0.25"/>
    <row r="128" spans="2:2" ht="54" customHeight="1" x14ac:dyDescent="0.25"/>
    <row r="129" ht="14.25" customHeight="1" x14ac:dyDescent="0.25"/>
    <row r="130" ht="16.5" customHeight="1" x14ac:dyDescent="0.25"/>
    <row r="131" ht="56.25" customHeight="1" x14ac:dyDescent="0.25"/>
    <row r="132" ht="16.5" customHeight="1" x14ac:dyDescent="0.25"/>
    <row r="133" ht="56.25" customHeight="1" x14ac:dyDescent="0.25"/>
    <row r="134" ht="16.5" customHeight="1" x14ac:dyDescent="0.25"/>
    <row r="135" ht="56.25" customHeight="1" x14ac:dyDescent="0.25"/>
    <row r="136" ht="16.5" customHeight="1" x14ac:dyDescent="0.25"/>
    <row r="137" ht="56.25" customHeight="1" x14ac:dyDescent="0.25"/>
    <row r="138" ht="16.5" customHeight="1" x14ac:dyDescent="0.25"/>
    <row r="139" ht="57" customHeight="1" x14ac:dyDescent="0.25"/>
    <row r="140" ht="16.5" customHeight="1" x14ac:dyDescent="0.25"/>
    <row r="141" ht="63.75" customHeight="1" x14ac:dyDescent="0.25"/>
    <row r="142" ht="54" customHeight="1" x14ac:dyDescent="0.25"/>
    <row r="143" ht="14.25" customHeight="1" x14ac:dyDescent="0.25"/>
    <row r="144" ht="16.5" customHeight="1" x14ac:dyDescent="0.25"/>
    <row r="145" ht="56.25" customHeight="1" x14ac:dyDescent="0.25"/>
    <row r="146" ht="16.5" customHeight="1" x14ac:dyDescent="0.25"/>
    <row r="147" ht="56.25" customHeight="1" x14ac:dyDescent="0.25"/>
    <row r="148" ht="16.5" customHeight="1" x14ac:dyDescent="0.25"/>
    <row r="149" ht="56.25" customHeight="1" x14ac:dyDescent="0.25"/>
    <row r="150" ht="16.5" customHeight="1" x14ac:dyDescent="0.25"/>
    <row r="151" ht="56.25" customHeight="1" x14ac:dyDescent="0.25"/>
    <row r="152" ht="16.5" customHeight="1" x14ac:dyDescent="0.25"/>
    <row r="153" ht="57" customHeight="1" x14ac:dyDescent="0.25"/>
    <row r="154" ht="16.5" customHeight="1" x14ac:dyDescent="0.25"/>
    <row r="155" ht="63.75" customHeight="1" x14ac:dyDescent="0.25"/>
  </sheetData>
  <mergeCells count="32">
    <mergeCell ref="N21:R21"/>
    <mergeCell ref="K2:N2"/>
    <mergeCell ref="AI2:AJ2"/>
    <mergeCell ref="AG2:AH2"/>
    <mergeCell ref="AE2:AF2"/>
    <mergeCell ref="Z2:AA2"/>
    <mergeCell ref="X2:Y2"/>
    <mergeCell ref="V2:W2"/>
    <mergeCell ref="D14:F14"/>
    <mergeCell ref="M14:O14"/>
    <mergeCell ref="V14:X14"/>
    <mergeCell ref="AE14:AG14"/>
    <mergeCell ref="D4:F4"/>
    <mergeCell ref="M4:O4"/>
    <mergeCell ref="V4:X4"/>
    <mergeCell ref="AE4:AG4"/>
    <mergeCell ref="B2:J2"/>
    <mergeCell ref="N31:R31"/>
    <mergeCell ref="W21:AA21"/>
    <mergeCell ref="AF21:AJ21"/>
    <mergeCell ref="E31:I31"/>
    <mergeCell ref="AF31:AJ31"/>
    <mergeCell ref="D24:F24"/>
    <mergeCell ref="M24:O24"/>
    <mergeCell ref="V24:X24"/>
    <mergeCell ref="AE24:AG24"/>
    <mergeCell ref="W31:AA31"/>
    <mergeCell ref="E11:I11"/>
    <mergeCell ref="AF11:AJ11"/>
    <mergeCell ref="E21:I21"/>
    <mergeCell ref="N11:R11"/>
    <mergeCell ref="W11:AA11"/>
  </mergeCells>
  <phoneticPr fontId="2" type="noConversion"/>
  <conditionalFormatting sqref="C6:I10 C11:D11">
    <cfRule type="expression" dxfId="29" priority="73">
      <formula>MONTH(C6)&lt;&gt;OptionCalendrier1mois</formula>
    </cfRule>
  </conditionalFormatting>
  <conditionalFormatting sqref="C6:I10 L6:R10 U6:AA10 AD6:AJ10 C11:D11 L11:M11 U11:V11 AD11:AE11 C16:I20 L16:R20 U16:AA20 AD16:AJ20 C21:D21 L21:M21 U21:V21 AD21:AE21 C26:I30 L26:R30 U26:AA30 AD26:AJ30 C31:D31 L31:M31 U31:V31 AD31:AE31">
    <cfRule type="expression" dxfId="17" priority="29">
      <formula>"'=COUNTIF(Donnée!Turquoise, C6) &gt; 0 "</formula>
    </cfRule>
  </conditionalFormatting>
  <conditionalFormatting sqref="C16:I20 C21:D21">
    <cfRule type="expression" dxfId="28" priority="56">
      <formula>MONTH(C16)&lt;&gt;OptionCalendrier5mois</formula>
    </cfRule>
  </conditionalFormatting>
  <conditionalFormatting sqref="C26:I30 C31:D31">
    <cfRule type="expression" dxfId="27" priority="48">
      <formula>MONTH(C26)&lt;&gt;OptionCalendrier9mois</formula>
    </cfRule>
  </conditionalFormatting>
  <conditionalFormatting sqref="L6:R10 L11:M11">
    <cfRule type="expression" dxfId="26" priority="62">
      <formula>MONTH(L6)&lt;&gt;OptionCalendrier2mois</formula>
    </cfRule>
  </conditionalFormatting>
  <conditionalFormatting sqref="L16:R20 L21:M21">
    <cfRule type="expression" dxfId="25" priority="54">
      <formula>MONTH(L16)&lt;&gt;OptionCalendrier6mois</formula>
    </cfRule>
  </conditionalFormatting>
  <conditionalFormatting sqref="L26:R30 L31:M31">
    <cfRule type="expression" dxfId="24" priority="38">
      <formula>MONTH(L26)&lt;&gt;OptionCalendrier10mois</formula>
    </cfRule>
  </conditionalFormatting>
  <conditionalFormatting sqref="U6:AA10 U11:V11">
    <cfRule type="expression" dxfId="23" priority="60">
      <formula>MONTH(U6)&lt;&gt;OptionCalendrier3mois</formula>
    </cfRule>
  </conditionalFormatting>
  <conditionalFormatting sqref="U16:AA20 U21:V21">
    <cfRule type="expression" dxfId="22" priority="52">
      <formula>MONTH(U16)&lt;&gt;OptionCalendrier7mois</formula>
    </cfRule>
  </conditionalFormatting>
  <conditionalFormatting sqref="U26:AA30 U31:V31">
    <cfRule type="expression" dxfId="21" priority="37">
      <formula>MONTH(U26)&lt;&gt;OptionCalendrier11mois</formula>
    </cfRule>
  </conditionalFormatting>
  <conditionalFormatting sqref="AD6:AJ10 AD11:AE11">
    <cfRule type="expression" dxfId="20" priority="58">
      <formula>MONTH(AD6)&lt;&gt;OptionCalendrier4mois</formula>
    </cfRule>
  </conditionalFormatting>
  <conditionalFormatting sqref="AD16:AJ20 AD21:AE21">
    <cfRule type="expression" dxfId="19" priority="50">
      <formula>MONTH(AD16)&lt;&gt;OptionCalendrier8mois</formula>
    </cfRule>
  </conditionalFormatting>
  <conditionalFormatting sqref="AD26:AJ30 AD31:AE31">
    <cfRule type="expression" dxfId="18" priority="36">
      <formula>MONTH(AD26)&lt;&gt;OptionCalendrier12mois</formula>
    </cfRule>
  </conditionalFormatting>
  <dataValidations xWindow="88" yWindow="452" count="12">
    <dataValidation type="list" errorStyle="warning" allowBlank="1" showInputMessage="1" showErrorMessage="1" error="Sélectionnez le premier jour de la semaine dans la liste. Sélectionnez ANNULER, appuyez sur ALT+FLÈCHE BAS pour accéder aux options, puis sur FLÈCHE BAS et ENTRÉE pour opérer une sélection" prompt="Sélectionnez le premier jour de la semaine dans cette cellule. Appuyez sur ALT+FLÈCHE BAS pour ouvrir la liste déroulante, puis sur ENTRÉE pour opérer une sélection. Le calendrier se met à jour automatiquement." sqref="C5" xr:uid="{00000000-0002-0000-0000-000000000000}">
      <formula1>"DIMANCHE,LUNDI,MARDI,MERCREDI,JEUDI,VENDREDI,SAMEDI"</formula1>
    </dataValidation>
    <dataValidation type="list" errorStyle="warning" allowBlank="1" showInputMessage="1" showErrorMessage="1" error="Sélectionnez le premier mois du calendrier dans la liste. Sélectionnez ANNULER, appuyez sur ALT+FLÈCHE BAS pour accéder aux options, puis sur FLÈCHE BAS et ENTRÉE pour opérer une sélection." prompt="Sélectionnez le premier mois du calendrier dans cette cellule. Appuyez sur ALT+FLÈCHE BAS pour ouvrir la liste déroulante, puis sur ENTRÉE pour opérer une sélection" sqref="D4:F4" xr:uid="{00000000-0002-0000-0000-000001000000}">
      <formula1>"Janvier,Février,Mars,Avril,Mai,Juin,Juillet,Août,Septembre,Octobre,Novembre,Décembre"</formula1>
    </dataValidation>
    <dataValidation allowBlank="1" showInputMessage="1" prompt="Ce classeur est un calendrier de 12 mois. Entrez l’année de début dans la cellule B1, puis sélectionnez le mois de début dans la cellule C1. Le calendrier sera automatiquement mis à jour pour les mois suivants." sqref="B4" xr:uid="{00000000-0002-0000-0000-000002000000}"/>
    <dataValidation allowBlank="1" showInputMessage="1" showErrorMessage="1" prompt="Entrez l’année dans cette cellule." sqref="C4" xr:uid="{00000000-0002-0000-0000-000003000000}"/>
    <dataValidation allowBlank="1" showInputMessage="1" prompt="Jour de la semaine déterminé automatiquement. Pour modifier les jours de la semaine, sélectionnez un autre jour de début de semaine dans la cellule B2." sqref="D5:I5 L5" xr:uid="{00000000-0002-0000-0000-000004000000}"/>
    <dataValidation allowBlank="1" showInputMessage="1" prompt="Date" sqref="C6" xr:uid="{00000000-0002-0000-0000-000005000000}"/>
    <dataValidation allowBlank="1" showInputMessage="1" prompt="L’année civile est automatiquement mise à jour en fonction de l’année sélectionnée dans la cellule B1" sqref="L4" xr:uid="{00000000-0002-0000-0000-000006000000}"/>
    <dataValidation allowBlank="1" showInputMessage="1" prompt="Le mois civil est automatiquement mis à jour en fonction du mois sélectionné dans la cellule C1." sqref="M4:O4" xr:uid="{00000000-0002-0000-0000-000007000000}"/>
    <dataValidation allowBlank="1" showInputMessage="1" prompt="Entrez les notes mensuelles dans la cellule ci-dessous." sqref="E11:I11" xr:uid="{00000000-0002-0000-0000-000008000000}"/>
    <dataValidation allowBlank="1" showInputMessage="1" showErrorMessage="1" prompt="L’année civile est automatiquement mise à jour en fonction de l’année sélectionnée dans la cellule B1" sqref="U4 AD4 C14 L14 U14 AD14 C24 L24 U24 AD24" xr:uid="{00000000-0002-0000-0000-000009000000}"/>
    <dataValidation allowBlank="1" showInputMessage="1" showErrorMessage="1" prompt="Le mois civil est automatiquement mis à jour en fonction du mois sélectionné dans la cellule C1." sqref="V24:X24 V4:X4 AE4:AG4 D14:F14 M14:O14 V14:X14 AE14:AG14 D24:F24 M24:O24 AE24:AG24" xr:uid="{00000000-0002-0000-0000-00000A000000}"/>
    <dataValidation allowBlank="1" showInputMessage="1" showErrorMessage="1" prompt="Jour de la semaine déterminé automatiquement. Pour modifier les jours de la semaine, sélectionnez un autre jour de début de semaine dans la cellule B2." sqref="M5:R5 U5:AA5 AD5:AJ5 C15:I15 L15:R15 U15:AA15 AD15:AJ15 C25:I25 L25:R25 U25:AA25 AD25:AJ25" xr:uid="{00000000-0002-0000-0000-00000B000000}"/>
  </dataValidations>
  <printOptions horizontalCentered="1" verticalCentered="1"/>
  <pageMargins left="0.25" right="0.25" top="0.45" bottom="0.45" header="0.5" footer="0.5"/>
  <pageSetup paperSize="9" fitToHeight="0" orientation="landscape" r:id="rId1"/>
  <headerFooter alignWithMargins="0"/>
  <rowBreaks count="8" manualBreakCount="8">
    <brk id="43" min="2" max="9" man="1"/>
    <brk id="57" min="2" max="9" man="1"/>
    <brk id="71" min="2" max="9" man="1"/>
    <brk id="85" min="2" max="9" man="1"/>
    <brk id="99" min="2" max="9" man="1"/>
    <brk id="113" min="2" max="9" man="1"/>
    <brk id="127" min="2" max="9" man="1"/>
    <brk id="141" min="2" max="9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A3"/>
  <sheetViews>
    <sheetView workbookViewId="0">
      <selection activeCell="A6" sqref="A6"/>
    </sheetView>
  </sheetViews>
  <sheetFormatPr baseColWidth="10" defaultRowHeight="14" x14ac:dyDescent="0.15"/>
  <cols>
    <col min="1" max="1" width="219.83203125" customWidth="1"/>
  </cols>
  <sheetData>
    <row r="2" spans="1:1" x14ac:dyDescent="0.15">
      <c r="A2" t="s">
        <v>10</v>
      </c>
    </row>
    <row r="3" spans="1:1" x14ac:dyDescent="0.15">
      <c r="A3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T3"/>
  <sheetViews>
    <sheetView workbookViewId="0">
      <selection activeCell="A2" sqref="A2"/>
    </sheetView>
  </sheetViews>
  <sheetFormatPr baseColWidth="10" defaultRowHeight="14" x14ac:dyDescent="0.15"/>
  <cols>
    <col min="1" max="1" width="10.83203125" style="74"/>
    <col min="2" max="2" width="10.6640625" style="74"/>
    <col min="3" max="4" width="10.83203125" style="74"/>
    <col min="5" max="5" width="10.6640625" style="74"/>
    <col min="6" max="7" width="10.83203125" style="74"/>
    <col min="8" max="8" width="10.6640625" style="74"/>
    <col min="9" max="10" width="10.83203125" style="74"/>
    <col min="11" max="11" width="10.6640625" style="74"/>
    <col min="12" max="13" width="10.83203125" style="74"/>
    <col min="14" max="14" width="10.6640625" style="74"/>
    <col min="15" max="20" width="10.83203125" style="74"/>
  </cols>
  <sheetData>
    <row r="1" spans="1:14" x14ac:dyDescent="0.15">
      <c r="A1" s="74" t="s">
        <v>2</v>
      </c>
      <c r="B1" s="74" t="s">
        <v>3</v>
      </c>
      <c r="D1" s="74" t="s">
        <v>4</v>
      </c>
      <c r="E1" s="74" t="s">
        <v>3</v>
      </c>
      <c r="G1" s="74" t="s">
        <v>5</v>
      </c>
      <c r="H1" s="74" t="s">
        <v>3</v>
      </c>
      <c r="J1" s="74" t="s">
        <v>6</v>
      </c>
      <c r="K1" s="74" t="s">
        <v>3</v>
      </c>
      <c r="M1" s="74" t="s">
        <v>7</v>
      </c>
      <c r="N1" s="74" t="s">
        <v>3</v>
      </c>
    </row>
    <row r="2" spans="1:14" x14ac:dyDescent="0.15">
      <c r="B2" s="74">
        <v>45638</v>
      </c>
    </row>
    <row r="3" spans="1:14" x14ac:dyDescent="0.15">
      <c r="B3" s="74">
        <v>45292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63</vt:i4>
      </vt:variant>
    </vt:vector>
  </HeadingPairs>
  <TitlesOfParts>
    <vt:vector size="66" baseType="lpstr">
      <vt:lpstr>Calendrier</vt:lpstr>
      <vt:lpstr>Feuil1</vt:lpstr>
      <vt:lpstr>Données</vt:lpstr>
      <vt:lpstr>Annéeréférence</vt:lpstr>
      <vt:lpstr>Calendrier10ans</vt:lpstr>
      <vt:lpstr>Calendrier10mois</vt:lpstr>
      <vt:lpstr>Calendrier11ans</vt:lpstr>
      <vt:lpstr>Calendrier11mois</vt:lpstr>
      <vt:lpstr>Calendrier12ans</vt:lpstr>
      <vt:lpstr>Calendrier12mois</vt:lpstr>
      <vt:lpstr>Calendrier1an</vt:lpstr>
      <vt:lpstr>Calendrier1mois</vt:lpstr>
      <vt:lpstr>Calendrier2ans</vt:lpstr>
      <vt:lpstr>Calendrier2mois</vt:lpstr>
      <vt:lpstr>Calendrier3ans</vt:lpstr>
      <vt:lpstr>Calendrier3mois</vt:lpstr>
      <vt:lpstr>Calendrier4ans</vt:lpstr>
      <vt:lpstr>Calendrier4mois</vt:lpstr>
      <vt:lpstr>Calendrier5ans</vt:lpstr>
      <vt:lpstr>Calendrier5mois</vt:lpstr>
      <vt:lpstr>Calendrier6ans</vt:lpstr>
      <vt:lpstr>Calendrier6mois</vt:lpstr>
      <vt:lpstr>Calendrier7ans</vt:lpstr>
      <vt:lpstr>Calendrier7mois</vt:lpstr>
      <vt:lpstr>Calendrier8ans</vt:lpstr>
      <vt:lpstr>Calendrier8mois</vt:lpstr>
      <vt:lpstr>Calendrier9ans</vt:lpstr>
      <vt:lpstr>Calendrier9mois</vt:lpstr>
      <vt:lpstr>DébutSemaine</vt:lpstr>
      <vt:lpstr>Calendrier!Zone_d_impression</vt:lpstr>
      <vt:lpstr>ZoneTitreColonne1...H12.1</vt:lpstr>
      <vt:lpstr>ZoneTitreColonne10..H54.1</vt:lpstr>
      <vt:lpstr>ZoneTitreColonne11..C56.1</vt:lpstr>
      <vt:lpstr>ZoneTitreColonne12..D56.1</vt:lpstr>
      <vt:lpstr>ZoneTitreColonne13..H68.1</vt:lpstr>
      <vt:lpstr>ZoneTitreColonne14..C70.1</vt:lpstr>
      <vt:lpstr>ZoneTitreColonne15..D70.1</vt:lpstr>
      <vt:lpstr>ZoneTitreColonne16..H82.1</vt:lpstr>
      <vt:lpstr>ZoneTitreColonne17..C84.1</vt:lpstr>
      <vt:lpstr>ZoneTitreColonne18..D84.1</vt:lpstr>
      <vt:lpstr>ZoneTitreColonne19..H96.1</vt:lpstr>
      <vt:lpstr>ZoneTitreColonne2...C14.1</vt:lpstr>
      <vt:lpstr>ZoneTitreColonne20..C98.1</vt:lpstr>
      <vt:lpstr>ZoneTitreColonne21..D98.1</vt:lpstr>
      <vt:lpstr>ZoneTitreColonne22..H110.1</vt:lpstr>
      <vt:lpstr>ZoneTitreColonne23..C112.1</vt:lpstr>
      <vt:lpstr>ZoneTitreColonne24..D112.1</vt:lpstr>
      <vt:lpstr>ZoneTitreColonne25..H124.1</vt:lpstr>
      <vt:lpstr>ZoneTitreColonne26..C126.1</vt:lpstr>
      <vt:lpstr>ZoneTitreColonne27..D126.1</vt:lpstr>
      <vt:lpstr>ZoneTitreColonne28..H138.1</vt:lpstr>
      <vt:lpstr>ZoneTitreColonne29..C140.1</vt:lpstr>
      <vt:lpstr>ZoneTitreColonne3..D14.1</vt:lpstr>
      <vt:lpstr>ZoneTitreColonne30..D140.1</vt:lpstr>
      <vt:lpstr>ZoneTitreColonne31..H152.1</vt:lpstr>
      <vt:lpstr>ZoneTitreColonne32..C154.1</vt:lpstr>
      <vt:lpstr>ZoneTitreColonne33..D154.1</vt:lpstr>
      <vt:lpstr>ZoneTitreColonne34..H166.1</vt:lpstr>
      <vt:lpstr>ZoneTitreColonne35..C168.1</vt:lpstr>
      <vt:lpstr>ZoneTitreColonne36..D168.1</vt:lpstr>
      <vt:lpstr>ZoneTitreColonne4..H26.1</vt:lpstr>
      <vt:lpstr>ZoneTitreColonne5..C28.1</vt:lpstr>
      <vt:lpstr>ZoneTitreColonne6..D28.1</vt:lpstr>
      <vt:lpstr>ZoneTitreColonne7..H40.1</vt:lpstr>
      <vt:lpstr>ZoneTitreColonne8..C42.1</vt:lpstr>
      <vt:lpstr>ZoneTitreColonne9..D42.1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Yanick CHATRIAND</dc:creator>
  <cp:lastModifiedBy>Yanick Chatriand</cp:lastModifiedBy>
  <dcterms:created xsi:type="dcterms:W3CDTF">2018-02-18T23:49:08Z</dcterms:created>
  <dcterms:modified xsi:type="dcterms:W3CDTF">2023-12-12T20:32:01Z</dcterms:modified>
</cp:coreProperties>
</file>