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13_ncr:1_{548ACF9A-450C-4F2B-900D-5A870C20D43B}" xr6:coauthVersionLast="47" xr6:coauthVersionMax="47" xr10:uidLastSave="{00000000-0000-0000-0000-000000000000}"/>
  <bookViews>
    <workbookView xWindow="-108" yWindow="-108" windowWidth="23256" windowHeight="12456" activeTab="2" xr2:uid="{22B2BC5A-14B1-4D0F-A824-B7A022DB8C3B}"/>
  </bookViews>
  <sheets>
    <sheet name="Formulaire" sheetId="2" r:id="rId1"/>
    <sheet name="Choix" sheetId="4" r:id="rId2"/>
    <sheet name="Liste" sheetId="6" r:id="rId3"/>
    <sheet name="Chariot" sheetId="7" r:id="rId4"/>
  </sheets>
  <externalReferences>
    <externalReference r:id="rId5"/>
    <externalReference r:id="rId6"/>
  </externalReferences>
  <definedNames>
    <definedName name="_xlnm._FilterDatabase" localSheetId="1" hidden="1">Choix!$A$6:$G$23</definedName>
    <definedName name="MENU" localSheetId="3">[1]Liste!$D$3:$D$4</definedName>
    <definedName name="MENU">Liste!$I$3:$I$4</definedName>
    <definedName name="REPAS" localSheetId="3">[1]Liste!$B$3:$B$4</definedName>
    <definedName name="REPAS">Liste!$K$3:$K$4</definedName>
    <definedName name="UNITE" localSheetId="3">[1]Liste!$F$3:$F$9</definedName>
    <definedName name="UNITE">[2]Liste!$G$3:$G$9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7" l="1"/>
  <c r="F9" i="7"/>
  <c r="F10" i="7"/>
  <c r="F11" i="7"/>
  <c r="F12" i="7"/>
  <c r="F13" i="7"/>
  <c r="F7" i="7"/>
  <c r="D9" i="7"/>
  <c r="D10" i="7"/>
  <c r="G10" i="7" s="1"/>
  <c r="D11" i="7"/>
  <c r="B11" i="7" s="1"/>
  <c r="D12" i="7"/>
  <c r="G12" i="7" s="1"/>
  <c r="D13" i="7"/>
  <c r="G13" i="7" s="1"/>
  <c r="D7" i="7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B28" i="4"/>
  <c r="B23" i="4"/>
  <c r="B21" i="4"/>
  <c r="B20" i="4"/>
  <c r="B19" i="4"/>
  <c r="B18" i="4"/>
  <c r="B16" i="4"/>
  <c r="B14" i="4"/>
  <c r="B13" i="4"/>
  <c r="B12" i="4"/>
  <c r="B11" i="4"/>
  <c r="B9" i="4"/>
  <c r="B6" i="4"/>
  <c r="B4" i="4"/>
  <c r="B3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E4" i="2"/>
  <c r="C4" i="2"/>
  <c r="B27" i="4"/>
  <c r="B26" i="4"/>
  <c r="B25" i="4"/>
  <c r="B24" i="4"/>
  <c r="B22" i="4"/>
  <c r="B17" i="4"/>
  <c r="B15" i="4"/>
  <c r="B10" i="4"/>
  <c r="B8" i="4"/>
  <c r="B7" i="4"/>
  <c r="B5" i="4"/>
  <c r="C14" i="2"/>
  <c r="C16" i="2" s="1"/>
  <c r="C18" i="2" s="1"/>
  <c r="C20" i="2" s="1"/>
  <c r="C22" i="2" s="1"/>
  <c r="C24" i="2" s="1"/>
  <c r="C26" i="2" s="1"/>
  <c r="H10" i="2"/>
  <c r="C8" i="2"/>
  <c r="B10" i="7" l="1"/>
  <c r="E13" i="7"/>
  <c r="E12" i="7"/>
  <c r="C12" i="7" s="1"/>
  <c r="E11" i="7"/>
  <c r="G11" i="7"/>
  <c r="B13" i="7"/>
  <c r="C13" i="7"/>
  <c r="B9" i="7"/>
  <c r="E10" i="7"/>
  <c r="C10" i="7" s="1"/>
  <c r="H10" i="7" s="1"/>
  <c r="E9" i="7"/>
  <c r="B7" i="7"/>
  <c r="G7" i="7"/>
  <c r="B12" i="7"/>
  <c r="E7" i="7"/>
  <c r="F14" i="7"/>
  <c r="D14" i="7"/>
  <c r="C11" i="7" l="1"/>
  <c r="H11" i="7" s="1"/>
  <c r="G14" i="7"/>
  <c r="C7" i="7"/>
  <c r="H7" i="7" s="1"/>
  <c r="H8" i="7"/>
  <c r="H9" i="7"/>
  <c r="H12" i="7"/>
  <c r="E14" i="7"/>
  <c r="H13" i="7"/>
  <c r="B14" i="7"/>
  <c r="I5" i="7" s="1"/>
  <c r="C14" i="7" l="1"/>
  <c r="I6" i="7" s="1"/>
  <c r="H14" i="7"/>
</calcChain>
</file>

<file path=xl/sharedStrings.xml><?xml version="1.0" encoding="utf-8"?>
<sst xmlns="http://schemas.openxmlformats.org/spreadsheetml/2006/main" count="151" uniqueCount="79">
  <si>
    <t>Unité</t>
  </si>
  <si>
    <t xml:space="preserve">Semaine du </t>
  </si>
  <si>
    <t>au</t>
  </si>
  <si>
    <t>Déjeuner</t>
  </si>
  <si>
    <t>Diner</t>
  </si>
  <si>
    <t>Lundi</t>
  </si>
  <si>
    <t>Mardi</t>
  </si>
  <si>
    <t>Mercredi</t>
  </si>
  <si>
    <t>Jeudi</t>
  </si>
  <si>
    <t>Vendredi</t>
  </si>
  <si>
    <t>Samedi</t>
  </si>
  <si>
    <t>Dimanche</t>
  </si>
  <si>
    <t>Repas</t>
  </si>
  <si>
    <t>Date</t>
  </si>
  <si>
    <t>NOM</t>
  </si>
  <si>
    <t>Prénom</t>
  </si>
  <si>
    <t>p1</t>
  </si>
  <si>
    <t>Végétarien</t>
  </si>
  <si>
    <t>S12</t>
  </si>
  <si>
    <t>s12</t>
  </si>
  <si>
    <t>U1</t>
  </si>
  <si>
    <t>Standard</t>
  </si>
  <si>
    <t>VG</t>
  </si>
  <si>
    <t>Cellule</t>
  </si>
  <si>
    <t>EUV101</t>
  </si>
  <si>
    <t>Batiment</t>
  </si>
  <si>
    <t>Menu</t>
  </si>
  <si>
    <t>EUV102</t>
  </si>
  <si>
    <t>UPE</t>
  </si>
  <si>
    <t>EUV104</t>
  </si>
  <si>
    <t>EUV105</t>
  </si>
  <si>
    <t>U2</t>
  </si>
  <si>
    <t>EUV111</t>
  </si>
  <si>
    <t>U3</t>
  </si>
  <si>
    <t>EUV112</t>
  </si>
  <si>
    <t>U4</t>
  </si>
  <si>
    <t>EUV113</t>
  </si>
  <si>
    <t>UA</t>
  </si>
  <si>
    <t>EUV114</t>
  </si>
  <si>
    <t>UF</t>
  </si>
  <si>
    <t>EUV201</t>
  </si>
  <si>
    <t>Mickael</t>
  </si>
  <si>
    <t>S13</t>
  </si>
  <si>
    <t>Jérôme</t>
  </si>
  <si>
    <t>P1</t>
  </si>
  <si>
    <t>P2</t>
  </si>
  <si>
    <t>Alain</t>
  </si>
  <si>
    <t>DEJEUNER</t>
  </si>
  <si>
    <t>STD</t>
  </si>
  <si>
    <t>TENSION</t>
  </si>
  <si>
    <t>TERRIEUR</t>
  </si>
  <si>
    <t>JACKSONNE</t>
  </si>
  <si>
    <t>NIMO</t>
  </si>
  <si>
    <t>EPI</t>
  </si>
  <si>
    <t>Fanny</t>
  </si>
  <si>
    <t>DIE</t>
  </si>
  <si>
    <t>Homard</t>
  </si>
  <si>
    <t>MELAMAIN</t>
  </si>
  <si>
    <t>Elie</t>
  </si>
  <si>
    <t>TOULMONDE</t>
  </si>
  <si>
    <t>Elvire</t>
  </si>
  <si>
    <t>ERAC</t>
  </si>
  <si>
    <t>Eric</t>
  </si>
  <si>
    <t>KUELESLIEUX</t>
  </si>
  <si>
    <t>Eva</t>
  </si>
  <si>
    <t>TATION</t>
  </si>
  <si>
    <t>Félicie</t>
  </si>
  <si>
    <t>N° identifiant</t>
  </si>
  <si>
    <t>AR</t>
  </si>
  <si>
    <t>F</t>
  </si>
  <si>
    <t>E</t>
  </si>
  <si>
    <t>FORMULAIRE CHOIX REPAS</t>
  </si>
  <si>
    <t>MINEUR</t>
  </si>
  <si>
    <t>HOMMES</t>
  </si>
  <si>
    <t>FEMMES</t>
  </si>
  <si>
    <t>HIQUET</t>
  </si>
  <si>
    <t>Martine</t>
  </si>
  <si>
    <t>RAGEARIVE</t>
  </si>
  <si>
    <t>Sylvie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</si>
</sst>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;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4"/>
      <color theme="1"/>
      <name val="Comic Sans MS"/>
      <family val="4"/>
    </font>
    <font>
      <b/>
      <sz val="11"/>
      <color theme="1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3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4" xfId="0" applyFill="1" applyBorder="1"/>
    <xf numFmtId="0" fontId="0" fillId="4" borderId="8" xfId="0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/>
    <xf numFmtId="14" fontId="0" fillId="3" borderId="10" xfId="0" applyNumberFormat="1" applyFill="1" applyBorder="1" applyAlignment="1" applyProtection="1">
      <alignment horizontal="center"/>
      <protection locked="0"/>
    </xf>
    <xf numFmtId="14" fontId="0" fillId="4" borderId="1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4" borderId="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4" borderId="9" xfId="0" applyFill="1" applyBorder="1"/>
    <xf numFmtId="0" fontId="0" fillId="4" borderId="2" xfId="0" applyFill="1" applyBorder="1"/>
    <xf numFmtId="0" fontId="0" fillId="4" borderId="3" xfId="0" applyFill="1" applyBorder="1"/>
    <xf numFmtId="14" fontId="0" fillId="0" borderId="0" xfId="0" applyNumberFormat="1"/>
    <xf numFmtId="0" fontId="1" fillId="2" borderId="5" xfId="0" applyFont="1" applyFill="1" applyBorder="1" applyAlignment="1">
      <alignment horizontal="centerContinuous"/>
    </xf>
    <xf numFmtId="0" fontId="1" fillId="2" borderId="11" xfId="0" applyFont="1" applyFill="1" applyBorder="1" applyAlignment="1">
      <alignment horizontal="centerContinuous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12" xfId="0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14" fontId="0" fillId="3" borderId="13" xfId="0" applyNumberFormat="1" applyFill="1" applyBorder="1"/>
    <xf numFmtId="0" fontId="0" fillId="3" borderId="13" xfId="0" applyFill="1" applyBorder="1"/>
    <xf numFmtId="1" fontId="5" fillId="0" borderId="0" xfId="0" applyNumberFormat="1" applyFont="1" applyAlignment="1">
      <alignment horizontal="center" vertical="top" shrinkToFi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8" fillId="0" borderId="0" xfId="0" applyFont="1"/>
    <xf numFmtId="14" fontId="9" fillId="0" borderId="0" xfId="0" applyNumberFormat="1" applyFont="1" applyProtection="1">
      <protection locked="0"/>
    </xf>
    <xf numFmtId="16" fontId="8" fillId="0" borderId="0" xfId="0" applyNumberFormat="1" applyFont="1"/>
    <xf numFmtId="2" fontId="8" fillId="0" borderId="0" xfId="0" applyNumberFormat="1" applyFont="1"/>
    <xf numFmtId="164" fontId="11" fillId="0" borderId="10" xfId="0" applyNumberFormat="1" applyFont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11" fillId="10" borderId="10" xfId="0" applyFont="1" applyFill="1" applyBorder="1" applyAlignment="1">
      <alignment horizontal="center"/>
    </xf>
    <xf numFmtId="0" fontId="8" fillId="11" borderId="14" xfId="0" applyFont="1" applyFill="1" applyBorder="1" applyAlignment="1">
      <alignment horizontal="center"/>
    </xf>
    <xf numFmtId="164" fontId="8" fillId="9" borderId="10" xfId="0" applyNumberFormat="1" applyFont="1" applyFill="1" applyBorder="1" applyAlignment="1">
      <alignment horizontal="center" vertical="center"/>
    </xf>
    <xf numFmtId="164" fontId="8" fillId="10" borderId="10" xfId="0" applyNumberFormat="1" applyFont="1" applyFill="1" applyBorder="1" applyAlignment="1">
      <alignment horizontal="center" vertical="center"/>
    </xf>
    <xf numFmtId="164" fontId="8" fillId="12" borderId="10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10" fillId="6" borderId="14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6" borderId="15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</cellXfs>
  <cellStyles count="1">
    <cellStyle name="Normal" xfId="0" builtinId="0"/>
  </cellStyles>
  <dxfs count="20">
    <dxf>
      <font>
        <b/>
        <i val="0"/>
        <color rgb="FFFF0000"/>
      </font>
    </dxf>
    <dxf>
      <font>
        <b/>
        <i val="0"/>
        <strike val="0"/>
        <color theme="0"/>
      </font>
      <fill>
        <patternFill>
          <bgColor rgb="FFFF0000"/>
        </patternFill>
      </fill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readingOrder="0"/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</dxfs>
  <tableStyles count="1" defaultTableStyle="TableStyleMedium2" defaultPivotStyle="PivotStyleLight16">
    <tableStyle name="Invisible" pivot="0" table="0" count="0" xr9:uid="{9F5A0E3A-9252-4BD3-B0A7-D3BD99988DF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777240</xdr:colOff>
          <xdr:row>26</xdr:row>
          <xdr:rowOff>175260</xdr:rowOff>
        </xdr:from>
        <xdr:to>
          <xdr:col>6</xdr:col>
          <xdr:colOff>777240</xdr:colOff>
          <xdr:row>29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CHOIX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/Documents/Elior/Fichier%20Excel/Formulaire%20double%20choix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rel\Documents\Elior\Fichier%20Excel\Formulaire%20double%20choix%20V4.xlsm" TargetMode="External"/><Relationship Id="rId1" Type="http://schemas.openxmlformats.org/officeDocument/2006/relationships/externalLinkPath" Target="/Users/aurel/Documents/Elior/Fichier%20Excel/Formulaire%20double%20choix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Choix"/>
      <sheetName val="Récap"/>
      <sheetName val="Liste matricule"/>
      <sheetName val="Liste"/>
      <sheetName val="Chariot"/>
    </sheetNames>
    <sheetDataSet>
      <sheetData sheetId="0" refreshError="1"/>
      <sheetData sheetId="1"/>
      <sheetData sheetId="2"/>
      <sheetData sheetId="3" refreshError="1"/>
      <sheetData sheetId="4">
        <row r="3">
          <cell r="B3" t="str">
            <v>Déjeuner</v>
          </cell>
          <cell r="D3" t="str">
            <v>Standard</v>
          </cell>
          <cell r="F3" t="str">
            <v>UPE</v>
          </cell>
        </row>
        <row r="4">
          <cell r="B4" t="str">
            <v>Diner</v>
          </cell>
          <cell r="D4" t="str">
            <v>Végétarien</v>
          </cell>
          <cell r="F4" t="str">
            <v>U1</v>
          </cell>
        </row>
        <row r="5">
          <cell r="F5" t="str">
            <v>U2</v>
          </cell>
        </row>
        <row r="6">
          <cell r="F6" t="str">
            <v>U3</v>
          </cell>
        </row>
        <row r="7">
          <cell r="F7" t="str">
            <v>U4</v>
          </cell>
        </row>
        <row r="8">
          <cell r="F8" t="str">
            <v>UA</v>
          </cell>
        </row>
        <row r="9">
          <cell r="F9" t="str">
            <v>UF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ire"/>
      <sheetName val="Choix"/>
      <sheetName val="Récap"/>
      <sheetName val="Liste"/>
      <sheetName val="Chariot"/>
      <sheetName val="Formulaire double choix V4"/>
    </sheetNames>
    <definedNames>
      <definedName name="Doublechoix"/>
    </definedNames>
    <sheetDataSet>
      <sheetData sheetId="0"/>
      <sheetData sheetId="1"/>
      <sheetData sheetId="2"/>
      <sheetData sheetId="3">
        <row r="3">
          <cell r="G3" t="str">
            <v>UPE</v>
          </cell>
        </row>
        <row r="4">
          <cell r="G4" t="str">
            <v>U1</v>
          </cell>
        </row>
        <row r="5">
          <cell r="G5" t="str">
            <v>U2</v>
          </cell>
        </row>
        <row r="6">
          <cell r="G6" t="str">
            <v>U3</v>
          </cell>
        </row>
        <row r="7">
          <cell r="G7" t="str">
            <v>U4</v>
          </cell>
        </row>
        <row r="8">
          <cell r="G8" t="str">
            <v>UA</v>
          </cell>
        </row>
        <row r="9">
          <cell r="G9" t="str">
            <v>UF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B4E705-7EDF-4868-AA2E-D7CCE310013D}" name="Tableau2" displayName="Tableau2" ref="A2:G28" totalsRowShown="0" headerRowDxfId="16" dataDxfId="15">
  <autoFilter ref="A2:G28" xr:uid="{C413DC37-C0E1-4D60-AF9E-CF92DA3F57D5}">
    <filterColumn colId="2">
      <filters>
        <dateGroupItem year="2023" month="1" day="30" dateTimeGrouping="day"/>
        <dateGroupItem year="2023" month="2" dateTimeGrouping="month"/>
      </filters>
    </filterColumn>
  </autoFilter>
  <tableColumns count="7">
    <tableColumn id="1" xr3:uid="{D85F9105-3D30-48CD-AD3E-7F69F4F8B8EE}" name="N° identifiant" dataDxfId="14"/>
    <tableColumn id="7" xr3:uid="{9E925BB9-1F6D-4D1A-9471-644F5E1669D8}" name="Unité" dataDxfId="13">
      <calculatedColumnFormula>VLOOKUP(Tableau2[[#This Row],[N° identifiant]],[2]!Tableau1[#All],4,0)</calculatedColumnFormula>
    </tableColumn>
    <tableColumn id="2" xr3:uid="{A8540E82-B158-4559-9956-3AC9D0C3A905}" name="Date" dataDxfId="12"/>
    <tableColumn id="4" xr3:uid="{9145E4B8-3AD6-46B6-8837-A2A52E478FCC}" name="Déjeuner" dataDxfId="11"/>
    <tableColumn id="5" xr3:uid="{7E3ABE86-9B7B-48AB-8821-52E2EC3E7965}" name="Diner" dataDxfId="10"/>
    <tableColumn id="3" xr3:uid="{23F4B988-1514-4BB5-9AEB-21FC21369E91}" name="NOM" dataDxfId="9">
      <calculatedColumnFormula>VLOOKUP(Tableau2[[#This Row],[N° identifiant]],Tableau1[[N° identifiant]:[Unité]],2,0)</calculatedColumnFormula>
    </tableColumn>
    <tableColumn id="6" xr3:uid="{F771E2EC-1F11-487A-B7F1-BA59CA881AE0}" name="Prénom" dataDxfId="8">
      <calculatedColumnFormula>VLOOKUP(Tableau2[[#This Row],[N° identifiant]],Tableau1[[N° identifiant]:[Unité]],3,0)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665236-CA9D-4965-A0B7-2B94A697EA32}" name="Tableau1" displayName="Tableau1" ref="A1:E14" totalsRowShown="0">
  <autoFilter ref="A1:E14" xr:uid="{C7E83D27-3168-4EBF-B264-F06AED6AAFC8}"/>
  <tableColumns count="5">
    <tableColumn id="1" xr3:uid="{3D15CBA6-4ABC-45E1-90ED-C15EB231EF4F}" name="N° identifiant" dataDxfId="4"/>
    <tableColumn id="2" xr3:uid="{CF80F2D8-DBEC-48B7-B8DB-45AE5B38ED82}" name="NOM"/>
    <tableColumn id="3" xr3:uid="{ECDEF19F-50F2-489B-9DB8-21EC55D8CA1B}" name="Prénom"/>
    <tableColumn id="4" xr3:uid="{BE33D2A5-63A9-40D3-9DAD-0CCE575AE747}" name="Unité" dataDxfId="3"/>
    <tableColumn id="5" xr3:uid="{AF37ACAE-6FC5-475F-B669-D5060E0D4170}" name="Cellu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C41E-C3C1-4915-AC58-E0D2F6954C6B}">
  <sheetPr codeName="Feuil1"/>
  <dimension ref="A2:I30"/>
  <sheetViews>
    <sheetView showGridLines="0" zoomScaleNormal="100" workbookViewId="0">
      <selection activeCell="J26" sqref="J26"/>
    </sheetView>
  </sheetViews>
  <sheetFormatPr baseColWidth="10" defaultRowHeight="14.4" x14ac:dyDescent="0.3"/>
  <cols>
    <col min="4" max="4" width="0.88671875" customWidth="1"/>
    <col min="6" max="6" width="0.88671875" customWidth="1"/>
    <col min="7" max="7" width="11.5546875" customWidth="1"/>
    <col min="9" max="9" width="0.88671875" customWidth="1"/>
  </cols>
  <sheetData>
    <row r="2" spans="1:9" ht="27.6" customHeight="1" x14ac:dyDescent="0.3">
      <c r="B2" s="63" t="s">
        <v>71</v>
      </c>
      <c r="C2" s="64"/>
      <c r="D2" s="64"/>
      <c r="E2" s="64"/>
      <c r="F2" s="64"/>
      <c r="G2" s="64"/>
      <c r="H2" s="65"/>
      <c r="I2" s="66"/>
    </row>
    <row r="3" spans="1:9" x14ac:dyDescent="0.3">
      <c r="A3" s="1"/>
      <c r="B3" s="2"/>
      <c r="C3" s="3"/>
      <c r="D3" s="3"/>
      <c r="E3" s="3"/>
      <c r="F3" s="3"/>
      <c r="G3" s="3"/>
      <c r="H3" s="4"/>
      <c r="I3" s="5"/>
    </row>
    <row r="4" spans="1:9" ht="28.2" customHeight="1" x14ac:dyDescent="0.3">
      <c r="B4" s="6"/>
      <c r="C4" s="7" t="e">
        <f>VLOOKUP(C6,Tableau1[[#All],[N° identifiant]:[Unité]],2,FALSE)</f>
        <v>#N/A</v>
      </c>
      <c r="D4" s="8"/>
      <c r="E4" s="67" t="e">
        <f>VLOOKUP(C6,Liste!A1:D14,3,0)</f>
        <v>#N/A</v>
      </c>
      <c r="F4" s="67"/>
      <c r="G4" s="68"/>
      <c r="H4" s="9"/>
      <c r="I4" s="5"/>
    </row>
    <row r="5" spans="1:9" x14ac:dyDescent="0.3">
      <c r="B5" s="10"/>
      <c r="C5" s="9"/>
      <c r="D5" s="9"/>
      <c r="E5" s="9"/>
      <c r="F5" s="9"/>
      <c r="G5" s="9"/>
      <c r="H5" s="9"/>
      <c r="I5" s="5"/>
    </row>
    <row r="6" spans="1:9" x14ac:dyDescent="0.3">
      <c r="B6" s="11" t="s">
        <v>67</v>
      </c>
      <c r="C6" s="12"/>
      <c r="D6" s="13"/>
      <c r="E6" s="9"/>
      <c r="F6" s="9"/>
      <c r="G6" s="9"/>
      <c r="H6" s="9"/>
      <c r="I6" s="5"/>
    </row>
    <row r="7" spans="1:9" x14ac:dyDescent="0.3">
      <c r="B7" s="10"/>
      <c r="C7" s="9"/>
      <c r="D7" s="9"/>
      <c r="E7" s="9"/>
      <c r="F7" s="9"/>
      <c r="G7" s="9"/>
      <c r="H7" s="9"/>
      <c r="I7" s="5"/>
    </row>
    <row r="8" spans="1:9" x14ac:dyDescent="0.3">
      <c r="B8" s="11" t="s">
        <v>0</v>
      </c>
      <c r="C8" s="14" t="e">
        <f>VLOOKUP(C6,[2]!Tableau1[#All],4,0)</f>
        <v>#N/A</v>
      </c>
      <c r="D8" s="13"/>
      <c r="E8" s="9"/>
      <c r="F8" s="9"/>
      <c r="G8" s="9"/>
      <c r="H8" s="9"/>
      <c r="I8" s="5"/>
    </row>
    <row r="9" spans="1:9" x14ac:dyDescent="0.3">
      <c r="B9" s="10"/>
      <c r="C9" s="9"/>
      <c r="D9" s="9"/>
      <c r="E9" s="9"/>
      <c r="F9" s="9"/>
      <c r="G9" s="9"/>
      <c r="H9" s="9"/>
      <c r="I9" s="5"/>
    </row>
    <row r="10" spans="1:9" x14ac:dyDescent="0.3">
      <c r="B10" s="69" t="s">
        <v>1</v>
      </c>
      <c r="C10" s="70"/>
      <c r="D10" s="16"/>
      <c r="E10" s="17">
        <v>44955</v>
      </c>
      <c r="F10" s="18"/>
      <c r="G10" s="15" t="s">
        <v>2</v>
      </c>
      <c r="H10" s="19">
        <f>E10+6</f>
        <v>44961</v>
      </c>
      <c r="I10" s="5"/>
    </row>
    <row r="11" spans="1:9" x14ac:dyDescent="0.3">
      <c r="B11" s="10"/>
      <c r="C11" s="9"/>
      <c r="D11" s="9"/>
      <c r="E11" s="9"/>
      <c r="F11" s="9"/>
      <c r="G11" s="9"/>
      <c r="H11" s="9"/>
      <c r="I11" s="5"/>
    </row>
    <row r="12" spans="1:9" x14ac:dyDescent="0.3">
      <c r="B12" s="10"/>
      <c r="C12" s="9"/>
      <c r="D12" s="9"/>
      <c r="E12" s="20" t="s">
        <v>3</v>
      </c>
      <c r="F12" s="20"/>
      <c r="G12" s="20" t="s">
        <v>4</v>
      </c>
      <c r="H12" s="9"/>
      <c r="I12" s="5"/>
    </row>
    <row r="13" spans="1:9" x14ac:dyDescent="0.3">
      <c r="B13" s="10"/>
      <c r="C13" s="9"/>
      <c r="D13" s="9"/>
      <c r="E13" s="20"/>
      <c r="F13" s="20"/>
      <c r="G13" s="20"/>
      <c r="H13" s="9"/>
      <c r="I13" s="5"/>
    </row>
    <row r="14" spans="1:9" x14ac:dyDescent="0.3">
      <c r="B14" s="11" t="s">
        <v>5</v>
      </c>
      <c r="C14" s="19">
        <f>E10</f>
        <v>44955</v>
      </c>
      <c r="D14" s="21"/>
      <c r="E14" s="22"/>
      <c r="F14" s="23"/>
      <c r="G14" s="22"/>
      <c r="H14" s="9"/>
      <c r="I14" s="5"/>
    </row>
    <row r="15" spans="1:9" ht="4.8" customHeight="1" x14ac:dyDescent="0.3">
      <c r="B15" s="11"/>
      <c r="C15" s="24"/>
      <c r="D15" s="25"/>
      <c r="E15" s="26"/>
      <c r="F15" s="27"/>
      <c r="G15" s="26"/>
      <c r="H15" s="9"/>
      <c r="I15" s="5"/>
    </row>
    <row r="16" spans="1:9" x14ac:dyDescent="0.3">
      <c r="B16" s="11" t="s">
        <v>6</v>
      </c>
      <c r="C16" s="19">
        <f>C14+1</f>
        <v>44956</v>
      </c>
      <c r="D16" s="21"/>
      <c r="E16" s="22"/>
      <c r="F16" s="23"/>
      <c r="G16" s="22"/>
      <c r="H16" s="9"/>
      <c r="I16" s="5"/>
    </row>
    <row r="17" spans="2:9" ht="4.8" customHeight="1" x14ac:dyDescent="0.3">
      <c r="B17" s="11"/>
      <c r="C17" s="24"/>
      <c r="D17" s="25"/>
      <c r="E17" s="26"/>
      <c r="F17" s="27"/>
      <c r="G17" s="26"/>
      <c r="H17" s="9"/>
      <c r="I17" s="5"/>
    </row>
    <row r="18" spans="2:9" x14ac:dyDescent="0.3">
      <c r="B18" s="11" t="s">
        <v>7</v>
      </c>
      <c r="C18" s="19">
        <f>C16+1</f>
        <v>44957</v>
      </c>
      <c r="D18" s="21"/>
      <c r="E18" s="22"/>
      <c r="F18" s="23"/>
      <c r="G18" s="22"/>
      <c r="H18" s="9"/>
      <c r="I18" s="5"/>
    </row>
    <row r="19" spans="2:9" ht="4.8" customHeight="1" x14ac:dyDescent="0.3">
      <c r="B19" s="11"/>
      <c r="C19" s="24"/>
      <c r="D19" s="25"/>
      <c r="E19" s="26"/>
      <c r="F19" s="27"/>
      <c r="G19" s="26"/>
      <c r="H19" s="9"/>
      <c r="I19" s="5"/>
    </row>
    <row r="20" spans="2:9" x14ac:dyDescent="0.3">
      <c r="B20" s="11" t="s">
        <v>8</v>
      </c>
      <c r="C20" s="19">
        <f>C18+1</f>
        <v>44958</v>
      </c>
      <c r="D20" s="21"/>
      <c r="E20" s="22"/>
      <c r="F20" s="23"/>
      <c r="G20" s="22"/>
      <c r="H20" s="9"/>
      <c r="I20" s="5"/>
    </row>
    <row r="21" spans="2:9" ht="4.8" customHeight="1" x14ac:dyDescent="0.3">
      <c r="B21" s="11"/>
      <c r="C21" s="28"/>
      <c r="D21" s="25"/>
      <c r="E21" s="29"/>
      <c r="F21" s="27"/>
      <c r="G21" s="29"/>
      <c r="H21" s="9"/>
      <c r="I21" s="5"/>
    </row>
    <row r="22" spans="2:9" x14ac:dyDescent="0.3">
      <c r="B22" s="11" t="s">
        <v>9</v>
      </c>
      <c r="C22" s="19">
        <f>C20+1</f>
        <v>44959</v>
      </c>
      <c r="D22" s="21"/>
      <c r="E22" s="22"/>
      <c r="F22" s="23"/>
      <c r="G22" s="22"/>
      <c r="H22" s="9"/>
      <c r="I22" s="5"/>
    </row>
    <row r="23" spans="2:9" ht="4.8" customHeight="1" x14ac:dyDescent="0.3">
      <c r="B23" s="11"/>
      <c r="C23" s="24"/>
      <c r="D23" s="25"/>
      <c r="E23" s="26"/>
      <c r="F23" s="27"/>
      <c r="G23" s="26"/>
      <c r="H23" s="9"/>
      <c r="I23" s="5"/>
    </row>
    <row r="24" spans="2:9" x14ac:dyDescent="0.3">
      <c r="B24" s="11" t="s">
        <v>10</v>
      </c>
      <c r="C24" s="19">
        <f>C22+1</f>
        <v>44960</v>
      </c>
      <c r="D24" s="21"/>
      <c r="E24" s="22"/>
      <c r="F24" s="23"/>
      <c r="G24" s="22"/>
      <c r="H24" s="9"/>
      <c r="I24" s="5"/>
    </row>
    <row r="25" spans="2:9" ht="4.8" customHeight="1" x14ac:dyDescent="0.3">
      <c r="B25" s="11"/>
      <c r="C25" s="24"/>
      <c r="D25" s="25"/>
      <c r="E25" s="26"/>
      <c r="F25" s="27"/>
      <c r="G25" s="26"/>
      <c r="H25" s="9"/>
      <c r="I25" s="5"/>
    </row>
    <row r="26" spans="2:9" x14ac:dyDescent="0.3">
      <c r="B26" s="11" t="s">
        <v>11</v>
      </c>
      <c r="C26" s="19">
        <f t="shared" ref="C26" si="0">C24+1</f>
        <v>44961</v>
      </c>
      <c r="D26" s="21"/>
      <c r="E26" s="22"/>
      <c r="F26" s="23"/>
      <c r="G26" s="22"/>
      <c r="H26" s="9"/>
      <c r="I26" s="5"/>
    </row>
    <row r="27" spans="2:9" x14ac:dyDescent="0.3">
      <c r="B27" s="11"/>
      <c r="C27" s="30"/>
      <c r="D27" s="30"/>
      <c r="E27" s="31"/>
      <c r="F27" s="31"/>
      <c r="G27" s="31"/>
      <c r="H27" s="9"/>
      <c r="I27" s="5"/>
    </row>
    <row r="28" spans="2:9" x14ac:dyDescent="0.3">
      <c r="B28" s="11"/>
      <c r="C28" s="30"/>
      <c r="D28" s="30"/>
      <c r="E28" s="31"/>
      <c r="F28" s="31"/>
      <c r="G28" s="31"/>
      <c r="H28" s="9"/>
      <c r="I28" s="5"/>
    </row>
    <row r="29" spans="2:9" x14ac:dyDescent="0.3">
      <c r="B29" s="11"/>
      <c r="C29" s="30"/>
      <c r="D29" s="30"/>
      <c r="E29" s="31"/>
      <c r="F29" s="31"/>
      <c r="G29" s="31"/>
      <c r="H29" s="9"/>
      <c r="I29" s="5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</sheetData>
  <sheetProtection selectLockedCells="1"/>
  <mergeCells count="3">
    <mergeCell ref="B2:I2"/>
    <mergeCell ref="E4:G4"/>
    <mergeCell ref="B10:C10"/>
  </mergeCells>
  <dataValidations count="1">
    <dataValidation type="list" allowBlank="1" showInputMessage="1" showErrorMessage="1" sqref="E14 E16 E18 E20 E22 E24 E26 G26 G24 G22 G20 G18 G16 G14" xr:uid="{E47D7584-57EE-4BAB-84E1-1489AA0E744C}">
      <formula1>MENU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Doublechoix">
                <anchor moveWithCells="1" sizeWithCells="1">
                  <from>
                    <xdr:col>2</xdr:col>
                    <xdr:colOff>777240</xdr:colOff>
                    <xdr:row>26</xdr:row>
                    <xdr:rowOff>175260</xdr:rowOff>
                  </from>
                  <to>
                    <xdr:col>6</xdr:col>
                    <xdr:colOff>777240</xdr:colOff>
                    <xdr:row>29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AEDF6-FC37-4011-80BA-6213AF868F2C}">
  <sheetPr codeName="Feuil2"/>
  <dimension ref="A1:G28"/>
  <sheetViews>
    <sheetView showGridLines="0" workbookViewId="0">
      <selection activeCell="D23" sqref="D23"/>
    </sheetView>
  </sheetViews>
  <sheetFormatPr baseColWidth="10" defaultRowHeight="14.4" x14ac:dyDescent="0.3"/>
  <cols>
    <col min="1" max="2" width="16.77734375" customWidth="1"/>
    <col min="3" max="3" width="11.5546875" style="35"/>
    <col min="6" max="6" width="11.5546875" style="49"/>
    <col min="7" max="7" width="13.77734375" style="49" bestFit="1" customWidth="1"/>
  </cols>
  <sheetData>
    <row r="1" spans="1:7" x14ac:dyDescent="0.3">
      <c r="D1" s="36" t="s">
        <v>12</v>
      </c>
      <c r="E1" s="37"/>
    </row>
    <row r="2" spans="1:7" x14ac:dyDescent="0.3">
      <c r="A2" s="38" t="s">
        <v>67</v>
      </c>
      <c r="B2" s="38" t="s">
        <v>0</v>
      </c>
      <c r="C2" s="39" t="s">
        <v>13</v>
      </c>
      <c r="D2" s="38" t="s">
        <v>3</v>
      </c>
      <c r="E2" s="38" t="s">
        <v>4</v>
      </c>
      <c r="F2" s="38" t="s">
        <v>14</v>
      </c>
      <c r="G2" s="38" t="s">
        <v>15</v>
      </c>
    </row>
    <row r="3" spans="1:7" x14ac:dyDescent="0.3">
      <c r="A3" s="40">
        <v>2783</v>
      </c>
      <c r="B3" s="40">
        <f>VLOOKUP(Tableau2[[#This Row],[N° identifiant]],Tableau1[[N° identifiant]:[Unité]],4,0)</f>
        <v>1</v>
      </c>
      <c r="C3" s="41">
        <v>44956</v>
      </c>
      <c r="D3" s="40" t="s">
        <v>17</v>
      </c>
      <c r="E3" s="40" t="s">
        <v>17</v>
      </c>
      <c r="F3" s="40" t="str">
        <f>VLOOKUP(Tableau2[[#This Row],[N° identifiant]],Tableau1[[N° identifiant]:[Unité]],2,0)</f>
        <v>TERRIEUR</v>
      </c>
      <c r="G3" s="40" t="str">
        <f>VLOOKUP(Tableau2[[#This Row],[N° identifiant]],Tableau1[[N° identifiant]:[Unité]],3,0)</f>
        <v>Alain</v>
      </c>
    </row>
    <row r="4" spans="1:7" x14ac:dyDescent="0.3">
      <c r="A4" s="40">
        <v>2783</v>
      </c>
      <c r="B4" s="40">
        <f>VLOOKUP(Tableau2[[#This Row],[N° identifiant]],Tableau1[[N° identifiant]:[Unité]],4,0)</f>
        <v>1</v>
      </c>
      <c r="C4" s="41">
        <v>44955</v>
      </c>
      <c r="D4" s="40" t="s">
        <v>17</v>
      </c>
      <c r="E4" s="40" t="s">
        <v>21</v>
      </c>
      <c r="F4" s="40" t="str">
        <f>VLOOKUP(Tableau2[[#This Row],[N° identifiant]],Tableau1[[N° identifiant]:[Unité]],2,0)</f>
        <v>TERRIEUR</v>
      </c>
      <c r="G4" s="40" t="str">
        <f>VLOOKUP(Tableau2[[#This Row],[N° identifiant]],Tableau1[[N° identifiant]:[Unité]],3,0)</f>
        <v>Alain</v>
      </c>
    </row>
    <row r="5" spans="1:7" hidden="1" x14ac:dyDescent="0.3">
      <c r="A5" s="40" t="s">
        <v>16</v>
      </c>
      <c r="B5" s="40" t="str">
        <f>VLOOKUP(Tableau2[[#This Row],[N° identifiant]],[2]!Tableau1[#All],4,0)</f>
        <v>U2</v>
      </c>
      <c r="C5" s="41">
        <v>44957</v>
      </c>
      <c r="D5" s="40"/>
      <c r="E5" s="40"/>
      <c r="F5" s="40" t="str">
        <f>VLOOKUP(Tableau2[[#This Row],[N° identifiant]],Tableau1[[N° identifiant]:[Unité]],2,0)</f>
        <v>HIQUET</v>
      </c>
      <c r="G5" s="40" t="str">
        <f>VLOOKUP(Tableau2[[#This Row],[N° identifiant]],Tableau1[[N° identifiant]:[Unité]],3,0)</f>
        <v>Martine</v>
      </c>
    </row>
    <row r="6" spans="1:7" x14ac:dyDescent="0.3">
      <c r="A6" s="40" t="s">
        <v>16</v>
      </c>
      <c r="B6" s="40">
        <f>VLOOKUP(Tableau2[[#This Row],[N° identifiant]],Tableau1[[N° identifiant]:[Unité]],4,0)</f>
        <v>2</v>
      </c>
      <c r="C6" s="41">
        <v>44956</v>
      </c>
      <c r="D6" s="40" t="s">
        <v>17</v>
      </c>
      <c r="E6" s="40" t="s">
        <v>17</v>
      </c>
      <c r="F6" s="42" t="str">
        <f>VLOOKUP(Tableau2[[#This Row],[N° identifiant]],Tableau1[[N° identifiant]:[Unité]],2,0)</f>
        <v>HIQUET</v>
      </c>
      <c r="G6" s="42" t="str">
        <f>VLOOKUP(Tableau2[[#This Row],[N° identifiant]],Tableau1[[N° identifiant]:[Unité]],3,0)</f>
        <v>Martine</v>
      </c>
    </row>
    <row r="7" spans="1:7" hidden="1" x14ac:dyDescent="0.3">
      <c r="A7" s="40" t="s">
        <v>16</v>
      </c>
      <c r="B7" s="40" t="str">
        <f>VLOOKUP(Tableau2[[#This Row],[N° identifiant]],[2]!Tableau1[#All],4,0)</f>
        <v>U2</v>
      </c>
      <c r="C7" s="41">
        <v>44955</v>
      </c>
      <c r="D7" s="40" t="s">
        <v>17</v>
      </c>
      <c r="E7" s="40" t="s">
        <v>17</v>
      </c>
      <c r="F7" s="40" t="str">
        <f>VLOOKUP(Tableau2[[#This Row],[N° identifiant]],Tableau1[[N° identifiant]:[Unité]],2,0)</f>
        <v>HIQUET</v>
      </c>
      <c r="G7" s="40" t="str">
        <f>VLOOKUP(Tableau2[[#This Row],[N° identifiant]],Tableau1[[N° identifiant]:[Unité]],3,0)</f>
        <v>Martine</v>
      </c>
    </row>
    <row r="8" spans="1:7" hidden="1" x14ac:dyDescent="0.3">
      <c r="A8" s="40" t="s">
        <v>18</v>
      </c>
      <c r="B8" s="40" t="str">
        <f>VLOOKUP(Tableau2[[#This Row],[N° identifiant]],[2]!Tableau1[#All],4,0)</f>
        <v>U1</v>
      </c>
      <c r="C8" s="41">
        <v>44957</v>
      </c>
      <c r="D8" s="40"/>
      <c r="E8" s="40"/>
      <c r="F8" s="40" t="str">
        <f>VLOOKUP(Tableau2[[#This Row],[N° identifiant]],Tableau1[[N° identifiant]:[Unité]],2,0)</f>
        <v>JACKSONNE</v>
      </c>
      <c r="G8" s="40" t="str">
        <f>VLOOKUP(Tableau2[[#This Row],[N° identifiant]],Tableau1[[N° identifiant]:[Unité]],3,0)</f>
        <v>Mickael</v>
      </c>
    </row>
    <row r="9" spans="1:7" x14ac:dyDescent="0.3">
      <c r="A9" s="40" t="s">
        <v>19</v>
      </c>
      <c r="B9" s="40">
        <f>VLOOKUP(Tableau2[[#This Row],[N° identifiant]],Tableau1[[N° identifiant]:[Unité]],4,0)</f>
        <v>2</v>
      </c>
      <c r="C9" s="41">
        <v>44956</v>
      </c>
      <c r="D9" s="40" t="s">
        <v>17</v>
      </c>
      <c r="E9" s="40" t="s">
        <v>21</v>
      </c>
      <c r="F9" s="42" t="str">
        <f>VLOOKUP(Tableau2[[#This Row],[N° identifiant]],Tableau1[[N° identifiant]:[Unité]],2,0)</f>
        <v>JACKSONNE</v>
      </c>
      <c r="G9" s="42" t="str">
        <f>VLOOKUP(Tableau2[[#This Row],[N° identifiant]],Tableau1[[N° identifiant]:[Unité]],3,0)</f>
        <v>Mickael</v>
      </c>
    </row>
    <row r="10" spans="1:7" hidden="1" x14ac:dyDescent="0.3">
      <c r="A10" s="40" t="s">
        <v>18</v>
      </c>
      <c r="B10" s="40" t="str">
        <f>VLOOKUP(Tableau2[[#This Row],[N° identifiant]],[2]!Tableau1[#All],4,0)</f>
        <v>U1</v>
      </c>
      <c r="C10" s="41">
        <v>44955</v>
      </c>
      <c r="D10" s="40" t="s">
        <v>21</v>
      </c>
      <c r="E10" s="40" t="s">
        <v>17</v>
      </c>
      <c r="F10" s="40" t="str">
        <f>VLOOKUP(Tableau2[[#This Row],[N° identifiant]],Tableau1[[N° identifiant]:[Unité]],2,0)</f>
        <v>JACKSONNE</v>
      </c>
      <c r="G10" s="40" t="str">
        <f>VLOOKUP(Tableau2[[#This Row],[N° identifiant]],Tableau1[[N° identifiant]:[Unité]],3,0)</f>
        <v>Mickael</v>
      </c>
    </row>
    <row r="11" spans="1:7" x14ac:dyDescent="0.3">
      <c r="A11" s="40">
        <v>2671</v>
      </c>
      <c r="B11" s="40">
        <f>VLOOKUP(Tableau2[[#This Row],[N° identifiant]],Tableau1[[N° identifiant]:[Unité]],4,0)</f>
        <v>2</v>
      </c>
      <c r="C11" s="41">
        <v>44961</v>
      </c>
      <c r="D11" s="40" t="s">
        <v>21</v>
      </c>
      <c r="E11" s="40" t="s">
        <v>17</v>
      </c>
      <c r="F11" s="42" t="str">
        <f>VLOOKUP(Tableau2[[#This Row],[N° identifiant]],Tableau1[[N° identifiant]:[Unité]],2,0)</f>
        <v>EPI</v>
      </c>
      <c r="G11" s="42" t="str">
        <f>VLOOKUP(Tableau2[[#This Row],[N° identifiant]],Tableau1[[N° identifiant]:[Unité]],3,0)</f>
        <v>Fanny</v>
      </c>
    </row>
    <row r="12" spans="1:7" x14ac:dyDescent="0.3">
      <c r="A12" s="40">
        <v>2671</v>
      </c>
      <c r="B12" s="40">
        <f>VLOOKUP(Tableau2[[#This Row],[N° identifiant]],Tableau1[[N° identifiant]:[Unité]],4,0)</f>
        <v>2</v>
      </c>
      <c r="C12" s="41">
        <v>44960</v>
      </c>
      <c r="D12" s="40" t="s">
        <v>21</v>
      </c>
      <c r="E12" s="40" t="s">
        <v>17</v>
      </c>
      <c r="F12" s="42" t="str">
        <f>VLOOKUP(Tableau2[[#This Row],[N° identifiant]],Tableau1[[N° identifiant]:[Unité]],2,0)</f>
        <v>EPI</v>
      </c>
      <c r="G12" s="42" t="str">
        <f>VLOOKUP(Tableau2[[#This Row],[N° identifiant]],Tableau1[[N° identifiant]:[Unité]],3,0)</f>
        <v>Fanny</v>
      </c>
    </row>
    <row r="13" spans="1:7" x14ac:dyDescent="0.3">
      <c r="A13" s="40">
        <v>2671</v>
      </c>
      <c r="B13" s="40">
        <f>VLOOKUP(Tableau2[[#This Row],[N° identifiant]],Tableau1[[N° identifiant]:[Unité]],4,0)</f>
        <v>2</v>
      </c>
      <c r="C13" s="41">
        <v>44959</v>
      </c>
      <c r="D13" s="40" t="s">
        <v>21</v>
      </c>
      <c r="E13" s="40" t="s">
        <v>17</v>
      </c>
      <c r="F13" s="42" t="str">
        <f>VLOOKUP(Tableau2[[#This Row],[N° identifiant]],Tableau1[[N° identifiant]:[Unité]],2,0)</f>
        <v>EPI</v>
      </c>
      <c r="G13" s="42" t="str">
        <f>VLOOKUP(Tableau2[[#This Row],[N° identifiant]],Tableau1[[N° identifiant]:[Unité]],3,0)</f>
        <v>Fanny</v>
      </c>
    </row>
    <row r="14" spans="1:7" x14ac:dyDescent="0.3">
      <c r="A14" s="40">
        <v>2671</v>
      </c>
      <c r="B14" s="40">
        <f>VLOOKUP(Tableau2[[#This Row],[N° identifiant]],Tableau1[[N° identifiant]:[Unité]],4,0)</f>
        <v>2</v>
      </c>
      <c r="C14" s="41">
        <v>44958</v>
      </c>
      <c r="D14" s="40" t="s">
        <v>21</v>
      </c>
      <c r="E14" s="40" t="s">
        <v>17</v>
      </c>
      <c r="F14" s="42" t="str">
        <f>VLOOKUP(Tableau2[[#This Row],[N° identifiant]],Tableau1[[N° identifiant]:[Unité]],2,0)</f>
        <v>EPI</v>
      </c>
      <c r="G14" s="42" t="str">
        <f>VLOOKUP(Tableau2[[#This Row],[N° identifiant]],Tableau1[[N° identifiant]:[Unité]],3,0)</f>
        <v>Fanny</v>
      </c>
    </row>
    <row r="15" spans="1:7" hidden="1" x14ac:dyDescent="0.3">
      <c r="A15" s="40">
        <v>2671</v>
      </c>
      <c r="B15" s="40" t="str">
        <f>VLOOKUP(Tableau2[[#This Row],[N° identifiant]],[2]!Tableau1[#All],4,0)</f>
        <v>U1</v>
      </c>
      <c r="C15" s="41">
        <v>44957</v>
      </c>
      <c r="D15" s="40" t="s">
        <v>21</v>
      </c>
      <c r="E15" s="40" t="s">
        <v>17</v>
      </c>
      <c r="F15" s="40" t="str">
        <f>VLOOKUP(Tableau2[[#This Row],[N° identifiant]],Tableau1[[N° identifiant]:[Unité]],2,0)</f>
        <v>EPI</v>
      </c>
      <c r="G15" s="40" t="str">
        <f>VLOOKUP(Tableau2[[#This Row],[N° identifiant]],Tableau1[[N° identifiant]:[Unité]],3,0)</f>
        <v>Fanny</v>
      </c>
    </row>
    <row r="16" spans="1:7" x14ac:dyDescent="0.3">
      <c r="A16" s="40">
        <v>2671</v>
      </c>
      <c r="B16" s="40">
        <f>VLOOKUP(Tableau2[[#This Row],[N° identifiant]],Tableau1[[N° identifiant]:[Unité]],4,0)</f>
        <v>2</v>
      </c>
      <c r="C16" s="41">
        <v>44956</v>
      </c>
      <c r="D16" s="40" t="s">
        <v>21</v>
      </c>
      <c r="E16" s="40" t="s">
        <v>17</v>
      </c>
      <c r="F16" s="42" t="str">
        <f>VLOOKUP(Tableau2[[#This Row],[N° identifiant]],Tableau1[[N° identifiant]:[Unité]],2,0)</f>
        <v>EPI</v>
      </c>
      <c r="G16" s="42" t="str">
        <f>VLOOKUP(Tableau2[[#This Row],[N° identifiant]],Tableau1[[N° identifiant]:[Unité]],3,0)</f>
        <v>Fanny</v>
      </c>
    </row>
    <row r="17" spans="1:7" hidden="1" x14ac:dyDescent="0.3">
      <c r="A17" s="40">
        <v>2671</v>
      </c>
      <c r="B17" s="40" t="str">
        <f>VLOOKUP(Tableau2[[#This Row],[N° identifiant]],[2]!Tableau1[#All],4,0)</f>
        <v>U1</v>
      </c>
      <c r="C17" s="41">
        <v>44955</v>
      </c>
      <c r="D17" s="40" t="s">
        <v>21</v>
      </c>
      <c r="E17" s="40" t="s">
        <v>17</v>
      </c>
      <c r="F17" s="40" t="str">
        <f>VLOOKUP(Tableau2[[#This Row],[N° identifiant]],Tableau1[[N° identifiant]:[Unité]],2,0)</f>
        <v>EPI</v>
      </c>
      <c r="G17" s="40" t="str">
        <f>VLOOKUP(Tableau2[[#This Row],[N° identifiant]],Tableau1[[N° identifiant]:[Unité]],3,0)</f>
        <v>Fanny</v>
      </c>
    </row>
    <row r="18" spans="1:7" x14ac:dyDescent="0.3">
      <c r="A18" s="40">
        <v>2835</v>
      </c>
      <c r="B18" s="40">
        <f>VLOOKUP(Tableau2[[#This Row],[N° identifiant]],Tableau1[[N° identifiant]:[Unité]],4,0)</f>
        <v>1</v>
      </c>
      <c r="C18" s="41">
        <v>44961</v>
      </c>
      <c r="D18" s="40" t="s">
        <v>21</v>
      </c>
      <c r="E18" s="40" t="s">
        <v>17</v>
      </c>
      <c r="F18" s="42" t="str">
        <f>VLOOKUP(Tableau2[[#This Row],[N° identifiant]],Tableau1[[N° identifiant]:[Unité]],2,0)</f>
        <v>TENSION</v>
      </c>
      <c r="G18" s="42" t="str">
        <f>VLOOKUP(Tableau2[[#This Row],[N° identifiant]],Tableau1[[N° identifiant]:[Unité]],3,0)</f>
        <v>Alain</v>
      </c>
    </row>
    <row r="19" spans="1:7" x14ac:dyDescent="0.3">
      <c r="A19" s="14">
        <v>2835</v>
      </c>
      <c r="B19" s="40">
        <f>VLOOKUP(Tableau2[[#This Row],[N° identifiant]],Tableau1[[N° identifiant]:[Unité]],4,0)</f>
        <v>1</v>
      </c>
      <c r="C19" s="19">
        <v>44960</v>
      </c>
      <c r="D19" s="14" t="s">
        <v>17</v>
      </c>
      <c r="E19" s="14" t="s">
        <v>21</v>
      </c>
      <c r="F19" s="42" t="str">
        <f>VLOOKUP(Tableau2[[#This Row],[N° identifiant]],Tableau1[[N° identifiant]:[Unité]],2,0)</f>
        <v>TENSION</v>
      </c>
      <c r="G19" s="42" t="str">
        <f>VLOOKUP(Tableau2[[#This Row],[N° identifiant]],Tableau1[[N° identifiant]:[Unité]],3,0)</f>
        <v>Alain</v>
      </c>
    </row>
    <row r="20" spans="1:7" x14ac:dyDescent="0.3">
      <c r="A20" s="14">
        <v>2835</v>
      </c>
      <c r="B20" s="40">
        <f>VLOOKUP(Tableau2[[#This Row],[N° identifiant]],Tableau1[[N° identifiant]:[Unité]],4,0)</f>
        <v>1</v>
      </c>
      <c r="C20" s="19">
        <v>44959</v>
      </c>
      <c r="D20" s="14" t="s">
        <v>21</v>
      </c>
      <c r="E20" s="14"/>
      <c r="F20" s="42" t="str">
        <f>VLOOKUP(Tableau2[[#This Row],[N° identifiant]],Tableau1[[N° identifiant]:[Unité]],2,0)</f>
        <v>TENSION</v>
      </c>
      <c r="G20" s="42" t="str">
        <f>VLOOKUP(Tableau2[[#This Row],[N° identifiant]],Tableau1[[N° identifiant]:[Unité]],3,0)</f>
        <v>Alain</v>
      </c>
    </row>
    <row r="21" spans="1:7" x14ac:dyDescent="0.3">
      <c r="A21" s="14">
        <v>2835</v>
      </c>
      <c r="B21" s="40">
        <f>VLOOKUP(Tableau2[[#This Row],[N° identifiant]],Tableau1[[N° identifiant]:[Unité]],4,0)</f>
        <v>1</v>
      </c>
      <c r="C21" s="19">
        <v>44958</v>
      </c>
      <c r="D21" s="14" t="s">
        <v>17</v>
      </c>
      <c r="E21" s="14" t="s">
        <v>21</v>
      </c>
      <c r="F21" s="42" t="str">
        <f>VLOOKUP(Tableau2[[#This Row],[N° identifiant]],Tableau1[[N° identifiant]:[Unité]],2,0)</f>
        <v>TENSION</v>
      </c>
      <c r="G21" s="42" t="str">
        <f>VLOOKUP(Tableau2[[#This Row],[N° identifiant]],Tableau1[[N° identifiant]:[Unité]],3,0)</f>
        <v>Alain</v>
      </c>
    </row>
    <row r="22" spans="1:7" hidden="1" x14ac:dyDescent="0.3">
      <c r="A22" s="14">
        <v>2624</v>
      </c>
      <c r="B22" s="14" t="str">
        <f>VLOOKUP(Tableau2[[#This Row],[N° identifiant]],[2]!Tableau1[#All],4,0)</f>
        <v>U2</v>
      </c>
      <c r="C22" s="19">
        <v>44957</v>
      </c>
      <c r="D22" s="14" t="s">
        <v>21</v>
      </c>
      <c r="E22" s="14" t="s">
        <v>17</v>
      </c>
      <c r="F22" s="14" t="e">
        <f>VLOOKUP(Tableau2[[#This Row],[N° identifiant]],Tableau1[[N° identifiant]:[Unité]],2,0)</f>
        <v>#N/A</v>
      </c>
      <c r="G22" s="14" t="e">
        <f>VLOOKUP(Tableau2[[#This Row],[N° identifiant]],Tableau1[[N° identifiant]:[Unité]],3,0)</f>
        <v>#N/A</v>
      </c>
    </row>
    <row r="23" spans="1:7" x14ac:dyDescent="0.3">
      <c r="A23" s="14">
        <v>2835</v>
      </c>
      <c r="B23" s="40">
        <f>VLOOKUP(Tableau2[[#This Row],[N° identifiant]],Tableau1[[N° identifiant]:[Unité]],4,0)</f>
        <v>1</v>
      </c>
      <c r="C23" s="19">
        <v>44956</v>
      </c>
      <c r="D23" s="14" t="s">
        <v>17</v>
      </c>
      <c r="E23" s="14" t="s">
        <v>21</v>
      </c>
      <c r="F23" s="42" t="str">
        <f>VLOOKUP(Tableau2[[#This Row],[N° identifiant]],Tableau1[[N° identifiant]:[Unité]],2,0)</f>
        <v>TENSION</v>
      </c>
      <c r="G23" s="42" t="str">
        <f>VLOOKUP(Tableau2[[#This Row],[N° identifiant]],Tableau1[[N° identifiant]:[Unité]],3,0)</f>
        <v>Alain</v>
      </c>
    </row>
    <row r="24" spans="1:7" hidden="1" x14ac:dyDescent="0.3">
      <c r="A24" s="14">
        <v>2624</v>
      </c>
      <c r="B24" s="14" t="str">
        <f>VLOOKUP(Tableau2[[#This Row],[N° identifiant]],[2]!Tableau1[#All],4,0)</f>
        <v>U2</v>
      </c>
      <c r="C24" s="19">
        <v>44955</v>
      </c>
      <c r="D24" s="14" t="s">
        <v>17</v>
      </c>
      <c r="E24" s="14" t="s">
        <v>17</v>
      </c>
      <c r="F24" s="14" t="e">
        <f>VLOOKUP(Tableau2[[#This Row],[N° identifiant]],Tableau1[[N° identifiant]:[Unité]],2,0)</f>
        <v>#N/A</v>
      </c>
      <c r="G24" s="14" t="e">
        <f>VLOOKUP(Tableau2[[#This Row],[N° identifiant]],Tableau1[[N° identifiant]:[Unité]],3,0)</f>
        <v>#N/A</v>
      </c>
    </row>
    <row r="25" spans="1:7" hidden="1" x14ac:dyDescent="0.3">
      <c r="A25" s="14">
        <v>2624</v>
      </c>
      <c r="B25" s="14" t="str">
        <f>VLOOKUP(Tableau2[[#This Row],[N° identifiant]],[2]!Tableau1[#All],4,0)</f>
        <v>U2</v>
      </c>
      <c r="C25" s="19">
        <v>44955</v>
      </c>
      <c r="D25" s="14" t="s">
        <v>17</v>
      </c>
      <c r="E25" s="14" t="s">
        <v>17</v>
      </c>
      <c r="F25" s="14" t="e">
        <f>VLOOKUP(Tableau2[[#This Row],[N° identifiant]],Tableau1[[N° identifiant]:[Unité]],2,0)</f>
        <v>#N/A</v>
      </c>
      <c r="G25" s="14" t="e">
        <f>VLOOKUP(Tableau2[[#This Row],[N° identifiant]],Tableau1[[N° identifiant]:[Unité]],3,0)</f>
        <v>#N/A</v>
      </c>
    </row>
    <row r="26" spans="1:7" hidden="1" x14ac:dyDescent="0.3">
      <c r="A26" s="40">
        <v>2671</v>
      </c>
      <c r="B26" s="40" t="str">
        <f>VLOOKUP(Tableau2[[#This Row],[N° identifiant]],[2]!Tableau1[#All],4,0)</f>
        <v>U1</v>
      </c>
      <c r="C26" s="41">
        <v>44955</v>
      </c>
      <c r="D26" s="40" t="s">
        <v>17</v>
      </c>
      <c r="E26" s="40" t="s">
        <v>17</v>
      </c>
      <c r="F26" s="40" t="str">
        <f>VLOOKUP(Tableau2[[#This Row],[N° identifiant]],Tableau1[[N° identifiant]:[Unité]],2,0)</f>
        <v>EPI</v>
      </c>
      <c r="G26" s="40" t="str">
        <f>VLOOKUP(Tableau2[[#This Row],[N° identifiant]],Tableau1[[N° identifiant]:[Unité]],3,0)</f>
        <v>Fanny</v>
      </c>
    </row>
    <row r="27" spans="1:7" hidden="1" x14ac:dyDescent="0.3">
      <c r="A27" s="40">
        <v>2671</v>
      </c>
      <c r="B27" s="40" t="str">
        <f>VLOOKUP(Tableau2[[#This Row],[N° identifiant]],[2]!Tableau1[#All],4,0)</f>
        <v>U1</v>
      </c>
      <c r="C27" s="41">
        <v>44955</v>
      </c>
      <c r="D27" s="40" t="s">
        <v>17</v>
      </c>
      <c r="E27" s="40" t="s">
        <v>17</v>
      </c>
      <c r="F27" s="40" t="str">
        <f>VLOOKUP(Tableau2[[#This Row],[N° identifiant]],Tableau1[[N° identifiant]:[Unité]],2,0)</f>
        <v>EPI</v>
      </c>
      <c r="G27" s="40" t="str">
        <f>VLOOKUP(Tableau2[[#This Row],[N° identifiant]],Tableau1[[N° identifiant]:[Unité]],3,0)</f>
        <v>Fanny</v>
      </c>
    </row>
    <row r="28" spans="1:7" x14ac:dyDescent="0.3">
      <c r="A28" s="42" t="s">
        <v>16</v>
      </c>
      <c r="B28" s="40">
        <f>VLOOKUP(Tableau2[[#This Row],[N° identifiant]],Tableau1[[N° identifiant]:[Unité]],4,0)</f>
        <v>2</v>
      </c>
      <c r="C28" s="43">
        <v>44956</v>
      </c>
      <c r="D28" s="44" t="s">
        <v>17</v>
      </c>
      <c r="E28" s="44" t="s">
        <v>17</v>
      </c>
      <c r="F28" s="42" t="str">
        <f>VLOOKUP(Tableau2[[#This Row],[N° identifiant]],Tableau1[[N° identifiant]:[Unité]],2,0)</f>
        <v>HIQUET</v>
      </c>
      <c r="G28" s="42" t="str">
        <f>VLOOKUP(Tableau2[[#This Row],[N° identifiant]],Tableau1[[N° identifiant]:[Unité]],3,0)</f>
        <v>Martine</v>
      </c>
    </row>
  </sheetData>
  <conditionalFormatting sqref="A3:A28">
    <cfRule type="containsText" dxfId="19" priority="1" operator="containsText" text="P">
      <formula>NOT(ISERROR(SEARCH("P",A3)))</formula>
    </cfRule>
    <cfRule type="containsText" dxfId="18" priority="2" operator="containsText" text="S">
      <formula>NOT(ISERROR(SEARCH("S",A3)))</formula>
    </cfRule>
    <cfRule type="containsText" dxfId="17" priority="3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8C9B-CA5C-4D2F-AD10-4DC2FD69578D}">
  <sheetPr codeName="Feuil3"/>
  <dimension ref="A1:K14"/>
  <sheetViews>
    <sheetView tabSelected="1" workbookViewId="0">
      <selection activeCell="C15" sqref="C15"/>
    </sheetView>
  </sheetViews>
  <sheetFormatPr baseColWidth="10" defaultRowHeight="14.4" x14ac:dyDescent="0.3"/>
  <cols>
    <col min="2" max="2" width="18.77734375" bestFit="1" customWidth="1"/>
    <col min="3" max="3" width="14.5546875" bestFit="1" customWidth="1"/>
    <col min="5" max="5" width="0" hidden="1" customWidth="1"/>
  </cols>
  <sheetData>
    <row r="1" spans="1:11" x14ac:dyDescent="0.3">
      <c r="A1" t="s">
        <v>67</v>
      </c>
      <c r="B1" t="s">
        <v>14</v>
      </c>
      <c r="C1" t="s">
        <v>15</v>
      </c>
      <c r="D1" t="s">
        <v>0</v>
      </c>
      <c r="E1" t="s">
        <v>23</v>
      </c>
    </row>
    <row r="2" spans="1:11" x14ac:dyDescent="0.3">
      <c r="A2" s="45">
        <v>2835</v>
      </c>
      <c r="B2" s="46" t="s">
        <v>49</v>
      </c>
      <c r="C2" s="46" t="s">
        <v>46</v>
      </c>
      <c r="D2" s="47">
        <v>1</v>
      </c>
      <c r="E2" s="48" t="s">
        <v>24</v>
      </c>
      <c r="G2" t="s">
        <v>25</v>
      </c>
      <c r="I2" t="s">
        <v>26</v>
      </c>
      <c r="K2" t="s">
        <v>12</v>
      </c>
    </row>
    <row r="3" spans="1:11" x14ac:dyDescent="0.3">
      <c r="A3" s="45">
        <v>2783</v>
      </c>
      <c r="B3" s="46" t="s">
        <v>50</v>
      </c>
      <c r="C3" s="46" t="s">
        <v>46</v>
      </c>
      <c r="D3" s="47">
        <v>1</v>
      </c>
      <c r="E3" s="48" t="s">
        <v>27</v>
      </c>
      <c r="G3" t="s">
        <v>70</v>
      </c>
      <c r="I3" t="s">
        <v>21</v>
      </c>
      <c r="K3" t="s">
        <v>3</v>
      </c>
    </row>
    <row r="4" spans="1:11" x14ac:dyDescent="0.3">
      <c r="A4" s="45">
        <v>2671</v>
      </c>
      <c r="B4" s="46" t="s">
        <v>53</v>
      </c>
      <c r="C4" s="46" t="s">
        <v>54</v>
      </c>
      <c r="D4" s="47">
        <v>2</v>
      </c>
      <c r="E4" s="48" t="s">
        <v>29</v>
      </c>
      <c r="G4">
        <v>1</v>
      </c>
      <c r="I4" t="s">
        <v>17</v>
      </c>
      <c r="K4" t="s">
        <v>4</v>
      </c>
    </row>
    <row r="5" spans="1:11" x14ac:dyDescent="0.3">
      <c r="A5" s="45">
        <v>2795</v>
      </c>
      <c r="B5" s="46" t="s">
        <v>55</v>
      </c>
      <c r="C5" s="46" t="s">
        <v>56</v>
      </c>
      <c r="D5" s="47">
        <v>3</v>
      </c>
      <c r="E5" s="48" t="s">
        <v>30</v>
      </c>
      <c r="G5">
        <v>2</v>
      </c>
    </row>
    <row r="6" spans="1:11" x14ac:dyDescent="0.3">
      <c r="A6" s="45">
        <v>2825</v>
      </c>
      <c r="B6" s="46" t="s">
        <v>57</v>
      </c>
      <c r="C6" s="46" t="s">
        <v>58</v>
      </c>
      <c r="D6" s="47">
        <v>4</v>
      </c>
      <c r="E6" s="48" t="s">
        <v>32</v>
      </c>
      <c r="G6">
        <v>3</v>
      </c>
    </row>
    <row r="7" spans="1:11" x14ac:dyDescent="0.3">
      <c r="A7" s="45">
        <v>2814</v>
      </c>
      <c r="B7" s="46" t="s">
        <v>59</v>
      </c>
      <c r="C7" s="46" t="s">
        <v>60</v>
      </c>
      <c r="D7" s="47" t="s">
        <v>69</v>
      </c>
      <c r="E7" s="48" t="s">
        <v>34</v>
      </c>
      <c r="G7">
        <v>4</v>
      </c>
    </row>
    <row r="8" spans="1:11" x14ac:dyDescent="0.3">
      <c r="A8" s="45">
        <v>2649</v>
      </c>
      <c r="B8" s="46" t="s">
        <v>61</v>
      </c>
      <c r="C8" s="46" t="s">
        <v>62</v>
      </c>
      <c r="D8" s="47">
        <v>2</v>
      </c>
      <c r="E8" s="48" t="s">
        <v>36</v>
      </c>
      <c r="G8" t="s">
        <v>68</v>
      </c>
    </row>
    <row r="9" spans="1:11" x14ac:dyDescent="0.3">
      <c r="A9" s="45">
        <v>2695</v>
      </c>
      <c r="B9" s="46" t="s">
        <v>63</v>
      </c>
      <c r="C9" s="46" t="s">
        <v>64</v>
      </c>
      <c r="D9" s="47">
        <v>3</v>
      </c>
      <c r="E9" s="48" t="s">
        <v>38</v>
      </c>
      <c r="G9" t="s">
        <v>69</v>
      </c>
    </row>
    <row r="10" spans="1:11" x14ac:dyDescent="0.3">
      <c r="A10" s="45">
        <v>2848</v>
      </c>
      <c r="B10" s="46" t="s">
        <v>65</v>
      </c>
      <c r="C10" s="46" t="s">
        <v>66</v>
      </c>
      <c r="D10" s="47" t="s">
        <v>69</v>
      </c>
      <c r="E10" s="48" t="s">
        <v>40</v>
      </c>
    </row>
    <row r="11" spans="1:11" x14ac:dyDescent="0.3">
      <c r="A11" s="49" t="s">
        <v>18</v>
      </c>
      <c r="B11" t="s">
        <v>51</v>
      </c>
      <c r="C11" t="s">
        <v>41</v>
      </c>
      <c r="D11" s="47">
        <v>2</v>
      </c>
      <c r="E11" s="49"/>
    </row>
    <row r="12" spans="1:11" x14ac:dyDescent="0.3">
      <c r="A12" s="49" t="s">
        <v>42</v>
      </c>
      <c r="B12" t="s">
        <v>52</v>
      </c>
      <c r="C12" t="s">
        <v>43</v>
      </c>
      <c r="D12" s="47">
        <v>3</v>
      </c>
      <c r="E12" s="49"/>
    </row>
    <row r="13" spans="1:11" x14ac:dyDescent="0.3">
      <c r="A13" s="49" t="s">
        <v>44</v>
      </c>
      <c r="B13" t="s">
        <v>75</v>
      </c>
      <c r="C13" t="s">
        <v>76</v>
      </c>
      <c r="D13" s="47">
        <v>2</v>
      </c>
      <c r="E13" s="49"/>
    </row>
    <row r="14" spans="1:11" x14ac:dyDescent="0.3">
      <c r="A14" s="49" t="s">
        <v>45</v>
      </c>
      <c r="B14" t="s">
        <v>77</v>
      </c>
      <c r="C14" t="s">
        <v>78</v>
      </c>
      <c r="D14" s="47">
        <v>1</v>
      </c>
      <c r="E14" s="49"/>
    </row>
  </sheetData>
  <conditionalFormatting sqref="A1:A1048576">
    <cfRule type="containsText" dxfId="7" priority="2" operator="containsText" text="P">
      <formula>NOT(ISERROR(SEARCH("P",A1)))</formula>
    </cfRule>
    <cfRule type="containsText" dxfId="6" priority="3" operator="containsText" text="S">
      <formula>NOT(ISERROR(SEARCH("S",A1)))</formula>
    </cfRule>
  </conditionalFormatting>
  <conditionalFormatting sqref="A2:A14">
    <cfRule type="containsText" dxfId="5" priority="1" operator="containsText" text="P">
      <formula>NOT(ISERROR(SEARCH("P",A2)))</formula>
    </cfRule>
  </conditionalFormatting>
  <dataValidations count="1">
    <dataValidation type="list" allowBlank="1" showInputMessage="1" showErrorMessage="1" sqref="D2:D14" xr:uid="{D6EFE8DE-83B9-4E19-9DF6-3303DA21CBFD}">
      <formula1>$G$3:$G$9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923A-2EDA-4875-AA1D-CCC05C13FE61}">
  <sheetPr codeName="Feuil6">
    <pageSetUpPr fitToPage="1"/>
  </sheetPr>
  <dimension ref="A1:K15"/>
  <sheetViews>
    <sheetView workbookViewId="0">
      <selection activeCell="D7" sqref="D7"/>
    </sheetView>
  </sheetViews>
  <sheetFormatPr baseColWidth="10" defaultRowHeight="14.4" x14ac:dyDescent="0.3"/>
  <cols>
    <col min="3" max="3" width="13.88671875" bestFit="1" customWidth="1"/>
    <col min="5" max="6" width="12.109375" bestFit="1" customWidth="1"/>
  </cols>
  <sheetData>
    <row r="1" spans="1:11" ht="19.8" x14ac:dyDescent="0.5">
      <c r="A1" s="50"/>
      <c r="B1" s="50"/>
      <c r="C1" s="51">
        <v>44956</v>
      </c>
      <c r="D1" s="52"/>
      <c r="E1" s="52"/>
      <c r="F1" s="52"/>
      <c r="G1" s="53"/>
      <c r="H1" s="50"/>
    </row>
    <row r="2" spans="1:11" ht="18.600000000000001" x14ac:dyDescent="0.45">
      <c r="A2" s="50"/>
      <c r="B2" s="50"/>
      <c r="C2" s="50"/>
      <c r="D2" s="50"/>
      <c r="E2" s="50"/>
      <c r="F2" s="50"/>
      <c r="G2" s="50"/>
      <c r="H2" s="50"/>
    </row>
    <row r="3" spans="1:11" ht="21" x14ac:dyDescent="0.5">
      <c r="A3" s="50"/>
      <c r="B3" s="71" t="s">
        <v>47</v>
      </c>
      <c r="C3" s="72"/>
      <c r="D3" s="72"/>
      <c r="E3" s="72"/>
      <c r="F3" s="72"/>
      <c r="G3" s="73"/>
      <c r="H3" s="50"/>
    </row>
    <row r="4" spans="1:11" ht="18.600000000000001" x14ac:dyDescent="0.45">
      <c r="A4" s="50"/>
      <c r="B4" s="50"/>
      <c r="C4" s="50"/>
      <c r="D4" s="50"/>
      <c r="E4" s="50"/>
      <c r="F4" s="50"/>
      <c r="G4" s="50"/>
      <c r="H4" s="50"/>
    </row>
    <row r="5" spans="1:11" ht="19.8" x14ac:dyDescent="0.5">
      <c r="A5" s="50"/>
      <c r="B5" s="74" t="s">
        <v>72</v>
      </c>
      <c r="C5" s="74"/>
      <c r="D5" s="74" t="s">
        <v>73</v>
      </c>
      <c r="E5" s="74"/>
      <c r="F5" s="74" t="s">
        <v>74</v>
      </c>
      <c r="G5" s="74"/>
      <c r="H5" s="50"/>
      <c r="I5" s="54">
        <f>SUM(B14+D14+F14)</f>
        <v>1</v>
      </c>
      <c r="J5" s="55" t="s">
        <v>48</v>
      </c>
    </row>
    <row r="6" spans="1:11" ht="18.600000000000001" x14ac:dyDescent="0.45">
      <c r="A6" s="50"/>
      <c r="B6" s="56" t="s">
        <v>21</v>
      </c>
      <c r="C6" s="57" t="s">
        <v>17</v>
      </c>
      <c r="D6" s="56" t="s">
        <v>21</v>
      </c>
      <c r="E6" s="57" t="s">
        <v>17</v>
      </c>
      <c r="F6" s="56" t="s">
        <v>21</v>
      </c>
      <c r="G6" s="57" t="s">
        <v>17</v>
      </c>
      <c r="H6" s="50"/>
      <c r="I6" s="54">
        <f>SUM(C14+E14+G14)</f>
        <v>5</v>
      </c>
      <c r="J6" s="58" t="s">
        <v>22</v>
      </c>
    </row>
    <row r="7" spans="1:11" ht="18.600000000000001" x14ac:dyDescent="0.45">
      <c r="A7" s="59" t="s">
        <v>28</v>
      </c>
      <c r="B7" s="60">
        <f>COUNTIFS(Tableau2[Déjeuner],#REF!,Tableau2[Déjeuner],"Standard",Tableau2[Date],$C$1,Tableau2[Unité],A7)-(D7+F7)</f>
        <v>0</v>
      </c>
      <c r="C7" s="61">
        <f>COUNTIFS(Tableau2[Déjeuner],#REF!,Tableau2[Déjeuner],"Végétarien",Tableau2[Date],$C$1,Tableau2[Unité],A7)-(E7+G7)</f>
        <v>0</v>
      </c>
      <c r="D7" s="60">
        <f>COUNTIFS(Tableau2[Déjeuner],#REF!,Tableau2[Déjeuner],"Standard",Tableau2[Date],$C$1,Tableau2[Unité],A7,Tableau2[N° identifiant],"S*")</f>
        <v>0</v>
      </c>
      <c r="E7" s="61">
        <f>COUNTIFS(Tableau2[Déjeuner],#REF!,Tableau2[Déjeuner],"Végétarien",Tableau2[Date],$C$1,Tableau2[Unité],A7,Tableau2[N° identifiant],"P*")*IF(D7&lt;=0,1,"")</f>
        <v>0</v>
      </c>
      <c r="F7" s="60">
        <f>COUNTIFS(Tableau2[Déjeuner],#REF!,Tableau2[Déjeuner],"Standard",Tableau2[Date],$C$1,Tableau2[Unité],A7,Tableau2[N° identifiant],"P*")</f>
        <v>0</v>
      </c>
      <c r="G7" s="61">
        <f>COUNTIFS(Tableau2[Déjeuner],#REF!,Tableau2[Déjeuner],"Végétarien",Tableau2[Date],$C$1,Tableau2[Unité],A7,Tableau2[N° identifiant],"P*")*IF(D7&lt;=0,1,"")</f>
        <v>0</v>
      </c>
      <c r="H7" s="62">
        <f t="shared" ref="H7:H13" si="0">SUM(B7:G7)</f>
        <v>0</v>
      </c>
    </row>
    <row r="8" spans="1:11" ht="18.600000000000001" x14ac:dyDescent="0.45">
      <c r="A8" s="59" t="s">
        <v>20</v>
      </c>
      <c r="B8" s="60">
        <v>1</v>
      </c>
      <c r="C8" s="61">
        <v>1</v>
      </c>
      <c r="D8" s="60"/>
      <c r="E8" s="61">
        <v>1</v>
      </c>
      <c r="F8" s="60">
        <f>COUNTIFS(Tableau2[Déjeuner],#REF!,Tableau2[Déjeuner],"Standard",Tableau2[Date],$C$1,Tableau2[Unité],A8,Tableau2[N° identifiant],"P*")</f>
        <v>0</v>
      </c>
      <c r="G8" s="61">
        <v>0</v>
      </c>
      <c r="H8" s="62">
        <f t="shared" si="0"/>
        <v>3</v>
      </c>
    </row>
    <row r="9" spans="1:11" ht="18.600000000000001" x14ac:dyDescent="0.45">
      <c r="A9" s="59" t="s">
        <v>31</v>
      </c>
      <c r="B9" s="60">
        <f>COUNTIFS(Tableau2[Déjeuner],#REF!,Tableau2[Déjeuner],"Standard",Tableau2[Date],$C$1,Tableau2[Unité],A9)-(D9+F9)</f>
        <v>0</v>
      </c>
      <c r="C9" s="61">
        <v>1</v>
      </c>
      <c r="D9" s="60">
        <f>COUNTIFS(Tableau2[Déjeuner],#REF!,Tableau2[Déjeuner],"Standard",Tableau2[Date],$C$1,Tableau2[Unité],A9,Tableau2[N° identifiant],"S*")</f>
        <v>0</v>
      </c>
      <c r="E9" s="61">
        <f>COUNTIFS(Tableau2[Déjeuner],#REF!,Tableau2[Déjeuner],"Végétarien",Tableau2[Date],$C$1,Tableau2[Unité],A9,Tableau2[N° identifiant],"P*")*IF(D9&lt;=0,1,"")</f>
        <v>0</v>
      </c>
      <c r="F9" s="60">
        <f>COUNTIFS(Tableau2[Déjeuner],#REF!,Tableau2[Déjeuner],"Standard",Tableau2[Date],$C$1,Tableau2[Unité],A9,Tableau2[N° identifiant],"P*")</f>
        <v>0</v>
      </c>
      <c r="G9" s="61">
        <v>2</v>
      </c>
      <c r="H9" s="62">
        <f t="shared" si="0"/>
        <v>3</v>
      </c>
    </row>
    <row r="10" spans="1:11" ht="18.600000000000001" x14ac:dyDescent="0.45">
      <c r="A10" s="59" t="s">
        <v>33</v>
      </c>
      <c r="B10" s="60">
        <f>COUNTIFS(Tableau2[Déjeuner],#REF!,Tableau2[Déjeuner],"Standard",Tableau2[Date],$C$1,Tableau2[Unité],A10)-(D10+F10)</f>
        <v>0</v>
      </c>
      <c r="C10" s="61">
        <f>COUNTIFS(Tableau2[Déjeuner],#REF!,Tableau2[Déjeuner],"Végétarien",Tableau2[Date],$C$1,Tableau2[Unité],A10)-(E10+G10)</f>
        <v>0</v>
      </c>
      <c r="D10" s="60">
        <f>COUNTIFS(Tableau2[Déjeuner],#REF!,Tableau2[Déjeuner],"Standard",Tableau2[Date],$C$1,Tableau2[Unité],A10,Tableau2[N° identifiant],"S*")</f>
        <v>0</v>
      </c>
      <c r="E10" s="61">
        <f>COUNTIFS(Tableau2[Déjeuner],#REF!,Tableau2[Déjeuner],"Végétarien",Tableau2[Date],$C$1,Tableau2[Unité],A10,Tableau2[N° identifiant],"P*")*IF(D10&lt;=0,1,"")</f>
        <v>0</v>
      </c>
      <c r="F10" s="60">
        <f>COUNTIFS(Tableau2[Déjeuner],#REF!,Tableau2[Déjeuner],"Standard",Tableau2[Date],$C$1,Tableau2[Unité],A10,Tableau2[N° identifiant],"P*")</f>
        <v>0</v>
      </c>
      <c r="G10" s="61">
        <f>COUNTIFS(Tableau2[Déjeuner],#REF!,Tableau2[Déjeuner],"Végétarien",Tableau2[Date],$C$1,Tableau2[Unité],A10,Tableau2[N° identifiant],"P*")*IF(D10&lt;=0,1,"")</f>
        <v>0</v>
      </c>
      <c r="H10" s="62">
        <f t="shared" si="0"/>
        <v>0</v>
      </c>
    </row>
    <row r="11" spans="1:11" ht="18.600000000000001" x14ac:dyDescent="0.45">
      <c r="A11" s="59" t="s">
        <v>35</v>
      </c>
      <c r="B11" s="60">
        <f>COUNTIFS(Tableau2[Déjeuner],#REF!,Tableau2[Déjeuner],"Standard",Tableau2[Date],$C$1,Tableau2[Unité],A11)-(D11+F11)</f>
        <v>0</v>
      </c>
      <c r="C11" s="61">
        <f>COUNTIFS(Tableau2[Déjeuner],#REF!,Tableau2[Déjeuner],"Végétarien",Tableau2[Date],$C$1,Tableau2[Unité],A11)-(E11+G11)</f>
        <v>0</v>
      </c>
      <c r="D11" s="60">
        <f>COUNTIFS(Tableau2[Déjeuner],#REF!,Tableau2[Déjeuner],"Standard",Tableau2[Date],$C$1,Tableau2[Unité],A11,Tableau2[N° identifiant],"S*")</f>
        <v>0</v>
      </c>
      <c r="E11" s="61">
        <f>COUNTIFS(Tableau2[Déjeuner],#REF!,Tableau2[Déjeuner],"Végétarien",Tableau2[Date],$C$1,Tableau2[Unité],A11,Tableau2[N° identifiant],"P*")*IF(D11&lt;=0,1,"")</f>
        <v>0</v>
      </c>
      <c r="F11" s="60">
        <f>COUNTIFS(Tableau2[Déjeuner],#REF!,Tableau2[Déjeuner],"Standard",Tableau2[Date],$C$1,Tableau2[Unité],A11,Tableau2[N° identifiant],"P*")</f>
        <v>0</v>
      </c>
      <c r="G11" s="61">
        <f>COUNTIFS(Tableau2[Déjeuner],#REF!,Tableau2[Déjeuner],"Végétarien",Tableau2[Date],$C$1,Tableau2[Unité],A11,Tableau2[N° identifiant],"P*")*IF(D11&lt;=0,1,"")</f>
        <v>0</v>
      </c>
      <c r="H11" s="62">
        <f t="shared" si="0"/>
        <v>0</v>
      </c>
    </row>
    <row r="12" spans="1:11" ht="18.600000000000001" x14ac:dyDescent="0.45">
      <c r="A12" s="59" t="s">
        <v>37</v>
      </c>
      <c r="B12" s="60">
        <f>COUNTIFS(Tableau2[Déjeuner],#REF!,Tableau2[Déjeuner],"Standard",Tableau2[Date],$C$1,Tableau2[Unité],A12)-(D12+F12)</f>
        <v>0</v>
      </c>
      <c r="C12" s="61">
        <f>COUNTIFS(Tableau2[Déjeuner],#REF!,Tableau2[Déjeuner],"Végétarien",Tableau2[Date],$C$1,Tableau2[Unité],A12)-(E12+G12)</f>
        <v>0</v>
      </c>
      <c r="D12" s="60">
        <f>COUNTIFS(Tableau2[Déjeuner],#REF!,Tableau2[Déjeuner],"Standard",Tableau2[Date],$C$1,Tableau2[Unité],A12,Tableau2[N° identifiant],"S*")</f>
        <v>0</v>
      </c>
      <c r="E12" s="61">
        <f>COUNTIFS(Tableau2[Déjeuner],#REF!,Tableau2[Déjeuner],"Végétarien",Tableau2[Date],$C$1,Tableau2[Unité],A12,Tableau2[N° identifiant],"P*")*IF(D12&lt;=0,1,"")</f>
        <v>0</v>
      </c>
      <c r="F12" s="60">
        <f>COUNTIFS(Tableau2[Déjeuner],#REF!,Tableau2[Déjeuner],"Standard",Tableau2[Date],$C$1,Tableau2[Unité],A12,Tableau2[N° identifiant],"P*")</f>
        <v>0</v>
      </c>
      <c r="G12" s="61">
        <f>COUNTIFS(Tableau2[Déjeuner],#REF!,Tableau2[Déjeuner],"Végétarien",Tableau2[Date],$C$1,Tableau2[Unité],A12,Tableau2[N° identifiant],"P*")*IF(D12&lt;=0,1,"")</f>
        <v>0</v>
      </c>
      <c r="H12" s="62">
        <f t="shared" si="0"/>
        <v>0</v>
      </c>
    </row>
    <row r="13" spans="1:11" ht="18.600000000000001" x14ac:dyDescent="0.45">
      <c r="A13" s="59" t="s">
        <v>39</v>
      </c>
      <c r="B13" s="60">
        <f>COUNTIFS(Tableau2[Déjeuner],#REF!,Tableau2[Déjeuner],"Standard",Tableau2[Date],$C$1,Tableau2[Unité],A13)-(D13+F13)</f>
        <v>0</v>
      </c>
      <c r="C13" s="61">
        <f>COUNTIFS(Tableau2[Déjeuner],#REF!,Tableau2[Déjeuner],"Végétarien",Tableau2[Date],$C$1,Tableau2[Unité],A13)-(E13+G13)</f>
        <v>0</v>
      </c>
      <c r="D13" s="60">
        <f>COUNTIFS(Tableau2[Déjeuner],#REF!,Tableau2[Déjeuner],"Standard",Tableau2[Date],$C$1,Tableau2[Unité],A13,Tableau2[N° identifiant],"S*")</f>
        <v>0</v>
      </c>
      <c r="E13" s="61">
        <f>COUNTIFS(Tableau2[Déjeuner],#REF!,Tableau2[Déjeuner],"Végétarien",Tableau2[Date],$C$1,Tableau2[Unité],A13,Tableau2[N° identifiant],"P*")*IF(D13&lt;=0,1,"")</f>
        <v>0</v>
      </c>
      <c r="F13" s="60">
        <f>COUNTIFS(Tableau2[Déjeuner],#REF!,Tableau2[Déjeuner],"Standard",Tableau2[Date],$C$1,Tableau2[Unité],A13,Tableau2[N° identifiant],"P*")</f>
        <v>0</v>
      </c>
      <c r="G13" s="61">
        <f>COUNTIFS(Tableau2[Déjeuner],#REF!,Tableau2[Déjeuner],"Végétarien",Tableau2[Date],$C$1,Tableau2[Unité],A13,Tableau2[N° identifiant],"P*")*IF(D13&lt;=0,1,"")</f>
        <v>0</v>
      </c>
      <c r="H13" s="62">
        <f t="shared" si="0"/>
        <v>0</v>
      </c>
    </row>
    <row r="14" spans="1:11" ht="18.600000000000001" x14ac:dyDescent="0.45">
      <c r="A14" s="50"/>
      <c r="B14" s="62">
        <f t="shared" ref="B14:H14" si="1">SUM(B7:B13)</f>
        <v>1</v>
      </c>
      <c r="C14" s="62">
        <f t="shared" si="1"/>
        <v>2</v>
      </c>
      <c r="D14" s="62">
        <f t="shared" si="1"/>
        <v>0</v>
      </c>
      <c r="E14" s="62">
        <f t="shared" si="1"/>
        <v>1</v>
      </c>
      <c r="F14" s="62">
        <f t="shared" si="1"/>
        <v>0</v>
      </c>
      <c r="G14" s="62">
        <f t="shared" si="1"/>
        <v>2</v>
      </c>
      <c r="H14" s="62">
        <f t="shared" si="1"/>
        <v>6</v>
      </c>
    </row>
    <row r="15" spans="1:11" x14ac:dyDescent="0.3">
      <c r="K15" s="35"/>
    </row>
  </sheetData>
  <sheetProtection selectLockedCells="1"/>
  <mergeCells count="4">
    <mergeCell ref="B3:G3"/>
    <mergeCell ref="B5:C5"/>
    <mergeCell ref="D5:E5"/>
    <mergeCell ref="F5:G5"/>
  </mergeCells>
  <conditionalFormatting sqref="D7:G13">
    <cfRule type="cellIs" dxfId="1" priority="2" operator="greaterThanOrEqual">
      <formula>2</formula>
    </cfRule>
  </conditionalFormatting>
  <conditionalFormatting sqref="M7:M13">
    <cfRule type="expression" dxfId="0" priority="1">
      <formula>IF(D7&lt;=0,1,"")</formula>
    </cfRule>
  </conditionalFormatting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Choix</vt:lpstr>
      <vt:lpstr>Liste</vt:lpstr>
      <vt:lpstr>Chariot</vt:lpstr>
      <vt:lpstr>MENU</vt:lpstr>
      <vt:lpstr>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2023-01-13T18:30:02Z</dcterms:created>
  <dcterms:modified xsi:type="dcterms:W3CDTF">2023-01-15T09:41:05Z</dcterms:modified>
</cp:coreProperties>
</file>