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ink/ink19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andr\Desktop\"/>
    </mc:Choice>
  </mc:AlternateContent>
  <xr:revisionPtr revIDLastSave="0" documentId="13_ncr:1_{5BC5C004-4666-49D5-9AD7-78F1E0114B67}" xr6:coauthVersionLast="47" xr6:coauthVersionMax="47" xr10:uidLastSave="{00000000-0000-0000-0000-000000000000}"/>
  <bookViews>
    <workbookView xWindow="-108" yWindow="-108" windowWidth="23256" windowHeight="13896" xr2:uid="{00C89E68-ED8A-4F8D-AD10-76AA190D179A}"/>
  </bookViews>
  <sheets>
    <sheet name="Saisie" sheetId="1" r:id="rId1"/>
    <sheet name="Récap" sheetId="3" r:id="rId2"/>
    <sheet name="Visu" sheetId="4" r:id="rId3"/>
  </sheets>
  <definedNames>
    <definedName name="_xlpm.c" hidden="1" xlm="1">#NAME?</definedName>
    <definedName name="_xlpm.l" hidden="1" xlm="1">#NAME?</definedName>
    <definedName name="année">Saisie!$C$7</definedName>
    <definedName name="dataDetails">Saisie!$B$12:$H$19,Saisie!$B$22:$H$29,Saisie!$B$32:$H$39,Saisie!$B$42:$H$49,Saisie!$B$52:$H$59,Saisie!$B$62:$H$69</definedName>
    <definedName name="DonnéesExternes_1" localSheetId="1" hidden="1">Récap!$M$2:$W$27</definedName>
    <definedName name="employé">Saisie!$I$8</definedName>
    <definedName name="LstChoixVisu">_xlfn.ANCHORARRAY(Récap!$X$3)</definedName>
    <definedName name="LstEmployés">tEmployés[Liste employés]</definedName>
    <definedName name="mois">Saisie!$B$7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B20" i="1"/>
  <c r="D20" i="1"/>
  <c r="E20" i="1"/>
  <c r="F20" i="1"/>
  <c r="G20" i="1"/>
  <c r="H20" i="1"/>
  <c r="B8" i="1"/>
  <c r="C40" i="1"/>
  <c r="D40" i="1"/>
  <c r="E40" i="1"/>
  <c r="F40" i="1"/>
  <c r="G40" i="1"/>
  <c r="H40" i="1"/>
  <c r="C50" i="1"/>
  <c r="D50" i="1"/>
  <c r="E50" i="1"/>
  <c r="F50" i="1"/>
  <c r="G50" i="1"/>
  <c r="H50" i="1"/>
  <c r="C60" i="1"/>
  <c r="D60" i="1"/>
  <c r="E60" i="1"/>
  <c r="F60" i="1"/>
  <c r="G60" i="1"/>
  <c r="H60" i="1"/>
  <c r="C70" i="1"/>
  <c r="D70" i="1"/>
  <c r="E70" i="1"/>
  <c r="F70" i="1"/>
  <c r="G70" i="1"/>
  <c r="H70" i="1"/>
  <c r="B70" i="1"/>
  <c r="B60" i="1"/>
  <c r="B50" i="1"/>
  <c r="B40" i="1"/>
  <c r="C30" i="1"/>
  <c r="D30" i="1"/>
  <c r="E30" i="1"/>
  <c r="F30" i="1"/>
  <c r="G30" i="1"/>
  <c r="H30" i="1"/>
  <c r="B30" i="1"/>
  <c r="X3" i="3" a="1"/>
  <c r="X3" i="3" s="1"/>
  <c r="C7" i="4" a="1"/>
  <c r="C7" i="4" s="1"/>
  <c r="I8" i="4" a="1"/>
  <c r="I8" i="4" s="1"/>
  <c r="J1" i="1"/>
  <c r="J3" i="1" s="1"/>
  <c r="J65" i="1" l="1"/>
  <c r="J69" i="1"/>
  <c r="J64" i="1"/>
  <c r="J68" i="1"/>
  <c r="J63" i="1"/>
  <c r="J67" i="1"/>
  <c r="J62" i="1"/>
  <c r="J71" i="1" s="1"/>
  <c r="J66" i="1"/>
  <c r="J59" i="1"/>
  <c r="J49" i="1"/>
  <c r="J39" i="1"/>
  <c r="J29" i="1"/>
  <c r="J19" i="1"/>
  <c r="B8" i="4"/>
  <c r="J1" i="4"/>
  <c r="J44" i="1"/>
  <c r="J53" i="1"/>
  <c r="J55" i="1"/>
  <c r="J58" i="1"/>
  <c r="J52" i="1"/>
  <c r="J57" i="1"/>
  <c r="J56" i="1"/>
  <c r="J42" i="1"/>
  <c r="J54" i="1"/>
  <c r="J45" i="1"/>
  <c r="J47" i="1"/>
  <c r="J48" i="1"/>
  <c r="J43" i="1"/>
  <c r="J33" i="1"/>
  <c r="J34" i="1"/>
  <c r="J35" i="1"/>
  <c r="J36" i="1"/>
  <c r="J46" i="1"/>
  <c r="J32" i="1"/>
  <c r="J37" i="1"/>
  <c r="J38" i="1"/>
  <c r="J28" i="1"/>
  <c r="J12" i="1"/>
  <c r="J24" i="1"/>
  <c r="J25" i="1"/>
  <c r="J26" i="1"/>
  <c r="J22" i="1"/>
  <c r="J18" i="1"/>
  <c r="J15" i="1"/>
  <c r="M15" i="1" s="1"/>
  <c r="J17" i="1"/>
  <c r="J23" i="1"/>
  <c r="J27" i="1"/>
  <c r="J14" i="1"/>
  <c r="J16" i="1"/>
  <c r="J13" i="1"/>
  <c r="B11" i="1"/>
  <c r="B21" i="1" s="1"/>
  <c r="J2" i="1"/>
  <c r="B31" i="1" l="1"/>
  <c r="J61" i="1"/>
  <c r="J21" i="1"/>
  <c r="J51" i="1"/>
  <c r="J41" i="1"/>
  <c r="J31" i="1"/>
  <c r="M14" i="1"/>
  <c r="J3" i="4"/>
  <c r="B11" i="4" s="1"/>
  <c r="B21" i="4" s="1"/>
  <c r="M13" i="1"/>
  <c r="M12" i="1"/>
  <c r="M16" i="1"/>
  <c r="M19" i="1"/>
  <c r="M17" i="1"/>
  <c r="M18" i="1"/>
  <c r="J2" i="4"/>
  <c r="C11" i="1"/>
  <c r="C21" i="1" s="1"/>
  <c r="C31" i="1" s="1"/>
  <c r="C41" i="1" s="1"/>
  <c r="C51" i="1" s="1"/>
  <c r="C61" i="1" s="1"/>
  <c r="B15" i="4"/>
  <c r="B14" i="4"/>
  <c r="B22" i="4"/>
  <c r="B12" i="4"/>
  <c r="B13" i="4"/>
  <c r="B25" i="4"/>
  <c r="M20" i="1" l="1"/>
  <c r="B41" i="1"/>
  <c r="C11" i="4"/>
  <c r="J72" i="1"/>
  <c r="M11" i="1" s="1"/>
  <c r="B31" i="4"/>
  <c r="D11" i="1"/>
  <c r="D21" i="1" s="1"/>
  <c r="D31" i="1" s="1"/>
  <c r="D41" i="1" s="1"/>
  <c r="D51" i="1" s="1"/>
  <c r="D61" i="1" s="1"/>
  <c r="B35" i="4"/>
  <c r="C15" i="4"/>
  <c r="B34" i="4"/>
  <c r="C14" i="4"/>
  <c r="B23" i="4"/>
  <c r="B16" i="4"/>
  <c r="C12" i="4"/>
  <c r="C17" i="4"/>
  <c r="B18" i="4"/>
  <c r="B38" i="4"/>
  <c r="B26" i="4"/>
  <c r="B27" i="4"/>
  <c r="B24" i="4"/>
  <c r="B39" i="4"/>
  <c r="B19" i="4"/>
  <c r="B28" i="4"/>
  <c r="B32" i="4"/>
  <c r="C18" i="4"/>
  <c r="C19" i="4"/>
  <c r="C16" i="4"/>
  <c r="C13" i="4"/>
  <c r="B29" i="4"/>
  <c r="B17" i="4"/>
  <c r="B36" i="4"/>
  <c r="B51" i="1" l="1"/>
  <c r="D11" i="4"/>
  <c r="D21" i="4" s="1"/>
  <c r="C21" i="4"/>
  <c r="C31" i="4" s="1"/>
  <c r="B41" i="4"/>
  <c r="E11" i="1"/>
  <c r="E21" i="1" s="1"/>
  <c r="E31" i="1" s="1"/>
  <c r="E41" i="1" s="1"/>
  <c r="E51" i="1" s="1"/>
  <c r="E61" i="1" s="1"/>
  <c r="B48" i="4"/>
  <c r="B37" i="4"/>
  <c r="D19" i="4"/>
  <c r="B45" i="4"/>
  <c r="D22" i="4"/>
  <c r="C37" i="4"/>
  <c r="D25" i="4"/>
  <c r="C24" i="4"/>
  <c r="C32" i="4"/>
  <c r="B49" i="4"/>
  <c r="D18" i="4"/>
  <c r="C36" i="4"/>
  <c r="C25" i="4"/>
  <c r="D26" i="4"/>
  <c r="C28" i="4"/>
  <c r="D29" i="4"/>
  <c r="D17" i="4"/>
  <c r="D23" i="4"/>
  <c r="C38" i="4"/>
  <c r="D27" i="4"/>
  <c r="C39" i="4"/>
  <c r="B33" i="4"/>
  <c r="D16" i="4"/>
  <c r="B46" i="4"/>
  <c r="B47" i="4"/>
  <c r="C23" i="4"/>
  <c r="C27" i="4"/>
  <c r="C34" i="4"/>
  <c r="B61" i="1" l="1"/>
  <c r="E11" i="4"/>
  <c r="E21" i="4" s="1"/>
  <c r="B51" i="4"/>
  <c r="D31" i="4"/>
  <c r="C41" i="4"/>
  <c r="F11" i="1"/>
  <c r="F21" i="1" s="1"/>
  <c r="F31" i="1" s="1"/>
  <c r="F41" i="1" s="1"/>
  <c r="F51" i="1" s="1"/>
  <c r="F61" i="1" s="1"/>
  <c r="C43" i="4"/>
  <c r="C44" i="4"/>
  <c r="D14" i="4"/>
  <c r="D12" i="4"/>
  <c r="D36" i="4"/>
  <c r="B59" i="4"/>
  <c r="E12" i="4"/>
  <c r="E29" i="4"/>
  <c r="B57" i="4"/>
  <c r="B43" i="4"/>
  <c r="E17" i="4"/>
  <c r="D24" i="4"/>
  <c r="E23" i="4"/>
  <c r="B53" i="4"/>
  <c r="D13" i="4"/>
  <c r="C35" i="4"/>
  <c r="C33" i="4"/>
  <c r="B55" i="4"/>
  <c r="B56" i="4"/>
  <c r="D37" i="4"/>
  <c r="C29" i="4"/>
  <c r="E25" i="4"/>
  <c r="C22" i="4"/>
  <c r="C45" i="4"/>
  <c r="D35" i="4"/>
  <c r="C26" i="4"/>
  <c r="C47" i="4"/>
  <c r="B54" i="4"/>
  <c r="E27" i="4"/>
  <c r="D33" i="4"/>
  <c r="C49" i="4"/>
  <c r="B58" i="4"/>
  <c r="D34" i="4"/>
  <c r="E18" i="4"/>
  <c r="B52" i="4"/>
  <c r="E26" i="4"/>
  <c r="B44" i="4"/>
  <c r="E19" i="4"/>
  <c r="C46" i="4"/>
  <c r="B42" i="4"/>
  <c r="D28" i="4"/>
  <c r="E28" i="4"/>
  <c r="D15" i="4"/>
  <c r="C42" i="4"/>
  <c r="F11" i="4" l="1"/>
  <c r="F21" i="4" s="1"/>
  <c r="B61" i="4"/>
  <c r="D41" i="4"/>
  <c r="E31" i="4"/>
  <c r="C51" i="4"/>
  <c r="G11" i="1"/>
  <c r="G21" i="1" s="1"/>
  <c r="G31" i="1" s="1"/>
  <c r="G41" i="1" s="1"/>
  <c r="G51" i="1" s="1"/>
  <c r="G61" i="1" s="1"/>
  <c r="E34" i="4"/>
  <c r="E22" i="4"/>
  <c r="B69" i="4"/>
  <c r="D46" i="4"/>
  <c r="F22" i="4"/>
  <c r="D47" i="4"/>
  <c r="C57" i="4"/>
  <c r="E16" i="4"/>
  <c r="C53" i="4"/>
  <c r="C54" i="4"/>
  <c r="E36" i="4"/>
  <c r="F12" i="4"/>
  <c r="C56" i="4"/>
  <c r="D39" i="4"/>
  <c r="E37" i="4"/>
  <c r="E35" i="4"/>
  <c r="C55" i="4"/>
  <c r="D32" i="4"/>
  <c r="F27" i="4"/>
  <c r="C59" i="4"/>
  <c r="E13" i="4"/>
  <c r="C48" i="4"/>
  <c r="E39" i="4"/>
  <c r="F29" i="4"/>
  <c r="B68" i="4"/>
  <c r="C58" i="4"/>
  <c r="E33" i="4"/>
  <c r="E15" i="4"/>
  <c r="C52" i="4"/>
  <c r="E24" i="4"/>
  <c r="E32" i="4"/>
  <c r="E14" i="4"/>
  <c r="F13" i="4"/>
  <c r="D38" i="4"/>
  <c r="E38" i="4"/>
  <c r="G11" i="4" l="1"/>
  <c r="G21" i="4" s="1"/>
  <c r="F31" i="4"/>
  <c r="C61" i="4"/>
  <c r="E41" i="4"/>
  <c r="D51" i="4"/>
  <c r="H11" i="1"/>
  <c r="H21" i="1" s="1"/>
  <c r="H31" i="1" s="1"/>
  <c r="H41" i="1" s="1"/>
  <c r="H51" i="1" s="1"/>
  <c r="H61" i="1" s="1"/>
  <c r="F19" i="4"/>
  <c r="C64" i="4"/>
  <c r="D52" i="4"/>
  <c r="F33" i="4"/>
  <c r="D56" i="4"/>
  <c r="C65" i="4"/>
  <c r="G26" i="4"/>
  <c r="D53" i="4"/>
  <c r="B66" i="4"/>
  <c r="C63" i="4"/>
  <c r="D45" i="4"/>
  <c r="B62" i="4"/>
  <c r="E45" i="4"/>
  <c r="E44" i="4"/>
  <c r="B64" i="4"/>
  <c r="B65" i="4"/>
  <c r="F17" i="4"/>
  <c r="D42" i="4"/>
  <c r="F25" i="4"/>
  <c r="D54" i="4"/>
  <c r="C62" i="4"/>
  <c r="F34" i="4"/>
  <c r="E47" i="4"/>
  <c r="C67" i="4"/>
  <c r="D55" i="4"/>
  <c r="E46" i="4"/>
  <c r="F14" i="4"/>
  <c r="D58" i="4"/>
  <c r="G25" i="4"/>
  <c r="G29" i="4"/>
  <c r="C68" i="4"/>
  <c r="F23" i="4"/>
  <c r="F26" i="4"/>
  <c r="G13" i="4"/>
  <c r="F18" i="4"/>
  <c r="E48" i="4"/>
  <c r="F16" i="4"/>
  <c r="C66" i="4"/>
  <c r="B67" i="4"/>
  <c r="F28" i="4"/>
  <c r="G27" i="4"/>
  <c r="C69" i="4"/>
  <c r="E49" i="4"/>
  <c r="B63" i="4"/>
  <c r="D44" i="4"/>
  <c r="F24" i="4"/>
  <c r="F15" i="4"/>
  <c r="D49" i="4"/>
  <c r="D59" i="4"/>
  <c r="E42" i="4"/>
  <c r="D48" i="4"/>
  <c r="D57" i="4"/>
  <c r="G12" i="4"/>
  <c r="G24" i="4"/>
  <c r="D43" i="4"/>
  <c r="H11" i="4" l="1"/>
  <c r="H21" i="4" s="1"/>
  <c r="G31" i="4"/>
  <c r="E51" i="4"/>
  <c r="D61" i="4"/>
  <c r="F41" i="4"/>
  <c r="H25" i="4"/>
  <c r="D64" i="4"/>
  <c r="E55" i="4"/>
  <c r="D66" i="4"/>
  <c r="H18" i="4"/>
  <c r="G22" i="4"/>
  <c r="F39" i="4"/>
  <c r="H16" i="4"/>
  <c r="E43" i="4"/>
  <c r="E59" i="4"/>
  <c r="D62" i="4"/>
  <c r="H27" i="4"/>
  <c r="E53" i="4"/>
  <c r="G33" i="4"/>
  <c r="E52" i="4"/>
  <c r="G15" i="4"/>
  <c r="F37" i="4"/>
  <c r="D63" i="4"/>
  <c r="H24" i="4"/>
  <c r="H17" i="4"/>
  <c r="D69" i="4"/>
  <c r="G36" i="4"/>
  <c r="G38" i="4"/>
  <c r="F35" i="4"/>
  <c r="H19" i="4"/>
  <c r="F46" i="4"/>
  <c r="E58" i="4"/>
  <c r="F32" i="4"/>
  <c r="G17" i="4"/>
  <c r="F36" i="4"/>
  <c r="H23" i="4"/>
  <c r="G35" i="4"/>
  <c r="G16" i="4"/>
  <c r="G19" i="4"/>
  <c r="G23" i="4"/>
  <c r="G28" i="4"/>
  <c r="G18" i="4"/>
  <c r="H12" i="4"/>
  <c r="G32" i="4"/>
  <c r="E56" i="4"/>
  <c r="E54" i="4"/>
  <c r="G39" i="4"/>
  <c r="G34" i="4"/>
  <c r="G14" i="4"/>
  <c r="F45" i="4"/>
  <c r="F38" i="4"/>
  <c r="H29" i="4"/>
  <c r="D67" i="4"/>
  <c r="E57" i="4"/>
  <c r="J12" i="4" l="1"/>
  <c r="J16" i="4"/>
  <c r="J17" i="4"/>
  <c r="J18" i="4"/>
  <c r="J19" i="4"/>
  <c r="J27" i="4"/>
  <c r="J25" i="4"/>
  <c r="J24" i="4"/>
  <c r="J23" i="4"/>
  <c r="J29" i="4"/>
  <c r="E61" i="4"/>
  <c r="G41" i="4"/>
  <c r="F51" i="4"/>
  <c r="H31" i="4"/>
  <c r="G42" i="4"/>
  <c r="F48" i="4"/>
  <c r="G47" i="4"/>
  <c r="H36" i="4"/>
  <c r="D68" i="4"/>
  <c r="F42" i="4"/>
  <c r="F54" i="4"/>
  <c r="F56" i="4"/>
  <c r="H26" i="4"/>
  <c r="H13" i="4"/>
  <c r="H22" i="4"/>
  <c r="E62" i="4"/>
  <c r="F57" i="4"/>
  <c r="E65" i="4"/>
  <c r="H15" i="4"/>
  <c r="F49" i="4"/>
  <c r="G46" i="4"/>
  <c r="G37" i="4"/>
  <c r="F43" i="4"/>
  <c r="E66" i="4"/>
  <c r="H35" i="4"/>
  <c r="D65" i="4"/>
  <c r="E67" i="4"/>
  <c r="E69" i="4"/>
  <c r="H33" i="4"/>
  <c r="H28" i="4"/>
  <c r="F47" i="4"/>
  <c r="E63" i="4"/>
  <c r="F44" i="4"/>
  <c r="H14" i="4"/>
  <c r="H37" i="4"/>
  <c r="F58" i="4"/>
  <c r="H39" i="4"/>
  <c r="J22" i="4" l="1"/>
  <c r="J26" i="4"/>
  <c r="J13" i="4"/>
  <c r="J15" i="4"/>
  <c r="J28" i="4"/>
  <c r="J14" i="4"/>
  <c r="J37" i="4"/>
  <c r="J36" i="4"/>
  <c r="J35" i="4"/>
  <c r="J33" i="4"/>
  <c r="J39" i="4"/>
  <c r="H41" i="4"/>
  <c r="F61" i="4"/>
  <c r="G51" i="4"/>
  <c r="F53" i="4"/>
  <c r="G56" i="4"/>
  <c r="F65" i="4"/>
  <c r="H44" i="4"/>
  <c r="H38" i="4"/>
  <c r="H43" i="4"/>
  <c r="G43" i="4"/>
  <c r="H46" i="4"/>
  <c r="G44" i="4"/>
  <c r="H49" i="4"/>
  <c r="G45" i="4"/>
  <c r="E64" i="4"/>
  <c r="F52" i="4"/>
  <c r="G55" i="4"/>
  <c r="F69" i="4"/>
  <c r="G58" i="4"/>
  <c r="G48" i="4"/>
  <c r="F64" i="4"/>
  <c r="H34" i="4"/>
  <c r="H47" i="4"/>
  <c r="F67" i="4"/>
  <c r="F66" i="4"/>
  <c r="F55" i="4"/>
  <c r="H48" i="4"/>
  <c r="E68" i="4"/>
  <c r="H45" i="4"/>
  <c r="G53" i="4"/>
  <c r="G59" i="4"/>
  <c r="F59" i="4"/>
  <c r="H32" i="4"/>
  <c r="G49" i="4"/>
  <c r="H42" i="4"/>
  <c r="J21" i="4" l="1"/>
  <c r="J31" i="4"/>
  <c r="J34" i="4"/>
  <c r="J38" i="4"/>
  <c r="J32" i="4"/>
  <c r="J46" i="4"/>
  <c r="J44" i="4"/>
  <c r="J45" i="4"/>
  <c r="J43" i="4"/>
  <c r="J47" i="4"/>
  <c r="J42" i="4"/>
  <c r="J49" i="4"/>
  <c r="J48" i="4"/>
  <c r="H51" i="4"/>
  <c r="G61" i="4"/>
  <c r="G54" i="4"/>
  <c r="G67" i="4"/>
  <c r="F63" i="4"/>
  <c r="H54" i="4"/>
  <c r="G66" i="4"/>
  <c r="G65" i="4"/>
  <c r="H53" i="4"/>
  <c r="G62" i="4"/>
  <c r="F68" i="4"/>
  <c r="H58" i="4"/>
  <c r="G69" i="4"/>
  <c r="H56" i="4"/>
  <c r="G52" i="4"/>
  <c r="H52" i="4"/>
  <c r="H59" i="4"/>
  <c r="G63" i="4"/>
  <c r="F62" i="4"/>
  <c r="G68" i="4"/>
  <c r="G64" i="4"/>
  <c r="G57" i="4"/>
  <c r="J41" i="4" l="1"/>
  <c r="J58" i="4"/>
  <c r="J59" i="4"/>
  <c r="J56" i="4"/>
  <c r="J54" i="4"/>
  <c r="J53" i="4"/>
  <c r="J52" i="4"/>
  <c r="J51" i="4"/>
  <c r="H61" i="4"/>
  <c r="H57" i="4"/>
  <c r="H65" i="4"/>
  <c r="H55" i="4"/>
  <c r="J57" i="4" l="1"/>
  <c r="J55" i="4"/>
  <c r="J61" i="4" s="1"/>
  <c r="J65" i="4"/>
  <c r="H63" i="4"/>
  <c r="H64" i="4"/>
  <c r="H62" i="4"/>
  <c r="H69" i="4"/>
  <c r="H66" i="4"/>
  <c r="H67" i="4"/>
  <c r="H68" i="4"/>
  <c r="J67" i="4" l="1"/>
  <c r="M16" i="4" s="1"/>
  <c r="J62" i="4"/>
  <c r="M11" i="4" s="1"/>
  <c r="J68" i="4"/>
  <c r="M17" i="4" s="1"/>
  <c r="J69" i="4"/>
  <c r="M18" i="4" s="1"/>
  <c r="J64" i="4"/>
  <c r="M13" i="4" s="1"/>
  <c r="J66" i="4"/>
  <c r="M15" i="4" s="1"/>
  <c r="J63" i="4"/>
  <c r="M12" i="4" s="1"/>
  <c r="M14" i="4"/>
  <c r="J71" i="4" l="1"/>
  <c r="J72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864466-5022-4F36-912F-2FD0DB3E0620}" keepAlive="1" name="Requête - data" description="Connexion à la requête « data » dans le classeur." type="5" refreshedVersion="8" saveData="1">
    <dbPr connection="Provider=Microsoft.Mashup.OleDb.1;Data Source=$Workbook$;Location=data;Extended Properties=&quot;&quot;" command="SELECT * FROM [data]"/>
  </connection>
  <connection id="2" xr16:uid="{8C05B9D9-C6A8-4356-9C8C-CC731D568743}" keepAlive="1" name="Requête - employé" description="Connexion à la requête « employé » dans le classeur." type="5" refreshedVersion="0" saveData="1">
    <dbPr connection="Provider=Microsoft.Mashup.OleDb.1;Data Source=$Workbook$;Location=employé;Extended Properties=&quot;&quot;" command="SELECT * FROM [employé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<sst xmlns="http://schemas.openxmlformats.org/spreadsheetml/2006/main" count="280" uniqueCount="65">
  <si>
    <t>Premier jour du mois</t>
  </si>
  <si>
    <t>MOIS</t>
  </si>
  <si>
    <t>ANNEE</t>
  </si>
  <si>
    <t>Dernier jour du mois</t>
  </si>
  <si>
    <t>Jour de la semaine premier jour du mois</t>
  </si>
  <si>
    <t>Lundi</t>
  </si>
  <si>
    <t>Mardi</t>
  </si>
  <si>
    <t>Mercredi</t>
  </si>
  <si>
    <t>Jeudi</t>
  </si>
  <si>
    <t>Vendredi</t>
  </si>
  <si>
    <t>Samedi</t>
  </si>
  <si>
    <t>Dimanche</t>
  </si>
  <si>
    <t>ACTIVITES</t>
  </si>
  <si>
    <t>HORAIRES</t>
  </si>
  <si>
    <t>BUREAU</t>
  </si>
  <si>
    <t>ATELIER</t>
  </si>
  <si>
    <t>CLIENT</t>
  </si>
  <si>
    <t>ROUTE</t>
  </si>
  <si>
    <t>MALADIE</t>
  </si>
  <si>
    <t>CONGES</t>
  </si>
  <si>
    <t>TOTAL HEURES SEMAINE</t>
  </si>
  <si>
    <t>Employé</t>
  </si>
  <si>
    <t>PAUSE REPAS</t>
  </si>
  <si>
    <t>RTT</t>
  </si>
  <si>
    <t>DATE</t>
  </si>
  <si>
    <t>Cumul heures</t>
  </si>
  <si>
    <t>Employé :</t>
  </si>
  <si>
    <t>TOTAL HEURES MOIS</t>
  </si>
  <si>
    <t>Tableau temporaire pour l’employé et le mois saisis</t>
  </si>
  <si>
    <t>Tableau d’enregistrement de l’historique</t>
  </si>
  <si>
    <t>Choix visu :</t>
  </si>
  <si>
    <t>Choix visu</t>
  </si>
  <si>
    <t>Liste employés</t>
  </si>
  <si>
    <t>Employé 05</t>
  </si>
  <si>
    <t>Employé 06</t>
  </si>
  <si>
    <t>Employé 07</t>
  </si>
  <si>
    <t>Employé 08</t>
  </si>
  <si>
    <t>Employé 09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</si>
  <si>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</si>
  <si>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</si>
  <si>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</si>
  <si>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</si>
  <si>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</si>
  <si>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</si>
  <si>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</si>
  <si>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</si>
  <si>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</si>
  <si>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</si>
  <si>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</si>
  <si>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</si>
  <si>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</si>
  <si>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</si>
  <si>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</si>
  <si>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</si>
  <si>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HEURES SUPP.</t>
  </si>
  <si>
    <t>Heures/ jours</t>
  </si>
  <si>
    <t>Heures /semaine</t>
  </si>
  <si>
    <t>Cumul heures mensuelles</t>
  </si>
  <si>
    <t>Heures / mois</t>
  </si>
  <si>
    <t>151:67</t>
  </si>
  <si>
    <t>Pierre</t>
  </si>
  <si>
    <t>Paul</t>
  </si>
  <si>
    <t>Marie</t>
  </si>
  <si>
    <t>Jeanne</t>
  </si>
  <si>
    <t>2024|12|Pierre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</si>
</sst>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d"/>
    <numFmt numFmtId="165" formatCode="[h]:mm"/>
    <numFmt numFmtId="166" formatCode="[$-40C]ddd\ d\ mmm\ yyyy;@"/>
    <numFmt numFmtId="167" formatCode="@\ *.&quot; :&quot;"/>
    <numFmt numFmtId="168" formatCode="[h]:mm;@"/>
    <numFmt numFmtId="169" formatCode="[h]:mm;;"/>
    <numFmt numFmtId="170" formatCode="0&quot; j&quot;;;;@"/>
    <numFmt numFmtId="171" formatCode="h:mm;@"/>
  </numFmts>
  <fonts count="1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729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lightDown">
        <bgColor theme="6" tint="0.59999389629810485"/>
      </patternFill>
    </fill>
    <fill>
      <patternFill patternType="lightDown">
        <bgColor theme="7" tint="0.79998168889431442"/>
      </patternFill>
    </fill>
    <fill>
      <patternFill patternType="lightDown">
        <bgColor theme="2" tint="-9.9978637043366805E-2"/>
      </patternFill>
    </fill>
    <fill>
      <patternFill patternType="lightDown">
        <bgColor theme="5" tint="0.39997558519241921"/>
      </patternFill>
    </fill>
    <fill>
      <patternFill patternType="lightDown">
        <bgColor theme="8" tint="0.79998168889431442"/>
      </patternFill>
    </fill>
    <fill>
      <patternFill patternType="lightDown">
        <bgColor rgb="FFFFC000"/>
      </patternFill>
    </fill>
    <fill>
      <patternFill patternType="lightDown">
        <bgColor rgb="FFFA729C"/>
      </patternFill>
    </fill>
    <fill>
      <patternFill patternType="lightDown"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lightDown">
        <bgColor theme="0" tint="-0.34998626667073579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7" fillId="0" borderId="0" applyFont="0" applyFill="0" applyBorder="0" applyAlignment="0" applyProtection="0"/>
  </cellStyleXfs>
  <cellXfs count="16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horizontal="center" vertical="center"/>
    </xf>
    <xf numFmtId="0" fontId="0" fillId="5" borderId="13" xfId="0" applyFill="1" applyBorder="1"/>
    <xf numFmtId="165" fontId="1" fillId="5" borderId="14" xfId="0" applyNumberFormat="1" applyFont="1" applyFill="1" applyBorder="1" applyAlignment="1">
      <alignment horizontal="center"/>
    </xf>
    <xf numFmtId="165" fontId="0" fillId="6" borderId="15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0" fontId="0" fillId="6" borderId="17" xfId="0" applyFill="1" applyBorder="1"/>
    <xf numFmtId="165" fontId="1" fillId="6" borderId="18" xfId="0" applyNumberFormat="1" applyFont="1" applyFill="1" applyBorder="1" applyAlignment="1">
      <alignment horizontal="center"/>
    </xf>
    <xf numFmtId="165" fontId="0" fillId="7" borderId="15" xfId="0" applyNumberFormat="1" applyFill="1" applyBorder="1" applyAlignment="1">
      <alignment horizontal="center" vertical="center"/>
    </xf>
    <xf numFmtId="165" fontId="0" fillId="7" borderId="16" xfId="0" applyNumberFormat="1" applyFill="1" applyBorder="1" applyAlignment="1">
      <alignment horizontal="center" vertical="center"/>
    </xf>
    <xf numFmtId="0" fontId="0" fillId="7" borderId="17" xfId="0" applyFill="1" applyBorder="1"/>
    <xf numFmtId="165" fontId="1" fillId="7" borderId="18" xfId="0" applyNumberFormat="1" applyFont="1" applyFill="1" applyBorder="1" applyAlignment="1">
      <alignment horizontal="center"/>
    </xf>
    <xf numFmtId="165" fontId="0" fillId="8" borderId="15" xfId="0" applyNumberFormat="1" applyFill="1" applyBorder="1" applyAlignment="1">
      <alignment horizontal="center" vertical="center"/>
    </xf>
    <xf numFmtId="165" fontId="0" fillId="8" borderId="16" xfId="0" applyNumberFormat="1" applyFill="1" applyBorder="1" applyAlignment="1">
      <alignment horizontal="center" vertical="center"/>
    </xf>
    <xf numFmtId="0" fontId="0" fillId="8" borderId="17" xfId="0" applyFill="1" applyBorder="1"/>
    <xf numFmtId="165" fontId="1" fillId="8" borderId="18" xfId="0" applyNumberFormat="1" applyFont="1" applyFill="1" applyBorder="1" applyAlignment="1">
      <alignment horizontal="center"/>
    </xf>
    <xf numFmtId="165" fontId="0" fillId="9" borderId="19" xfId="0" applyNumberFormat="1" applyFill="1" applyBorder="1" applyAlignment="1">
      <alignment horizontal="center" vertical="center"/>
    </xf>
    <xf numFmtId="165" fontId="0" fillId="9" borderId="20" xfId="0" applyNumberFormat="1" applyFill="1" applyBorder="1" applyAlignment="1">
      <alignment horizontal="center" vertical="center"/>
    </xf>
    <xf numFmtId="0" fontId="0" fillId="9" borderId="21" xfId="0" applyFill="1" applyBorder="1"/>
    <xf numFmtId="165" fontId="1" fillId="9" borderId="22" xfId="0" applyNumberFormat="1" applyFont="1" applyFill="1" applyBorder="1" applyAlignment="1">
      <alignment horizontal="center"/>
    </xf>
    <xf numFmtId="164" fontId="4" fillId="4" borderId="26" xfId="0" applyNumberFormat="1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165" fontId="4" fillId="11" borderId="27" xfId="0" applyNumberFormat="1" applyFont="1" applyFill="1" applyBorder="1" applyAlignment="1">
      <alignment horizontal="center"/>
    </xf>
    <xf numFmtId="0" fontId="0" fillId="12" borderId="13" xfId="0" applyFill="1" applyBorder="1"/>
    <xf numFmtId="165" fontId="0" fillId="12" borderId="12" xfId="0" applyNumberFormat="1" applyFill="1" applyBorder="1"/>
    <xf numFmtId="165" fontId="0" fillId="6" borderId="16" xfId="0" applyNumberFormat="1" applyFill="1" applyBorder="1"/>
    <xf numFmtId="165" fontId="0" fillId="7" borderId="16" xfId="0" applyNumberFormat="1" applyFill="1" applyBorder="1"/>
    <xf numFmtId="165" fontId="0" fillId="8" borderId="16" xfId="0" applyNumberFormat="1" applyFill="1" applyBorder="1"/>
    <xf numFmtId="165" fontId="0" fillId="9" borderId="20" xfId="0" applyNumberFormat="1" applyFill="1" applyBorder="1"/>
    <xf numFmtId="165" fontId="4" fillId="11" borderId="10" xfId="0" applyNumberFormat="1" applyFont="1" applyFill="1" applyBorder="1" applyAlignment="1">
      <alignment horizontal="center" vertical="center"/>
    </xf>
    <xf numFmtId="166" fontId="0" fillId="0" borderId="0" xfId="1" applyFont="1" applyAlignment="1">
      <alignment horizontal="left"/>
    </xf>
    <xf numFmtId="0" fontId="0" fillId="0" borderId="0" xfId="0" applyAlignment="1">
      <alignment horizontal="left"/>
    </xf>
    <xf numFmtId="168" fontId="0" fillId="0" borderId="0" xfId="0" applyNumberFormat="1"/>
    <xf numFmtId="0" fontId="4" fillId="0" borderId="0" xfId="0" applyFont="1" applyAlignment="1">
      <alignment horizontal="left" vertical="center"/>
    </xf>
    <xf numFmtId="164" fontId="4" fillId="15" borderId="5" xfId="0" applyNumberFormat="1" applyFont="1" applyFill="1" applyBorder="1" applyAlignment="1">
      <alignment horizontal="center" vertical="center"/>
    </xf>
    <xf numFmtId="164" fontId="4" fillId="15" borderId="9" xfId="0" applyNumberFormat="1" applyFont="1" applyFill="1" applyBorder="1" applyAlignment="1">
      <alignment horizontal="center" vertical="center"/>
    </xf>
    <xf numFmtId="165" fontId="0" fillId="16" borderId="12" xfId="0" applyNumberFormat="1" applyFill="1" applyBorder="1" applyAlignment="1">
      <alignment horizontal="center" vertical="center"/>
    </xf>
    <xf numFmtId="165" fontId="0" fillId="17" borderId="16" xfId="0" applyNumberFormat="1" applyFill="1" applyBorder="1" applyAlignment="1">
      <alignment horizontal="center" vertical="center"/>
    </xf>
    <xf numFmtId="165" fontId="0" fillId="18" borderId="16" xfId="0" applyNumberFormat="1" applyFill="1" applyBorder="1" applyAlignment="1">
      <alignment horizontal="center" vertical="center"/>
    </xf>
    <xf numFmtId="165" fontId="5" fillId="18" borderId="16" xfId="0" applyNumberFormat="1" applyFont="1" applyFill="1" applyBorder="1" applyAlignment="1">
      <alignment horizontal="center" vertical="center"/>
    </xf>
    <xf numFmtId="165" fontId="0" fillId="19" borderId="16" xfId="0" applyNumberFormat="1" applyFill="1" applyBorder="1" applyAlignment="1">
      <alignment horizontal="center" vertical="center"/>
    </xf>
    <xf numFmtId="165" fontId="0" fillId="20" borderId="20" xfId="0" applyNumberFormat="1" applyFill="1" applyBorder="1" applyAlignment="1">
      <alignment horizontal="center" vertical="center"/>
    </xf>
    <xf numFmtId="164" fontId="4" fillId="15" borderId="26" xfId="0" applyNumberFormat="1" applyFont="1" applyFill="1" applyBorder="1" applyAlignment="1">
      <alignment horizontal="center" vertical="center"/>
    </xf>
    <xf numFmtId="165" fontId="0" fillId="22" borderId="12" xfId="0" applyNumberFormat="1" applyFill="1" applyBorder="1"/>
    <xf numFmtId="165" fontId="0" fillId="17" borderId="16" xfId="0" applyNumberFormat="1" applyFill="1" applyBorder="1"/>
    <xf numFmtId="165" fontId="0" fillId="18" borderId="16" xfId="0" applyNumberFormat="1" applyFill="1" applyBorder="1"/>
    <xf numFmtId="165" fontId="0" fillId="19" borderId="16" xfId="0" applyNumberFormat="1" applyFill="1" applyBorder="1"/>
    <xf numFmtId="165" fontId="0" fillId="20" borderId="20" xfId="0" applyNumberFormat="1" applyFill="1" applyBorder="1"/>
    <xf numFmtId="0" fontId="9" fillId="13" borderId="0" xfId="0" applyFont="1" applyFill="1"/>
    <xf numFmtId="0" fontId="0" fillId="13" borderId="0" xfId="0" applyFill="1"/>
    <xf numFmtId="0" fontId="0" fillId="5" borderId="29" xfId="0" applyFill="1" applyBorder="1"/>
    <xf numFmtId="0" fontId="9" fillId="14" borderId="2" xfId="0" applyFont="1" applyFill="1" applyBorder="1"/>
    <xf numFmtId="0" fontId="0" fillId="14" borderId="4" xfId="0" applyFill="1" applyBorder="1"/>
    <xf numFmtId="0" fontId="0" fillId="10" borderId="13" xfId="0" applyFill="1" applyBorder="1"/>
    <xf numFmtId="0" fontId="0" fillId="10" borderId="30" xfId="0" applyFill="1" applyBorder="1"/>
    <xf numFmtId="165" fontId="3" fillId="0" borderId="16" xfId="0" applyNumberFormat="1" applyFont="1" applyBorder="1"/>
    <xf numFmtId="0" fontId="1" fillId="3" borderId="8" xfId="0" applyFont="1" applyFill="1" applyBorder="1" applyAlignment="1">
      <alignment horizontal="center" vertical="center"/>
    </xf>
    <xf numFmtId="0" fontId="0" fillId="10" borderId="0" xfId="0" applyFill="1"/>
    <xf numFmtId="14" fontId="0" fillId="0" borderId="0" xfId="0" applyNumberFormat="1"/>
    <xf numFmtId="0" fontId="1" fillId="3" borderId="9" xfId="0" applyFont="1" applyFill="1" applyBorder="1" applyAlignment="1">
      <alignment horizontal="center" vertical="center"/>
    </xf>
    <xf numFmtId="165" fontId="1" fillId="5" borderId="33" xfId="0" applyNumberFormat="1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 vertical="center"/>
    </xf>
    <xf numFmtId="0" fontId="2" fillId="23" borderId="2" xfId="0" applyFont="1" applyFill="1" applyBorder="1" applyAlignment="1">
      <alignment horizontal="centerContinuous" vertical="center"/>
    </xf>
    <xf numFmtId="0" fontId="2" fillId="23" borderId="3" xfId="0" applyFont="1" applyFill="1" applyBorder="1" applyAlignment="1">
      <alignment horizontal="centerContinuous" vertical="center"/>
    </xf>
    <xf numFmtId="0" fontId="2" fillId="23" borderId="4" xfId="0" applyFont="1" applyFill="1" applyBorder="1" applyAlignment="1">
      <alignment horizontal="centerContinuous" vertical="center"/>
    </xf>
    <xf numFmtId="0" fontId="3" fillId="3" borderId="1" xfId="0" applyFont="1" applyFill="1" applyBorder="1" applyAlignment="1">
      <alignment horizontal="center" vertical="center"/>
    </xf>
    <xf numFmtId="0" fontId="0" fillId="5" borderId="16" xfId="0" applyFill="1" applyBorder="1"/>
    <xf numFmtId="0" fontId="0" fillId="6" borderId="16" xfId="0" applyFill="1" applyBorder="1"/>
    <xf numFmtId="0" fontId="0" fillId="7" borderId="16" xfId="0" applyFill="1" applyBorder="1"/>
    <xf numFmtId="0" fontId="0" fillId="8" borderId="16" xfId="0" applyFill="1" applyBorder="1"/>
    <xf numFmtId="0" fontId="0" fillId="9" borderId="16" xfId="0" applyFill="1" applyBorder="1"/>
    <xf numFmtId="0" fontId="0" fillId="10" borderId="16" xfId="0" applyFill="1" applyBorder="1"/>
    <xf numFmtId="169" fontId="0" fillId="5" borderId="12" xfId="0" applyNumberFormat="1" applyFill="1" applyBorder="1" applyAlignment="1">
      <alignment horizontal="center" vertical="center"/>
    </xf>
    <xf numFmtId="169" fontId="0" fillId="16" borderId="12" xfId="0" applyNumberFormat="1" applyFill="1" applyBorder="1" applyAlignment="1">
      <alignment horizontal="center" vertical="center"/>
    </xf>
    <xf numFmtId="169" fontId="0" fillId="6" borderId="16" xfId="0" applyNumberFormat="1" applyFill="1" applyBorder="1" applyAlignment="1">
      <alignment horizontal="center" vertical="center"/>
    </xf>
    <xf numFmtId="169" fontId="0" fillId="17" borderId="16" xfId="0" applyNumberFormat="1" applyFill="1" applyBorder="1" applyAlignment="1">
      <alignment horizontal="center" vertical="center"/>
    </xf>
    <xf numFmtId="169" fontId="0" fillId="7" borderId="16" xfId="0" applyNumberFormat="1" applyFill="1" applyBorder="1" applyAlignment="1">
      <alignment horizontal="center" vertical="center"/>
    </xf>
    <xf numFmtId="169" fontId="0" fillId="18" borderId="16" xfId="0" applyNumberFormat="1" applyFill="1" applyBorder="1" applyAlignment="1">
      <alignment horizontal="center" vertical="center"/>
    </xf>
    <xf numFmtId="169" fontId="0" fillId="8" borderId="16" xfId="0" applyNumberFormat="1" applyFill="1" applyBorder="1" applyAlignment="1">
      <alignment horizontal="center" vertical="center"/>
    </xf>
    <xf numFmtId="169" fontId="0" fillId="19" borderId="16" xfId="0" applyNumberFormat="1" applyFill="1" applyBorder="1" applyAlignment="1">
      <alignment horizontal="center" vertical="center"/>
    </xf>
    <xf numFmtId="169" fontId="0" fillId="9" borderId="20" xfId="0" applyNumberFormat="1" applyFill="1" applyBorder="1" applyAlignment="1">
      <alignment horizontal="center" vertical="center"/>
    </xf>
    <xf numFmtId="169" fontId="0" fillId="20" borderId="20" xfId="0" applyNumberFormat="1" applyFill="1" applyBorder="1" applyAlignment="1">
      <alignment horizontal="center" vertical="center"/>
    </xf>
    <xf numFmtId="169" fontId="0" fillId="5" borderId="11" xfId="0" applyNumberFormat="1" applyFill="1" applyBorder="1" applyAlignment="1">
      <alignment horizontal="center" vertical="center"/>
    </xf>
    <xf numFmtId="169" fontId="0" fillId="6" borderId="15" xfId="0" applyNumberFormat="1" applyFill="1" applyBorder="1" applyAlignment="1">
      <alignment horizontal="center" vertical="center"/>
    </xf>
    <xf numFmtId="169" fontId="0" fillId="7" borderId="15" xfId="0" applyNumberFormat="1" applyFill="1" applyBorder="1" applyAlignment="1">
      <alignment horizontal="center" vertical="center"/>
    </xf>
    <xf numFmtId="169" fontId="0" fillId="8" borderId="15" xfId="0" applyNumberFormat="1" applyFill="1" applyBorder="1" applyAlignment="1">
      <alignment horizontal="center" vertical="center"/>
    </xf>
    <xf numFmtId="169" fontId="0" fillId="9" borderId="19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10" fillId="0" borderId="16" xfId="0" applyNumberFormat="1" applyFont="1" applyBorder="1"/>
    <xf numFmtId="0" fontId="10" fillId="0" borderId="16" xfId="0" applyFont="1" applyBorder="1"/>
    <xf numFmtId="170" fontId="1" fillId="10" borderId="23" xfId="3" applyFont="1" applyFill="1" applyBorder="1" applyAlignment="1">
      <alignment horizontal="center"/>
    </xf>
    <xf numFmtId="170" fontId="1" fillId="10" borderId="28" xfId="3" applyFont="1" applyFill="1" applyBorder="1" applyAlignment="1">
      <alignment horizontal="center"/>
    </xf>
    <xf numFmtId="170" fontId="0" fillId="10" borderId="11" xfId="3" applyFont="1" applyFill="1" applyBorder="1" applyAlignment="1">
      <alignment horizontal="center" vertical="center"/>
    </xf>
    <xf numFmtId="170" fontId="0" fillId="10" borderId="12" xfId="3" applyFont="1" applyFill="1" applyBorder="1" applyAlignment="1">
      <alignment horizontal="center" vertical="center"/>
    </xf>
    <xf numFmtId="170" fontId="0" fillId="21" borderId="12" xfId="3" applyFont="1" applyFill="1" applyBorder="1" applyAlignment="1">
      <alignment horizontal="center" vertical="center"/>
    </xf>
    <xf numFmtId="170" fontId="0" fillId="10" borderId="12" xfId="3" applyFont="1" applyFill="1" applyBorder="1"/>
    <xf numFmtId="170" fontId="0" fillId="10" borderId="24" xfId="3" applyFont="1" applyFill="1" applyBorder="1" applyAlignment="1">
      <alignment horizontal="center" vertical="center"/>
    </xf>
    <xf numFmtId="170" fontId="0" fillId="10" borderId="25" xfId="3" applyFont="1" applyFill="1" applyBorder="1" applyAlignment="1">
      <alignment horizontal="center" vertical="center"/>
    </xf>
    <xf numFmtId="170" fontId="0" fillId="21" borderId="25" xfId="3" applyFont="1" applyFill="1" applyBorder="1" applyAlignment="1">
      <alignment horizontal="center" vertical="center"/>
    </xf>
    <xf numFmtId="170" fontId="0" fillId="10" borderId="25" xfId="3" applyFont="1" applyFill="1" applyBorder="1"/>
    <xf numFmtId="170" fontId="0" fillId="10" borderId="26" xfId="3" applyFont="1" applyFill="1" applyBorder="1" applyAlignment="1">
      <alignment horizontal="center" vertical="center"/>
    </xf>
    <xf numFmtId="170" fontId="0" fillId="10" borderId="31" xfId="3" applyFont="1" applyFill="1" applyBorder="1" applyAlignment="1">
      <alignment horizontal="center" vertical="center"/>
    </xf>
    <xf numFmtId="170" fontId="0" fillId="21" borderId="31" xfId="3" applyFont="1" applyFill="1" applyBorder="1" applyAlignment="1">
      <alignment horizontal="center" vertical="center"/>
    </xf>
    <xf numFmtId="170" fontId="0" fillId="10" borderId="32" xfId="3" applyFont="1" applyFill="1" applyBorder="1"/>
    <xf numFmtId="170" fontId="0" fillId="10" borderId="11" xfId="3" applyFont="1" applyFill="1" applyBorder="1"/>
    <xf numFmtId="170" fontId="0" fillId="21" borderId="12" xfId="3" applyFont="1" applyFill="1" applyBorder="1"/>
    <xf numFmtId="170" fontId="0" fillId="10" borderId="24" xfId="3" applyFont="1" applyFill="1" applyBorder="1"/>
    <xf numFmtId="170" fontId="0" fillId="21" borderId="25" xfId="3" applyFont="1" applyFill="1" applyBorder="1"/>
    <xf numFmtId="170" fontId="0" fillId="10" borderId="0" xfId="3" applyFont="1" applyFill="1"/>
    <xf numFmtId="170" fontId="0" fillId="21" borderId="0" xfId="3" applyFont="1" applyFill="1"/>
    <xf numFmtId="170" fontId="3" fillId="0" borderId="16" xfId="3" applyFont="1" applyBorder="1"/>
    <xf numFmtId="0" fontId="0" fillId="8" borderId="0" xfId="0" applyFill="1"/>
    <xf numFmtId="0" fontId="0" fillId="24" borderId="1" xfId="0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170" fontId="0" fillId="25" borderId="26" xfId="3" applyFont="1" applyFill="1" applyBorder="1" applyAlignment="1">
      <alignment horizontal="center" vertical="center"/>
    </xf>
    <xf numFmtId="170" fontId="0" fillId="25" borderId="31" xfId="3" applyFont="1" applyFill="1" applyBorder="1" applyAlignment="1">
      <alignment horizontal="center" vertical="center"/>
    </xf>
    <xf numFmtId="170" fontId="0" fillId="26" borderId="31" xfId="3" applyFont="1" applyFill="1" applyBorder="1" applyAlignment="1">
      <alignment horizontal="center" vertical="center"/>
    </xf>
    <xf numFmtId="170" fontId="0" fillId="25" borderId="0" xfId="3" applyFont="1" applyFill="1" applyBorder="1"/>
    <xf numFmtId="165" fontId="1" fillId="25" borderId="35" xfId="3" applyNumberFormat="1" applyFont="1" applyFill="1" applyBorder="1" applyAlignment="1">
      <alignment horizontal="center"/>
    </xf>
    <xf numFmtId="165" fontId="0" fillId="0" borderId="16" xfId="0" applyNumberFormat="1" applyBorder="1"/>
    <xf numFmtId="170" fontId="0" fillId="25" borderId="32" xfId="3" applyFont="1" applyFill="1" applyBorder="1"/>
    <xf numFmtId="170" fontId="0" fillId="25" borderId="37" xfId="3" applyFont="1" applyFill="1" applyBorder="1"/>
    <xf numFmtId="170" fontId="0" fillId="25" borderId="0" xfId="3" applyFont="1" applyFill="1" applyBorder="1" applyAlignment="1">
      <alignment horizontal="center" vertical="center"/>
    </xf>
    <xf numFmtId="170" fontId="0" fillId="26" borderId="0" xfId="3" applyFont="1" applyFill="1" applyBorder="1" applyAlignment="1">
      <alignment horizontal="center" vertical="center"/>
    </xf>
    <xf numFmtId="169" fontId="1" fillId="25" borderId="36" xfId="3" applyNumberFormat="1" applyFont="1" applyFill="1" applyBorder="1" applyAlignment="1">
      <alignment horizontal="center"/>
    </xf>
    <xf numFmtId="165" fontId="0" fillId="25" borderId="26" xfId="3" applyNumberFormat="1" applyFont="1" applyFill="1" applyBorder="1" applyAlignment="1">
      <alignment horizontal="center" vertical="center"/>
    </xf>
    <xf numFmtId="0" fontId="13" fillId="14" borderId="9" xfId="0" applyFont="1" applyFill="1" applyBorder="1" applyAlignment="1">
      <alignment horizontal="center" vertical="center" wrapText="1"/>
    </xf>
    <xf numFmtId="165" fontId="3" fillId="0" borderId="38" xfId="0" applyNumberFormat="1" applyFont="1" applyBorder="1"/>
    <xf numFmtId="168" fontId="10" fillId="0" borderId="0" xfId="0" applyNumberFormat="1" applyFont="1" applyAlignment="1">
      <alignment horizontal="right"/>
    </xf>
    <xf numFmtId="168" fontId="10" fillId="13" borderId="0" xfId="0" applyNumberFormat="1" applyFont="1" applyFill="1" applyAlignment="1">
      <alignment horizontal="right" vertical="center"/>
    </xf>
    <xf numFmtId="168" fontId="10" fillId="0" borderId="0" xfId="0" applyNumberFormat="1" applyFont="1" applyAlignment="1">
      <alignment horizontal="right" vertical="center"/>
    </xf>
    <xf numFmtId="171" fontId="0" fillId="0" borderId="0" xfId="0" applyNumberFormat="1"/>
    <xf numFmtId="168" fontId="4" fillId="14" borderId="16" xfId="0" applyNumberFormat="1" applyFont="1" applyFill="1" applyBorder="1" applyAlignment="1">
      <alignment horizontal="right" vertical="center"/>
    </xf>
    <xf numFmtId="168" fontId="0" fillId="5" borderId="11" xfId="0" applyNumberFormat="1" applyFill="1" applyBorder="1" applyAlignment="1">
      <alignment horizontal="center" vertical="center"/>
    </xf>
    <xf numFmtId="168" fontId="0" fillId="5" borderId="12" xfId="0" applyNumberFormat="1" applyFill="1" applyBorder="1" applyAlignment="1">
      <alignment horizontal="center" vertical="center"/>
    </xf>
    <xf numFmtId="168" fontId="0" fillId="16" borderId="12" xfId="0" applyNumberFormat="1" applyFill="1" applyBorder="1" applyAlignment="1">
      <alignment horizontal="center" vertical="center"/>
    </xf>
    <xf numFmtId="168" fontId="0" fillId="6" borderId="15" xfId="0" applyNumberFormat="1" applyFill="1" applyBorder="1" applyAlignment="1">
      <alignment horizontal="center" vertical="center"/>
    </xf>
    <xf numFmtId="168" fontId="0" fillId="6" borderId="16" xfId="0" applyNumberFormat="1" applyFill="1" applyBorder="1" applyAlignment="1">
      <alignment horizontal="center" vertical="center"/>
    </xf>
    <xf numFmtId="168" fontId="0" fillId="17" borderId="16" xfId="0" applyNumberFormat="1" applyFill="1" applyBorder="1" applyAlignment="1">
      <alignment horizontal="center" vertical="center"/>
    </xf>
    <xf numFmtId="168" fontId="0" fillId="7" borderId="15" xfId="0" applyNumberFormat="1" applyFill="1" applyBorder="1" applyAlignment="1">
      <alignment horizontal="center" vertical="center"/>
    </xf>
    <xf numFmtId="168" fontId="0" fillId="7" borderId="16" xfId="0" applyNumberFormat="1" applyFill="1" applyBorder="1" applyAlignment="1">
      <alignment horizontal="center" vertical="center"/>
    </xf>
    <xf numFmtId="168" fontId="0" fillId="18" borderId="16" xfId="0" applyNumberFormat="1" applyFill="1" applyBorder="1" applyAlignment="1">
      <alignment horizontal="center" vertical="center"/>
    </xf>
    <xf numFmtId="168" fontId="5" fillId="18" borderId="16" xfId="0" applyNumberFormat="1" applyFont="1" applyFill="1" applyBorder="1" applyAlignment="1">
      <alignment horizontal="center" vertical="center"/>
    </xf>
    <xf numFmtId="168" fontId="0" fillId="8" borderId="15" xfId="0" applyNumberFormat="1" applyFill="1" applyBorder="1" applyAlignment="1">
      <alignment horizontal="center" vertical="center"/>
    </xf>
    <xf numFmtId="168" fontId="0" fillId="8" borderId="16" xfId="0" applyNumberFormat="1" applyFill="1" applyBorder="1" applyAlignment="1">
      <alignment horizontal="center" vertical="center"/>
    </xf>
    <xf numFmtId="168" fontId="0" fillId="19" borderId="16" xfId="0" applyNumberFormat="1" applyFill="1" applyBorder="1" applyAlignment="1">
      <alignment horizontal="center" vertical="center"/>
    </xf>
    <xf numFmtId="168" fontId="0" fillId="9" borderId="19" xfId="0" applyNumberFormat="1" applyFill="1" applyBorder="1" applyAlignment="1">
      <alignment horizontal="center" vertical="center"/>
    </xf>
    <xf numFmtId="168" fontId="0" fillId="9" borderId="20" xfId="0" applyNumberFormat="1" applyFill="1" applyBorder="1" applyAlignment="1">
      <alignment horizontal="center" vertical="center"/>
    </xf>
    <xf numFmtId="168" fontId="0" fillId="20" borderId="20" xfId="0" applyNumberFormat="1" applyFill="1" applyBorder="1" applyAlignment="1">
      <alignment horizontal="center" vertical="center"/>
    </xf>
    <xf numFmtId="170" fontId="0" fillId="10" borderId="39" xfId="3" applyFont="1" applyFill="1" applyBorder="1"/>
    <xf numFmtId="168" fontId="3" fillId="13" borderId="16" xfId="3" applyNumberFormat="1" applyFont="1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right" vertical="center" wrapText="1"/>
    </xf>
    <xf numFmtId="167" fontId="0" fillId="0" borderId="0" xfId="2" applyFont="1" applyAlignment="1">
      <alignment horizontal="center"/>
    </xf>
    <xf numFmtId="49" fontId="8" fillId="9" borderId="2" xfId="0" applyNumberFormat="1" applyFont="1" applyFill="1" applyBorder="1" applyAlignment="1">
      <alignment vertical="center"/>
    </xf>
    <xf numFmtId="49" fontId="8" fillId="9" borderId="4" xfId="0" applyNumberFormat="1" applyFont="1" applyFill="1" applyBorder="1" applyAlignment="1">
      <alignment vertical="center"/>
    </xf>
    <xf numFmtId="0" fontId="8" fillId="9" borderId="2" xfId="0" applyFont="1" applyFill="1" applyBorder="1" applyAlignment="1">
      <alignment vertical="center"/>
    </xf>
    <xf numFmtId="0" fontId="8" fillId="9" borderId="4" xfId="0" applyFont="1" applyFill="1" applyBorder="1" applyAlignment="1">
      <alignment vertical="center"/>
    </xf>
  </cellXfs>
  <cellStyles count="4">
    <cellStyle name="… :" xfId="2" xr:uid="{3171765C-17ED-4171-B4B9-CEF447B2A6CE}"/>
    <cellStyle name="date semi-longue" xfId="1" xr:uid="{B981B1D8-E71A-4D03-B68C-019B75A3D504}"/>
    <cellStyle name="jour" xfId="3" xr:uid="{157E1FD9-62FA-4889-A855-D0589ACA77AD}"/>
    <cellStyle name="Normal" xfId="0" builtinId="0"/>
  </cellStyles>
  <dxfs count="44">
    <dxf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font>
        <color theme="0"/>
      </font>
      <fill>
        <patternFill patternType="solid">
          <fgColor theme="0"/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  <fill>
        <patternFill patternType="solid">
          <fgColor theme="0"/>
          <bgColor theme="0"/>
        </patternFill>
      </fill>
    </dxf>
    <dxf>
      <numFmt numFmtId="168" formatCode="[h]:mm;@"/>
    </dxf>
    <dxf>
      <numFmt numFmtId="168" formatCode="[h]:mm;@"/>
    </dxf>
    <dxf>
      <numFmt numFmtId="168" formatCode="[h]:mm;@"/>
    </dxf>
    <dxf>
      <numFmt numFmtId="168" formatCode="[h]:mm;@"/>
    </dxf>
    <dxf>
      <numFmt numFmtId="168" formatCode="[h]:mm;@"/>
    </dxf>
    <dxf>
      <numFmt numFmtId="168" formatCode="[h]:mm;@"/>
    </dxf>
    <dxf>
      <numFmt numFmtId="168" formatCode="[h]:mm;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FD7542FD-A4C5-44FE-B39D-8F6B5811371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ustomXml" Target="../ink/ink8.xml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customXml" Target="../ink/ink3.xml"/><Relationship Id="rId21" Type="http://schemas.openxmlformats.org/officeDocument/2006/relationships/customXml" Target="../ink/ink12.xml"/><Relationship Id="rId34" Type="http://schemas.openxmlformats.org/officeDocument/2006/relationships/image" Target="../media/image18.png"/><Relationship Id="rId7" Type="http://schemas.openxmlformats.org/officeDocument/2006/relationships/customXml" Target="../ink/ink5.xml"/><Relationship Id="rId12" Type="http://schemas.openxmlformats.org/officeDocument/2006/relationships/image" Target="../media/image7.png"/><Relationship Id="rId17" Type="http://schemas.openxmlformats.org/officeDocument/2006/relationships/customXml" Target="../ink/ink10.xml"/><Relationship Id="rId25" Type="http://schemas.openxmlformats.org/officeDocument/2006/relationships/customXml" Target="../ink/ink14.xml"/><Relationship Id="rId33" Type="http://schemas.openxmlformats.org/officeDocument/2006/relationships/customXml" Target="../ink/ink18.xml"/><Relationship Id="rId2" Type="http://schemas.openxmlformats.org/officeDocument/2006/relationships/image" Target="../media/image2.png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29" Type="http://schemas.openxmlformats.org/officeDocument/2006/relationships/customXml" Target="../ink/ink16.xml"/><Relationship Id="rId1" Type="http://schemas.openxmlformats.org/officeDocument/2006/relationships/customXml" Target="../ink/ink2.xml"/><Relationship Id="rId6" Type="http://schemas.openxmlformats.org/officeDocument/2006/relationships/image" Target="../media/image4.png"/><Relationship Id="rId11" Type="http://schemas.openxmlformats.org/officeDocument/2006/relationships/customXml" Target="../ink/ink7.xml"/><Relationship Id="rId24" Type="http://schemas.openxmlformats.org/officeDocument/2006/relationships/image" Target="../media/image13.png"/><Relationship Id="rId32" Type="http://schemas.openxmlformats.org/officeDocument/2006/relationships/image" Target="../media/image17.png"/><Relationship Id="rId5" Type="http://schemas.openxmlformats.org/officeDocument/2006/relationships/customXml" Target="../ink/ink4.xml"/><Relationship Id="rId15" Type="http://schemas.openxmlformats.org/officeDocument/2006/relationships/customXml" Target="../ink/ink9.xml"/><Relationship Id="rId23" Type="http://schemas.openxmlformats.org/officeDocument/2006/relationships/customXml" Target="../ink/ink13.xml"/><Relationship Id="rId28" Type="http://schemas.openxmlformats.org/officeDocument/2006/relationships/image" Target="../media/image15.png"/><Relationship Id="rId10" Type="http://schemas.openxmlformats.org/officeDocument/2006/relationships/image" Target="../media/image6.png"/><Relationship Id="rId19" Type="http://schemas.openxmlformats.org/officeDocument/2006/relationships/customXml" Target="../ink/ink11.xml"/><Relationship Id="rId31" Type="http://schemas.openxmlformats.org/officeDocument/2006/relationships/customXml" Target="../ink/ink17.xml"/><Relationship Id="rId4" Type="http://schemas.openxmlformats.org/officeDocument/2006/relationships/image" Target="../media/image3.png"/><Relationship Id="rId9" Type="http://schemas.openxmlformats.org/officeDocument/2006/relationships/customXml" Target="../ink/ink6.xml"/><Relationship Id="rId14" Type="http://schemas.openxmlformats.org/officeDocument/2006/relationships/image" Target="../media/image8.png"/><Relationship Id="rId22" Type="http://schemas.openxmlformats.org/officeDocument/2006/relationships/image" Target="../media/image12.png"/><Relationship Id="rId27" Type="http://schemas.openxmlformats.org/officeDocument/2006/relationships/customXml" Target="../ink/ink15.xml"/><Relationship Id="rId30" Type="http://schemas.openxmlformats.org/officeDocument/2006/relationships/image" Target="../media/image16.png"/><Relationship Id="rId8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customXml" Target="../ink/ink1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</xdr:colOff>
      <xdr:row>4</xdr:row>
      <xdr:rowOff>99173</xdr:rowOff>
    </xdr:from>
    <xdr:ext cx="1504950" cy="580663"/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B898B8-4552-4C44-9A87-E06C73E0AEAA}"/>
            </a:ext>
          </a:extLst>
        </xdr:cNvPr>
        <xdr:cNvSpPr/>
      </xdr:nvSpPr>
      <xdr:spPr>
        <a:xfrm>
          <a:off x="8214361" y="800213"/>
          <a:ext cx="1504950" cy="580663"/>
        </a:xfrm>
        <a:prstGeom prst="roundRect">
          <a:avLst>
            <a:gd name="adj" fmla="val 17193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r>
            <a:rPr lang="fr-FR" sz="1400" b="1"/>
            <a:t>Supprimer</a:t>
          </a:r>
          <a:r>
            <a:rPr lang="fr-FR" sz="1400" b="1" baseline="0"/>
            <a:t> les tâches</a:t>
          </a:r>
          <a:endParaRPr lang="fr-FR" sz="1400" b="1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504950" cy="697275"/>
    <xdr:sp macro="[0]!addMonthTo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7736DE-9054-9E9B-E193-E533588D1F86}"/>
            </a:ext>
          </a:extLst>
        </xdr:cNvPr>
        <xdr:cNvSpPr/>
      </xdr:nvSpPr>
      <xdr:spPr>
        <a:xfrm>
          <a:off x="8451850" y="0"/>
          <a:ext cx="1504950" cy="697275"/>
        </a:xfrm>
        <a:prstGeom prst="roundRect">
          <a:avLst>
            <a:gd name="adj" fmla="val 20321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r>
            <a:rPr lang="fr-FR" sz="1400" b="1"/>
            <a:t>Enregistrer</a:t>
          </a:r>
          <a:br>
            <a:rPr lang="fr-FR" sz="1400" b="1"/>
          </a:br>
          <a:r>
            <a:rPr lang="fr-FR" sz="1400" b="1"/>
            <a:t>pour l’employé</a:t>
          </a:r>
          <a:br>
            <a:rPr lang="fr-FR" sz="1400" b="1"/>
          </a:br>
          <a:r>
            <a:rPr lang="fr-FR" sz="1400" b="1"/>
            <a:t>et le mois</a:t>
          </a:r>
        </a:p>
      </xdr:txBody>
    </xdr:sp>
    <xdr:clientData/>
  </xdr:oneCellAnchor>
  <xdr:twoCellAnchor>
    <xdr:from>
      <xdr:col>1</xdr:col>
      <xdr:colOff>0</xdr:colOff>
      <xdr:row>0</xdr:row>
      <xdr:rowOff>30480</xdr:rowOff>
    </xdr:from>
    <xdr:to>
      <xdr:col>9</xdr:col>
      <xdr:colOff>1104900</xdr:colOff>
      <xdr:row>4</xdr:row>
      <xdr:rowOff>121920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BE7F2A6-BA90-451C-980B-C7788C3C3C50}"/>
            </a:ext>
          </a:extLst>
        </xdr:cNvPr>
        <xdr:cNvSpPr/>
      </xdr:nvSpPr>
      <xdr:spPr>
        <a:xfrm>
          <a:off x="190500" y="30480"/>
          <a:ext cx="7063740" cy="7924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2"/>
              </a:solidFill>
            </a:rPr>
            <a:t>SOCIETE  HOT COMB</a:t>
          </a:r>
        </a:p>
      </xdr:txBody>
    </xdr:sp>
    <xdr:clientData/>
  </xdr:twoCellAnchor>
  <xdr:twoCellAnchor editAs="oneCell">
    <xdr:from>
      <xdr:col>2</xdr:col>
      <xdr:colOff>456300</xdr:colOff>
      <xdr:row>60</xdr:row>
      <xdr:rowOff>90600</xdr:rowOff>
    </xdr:from>
    <xdr:to>
      <xdr:col>5</xdr:col>
      <xdr:colOff>199020</xdr:colOff>
      <xdr:row>67</xdr:row>
      <xdr:rowOff>176220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2BCC198B-B84A-A154-9024-8CCA357B1763}"/>
                </a:ext>
              </a:extLst>
            </xdr14:cNvPr>
            <xdr14:cNvContentPartPr/>
          </xdr14:nvContentPartPr>
          <xdr14:nvPr macro=""/>
          <xdr14:xfrm>
            <a:off x="1256400" y="11642520"/>
            <a:ext cx="1464840" cy="137340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2BCC198B-B84A-A154-9024-8CCA357B176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250280" y="11636400"/>
              <a:ext cx="1477080" cy="13856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43200</xdr:colOff>
      <xdr:row>25</xdr:row>
      <xdr:rowOff>23340</xdr:rowOff>
    </xdr:from>
    <xdr:to>
      <xdr:col>1</xdr:col>
      <xdr:colOff>695820</xdr:colOff>
      <xdr:row>27</xdr:row>
      <xdr:rowOff>23100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C77E5C96-4F0C-B79E-E997-F2EB6EDF558B}"/>
                </a:ext>
              </a:extLst>
            </xdr14:cNvPr>
            <xdr14:cNvContentPartPr/>
          </xdr14:nvContentPartPr>
          <xdr14:nvPr macro=""/>
          <xdr14:xfrm>
            <a:off x="43200" y="4877280"/>
            <a:ext cx="1391760" cy="350280"/>
          </xdr14:xfrm>
        </xdr:contentPart>
      </mc:Choice>
      <mc:Fallback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C77E5C96-4F0C-B79E-E997-F2EB6EDF558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7080" y="4871160"/>
              <a:ext cx="1404000" cy="362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-6865</xdr:colOff>
      <xdr:row>23</xdr:row>
      <xdr:rowOff>68220</xdr:rowOff>
    </xdr:from>
    <xdr:to>
      <xdr:col>1</xdr:col>
      <xdr:colOff>634620</xdr:colOff>
      <xdr:row>25</xdr:row>
      <xdr:rowOff>69780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DA8D1198-65AB-5F7F-EA2A-052FF4DE3A4D}"/>
                </a:ext>
              </a:extLst>
            </xdr14:cNvPr>
            <xdr14:cNvContentPartPr/>
          </xdr14:nvContentPartPr>
          <xdr14:nvPr macro=""/>
          <xdr14:xfrm>
            <a:off x="-6865" y="4571640"/>
            <a:ext cx="1380625" cy="352080"/>
          </xdr14:xfrm>
        </xdr:contentPart>
      </mc:Choice>
      <mc:Fallback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DA8D1198-65AB-5F7F-EA2A-052FF4DE3A4D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-12985" y="4565520"/>
              <a:ext cx="1392865" cy="364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661200</xdr:colOff>
      <xdr:row>23</xdr:row>
      <xdr:rowOff>6660</xdr:rowOff>
    </xdr:from>
    <xdr:to>
      <xdr:col>7</xdr:col>
      <xdr:colOff>101700</xdr:colOff>
      <xdr:row>28</xdr:row>
      <xdr:rowOff>139080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C18246A9-2CE3-8F0D-A6B7-D828A0A6CAB5}"/>
                </a:ext>
              </a:extLst>
            </xdr14:cNvPr>
            <xdr14:cNvContentPartPr/>
          </xdr14:nvContentPartPr>
          <xdr14:nvPr macro=""/>
          <xdr14:xfrm>
            <a:off x="3831120" y="4510080"/>
            <a:ext cx="2099880" cy="100872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C18246A9-2CE3-8F0D-A6B7-D828A0A6CAB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825000" y="4503960"/>
              <a:ext cx="2112120" cy="1020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745620</xdr:colOff>
      <xdr:row>22</xdr:row>
      <xdr:rowOff>159240</xdr:rowOff>
    </xdr:from>
    <xdr:to>
      <xdr:col>13</xdr:col>
      <xdr:colOff>665580</xdr:colOff>
      <xdr:row>28</xdr:row>
      <xdr:rowOff>62040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1A09B102-E42D-A6F0-8E59-DE87B64F97F0}"/>
                </a:ext>
              </a:extLst>
            </xdr14:cNvPr>
            <xdr14:cNvContentPartPr/>
          </xdr14:nvContentPartPr>
          <xdr14:nvPr macro=""/>
          <xdr14:xfrm>
            <a:off x="9676260" y="4487400"/>
            <a:ext cx="1535400" cy="954360"/>
          </xdr14:xfrm>
        </xdr:contentPart>
      </mc:Choice>
      <mc:Fallback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1A09B102-E42D-A6F0-8E59-DE87B64F97F0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9670140" y="4481280"/>
              <a:ext cx="1547640" cy="966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17</xdr:col>
      <xdr:colOff>363540</xdr:colOff>
      <xdr:row>23</xdr:row>
      <xdr:rowOff>59940</xdr:rowOff>
    </xdr:from>
    <xdr:to>
      <xdr:col>19</xdr:col>
      <xdr:colOff>98160</xdr:colOff>
      <xdr:row>27</xdr:row>
      <xdr:rowOff>122460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93D442B7-D763-7CED-C7AD-8DBD7A6A0558}"/>
                </a:ext>
              </a:extLst>
            </xdr14:cNvPr>
            <xdr14:cNvContentPartPr/>
          </xdr14:nvContentPartPr>
          <xdr14:nvPr macro=""/>
          <xdr14:xfrm>
            <a:off x="14658660" y="4563360"/>
            <a:ext cx="1433880" cy="763560"/>
          </xdr14:xfrm>
        </xdr:contentPart>
      </mc:Choice>
      <mc:Fallback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93D442B7-D763-7CED-C7AD-8DBD7A6A055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4652540" y="4557240"/>
              <a:ext cx="1446120" cy="775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83760</xdr:colOff>
      <xdr:row>4</xdr:row>
      <xdr:rowOff>137640</xdr:rowOff>
    </xdr:from>
    <xdr:to>
      <xdr:col>19</xdr:col>
      <xdr:colOff>428640</xdr:colOff>
      <xdr:row>24</xdr:row>
      <xdr:rowOff>160440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ACC3886D-4E9B-77B8-0163-DD95FA8E2044}"/>
                </a:ext>
              </a:extLst>
            </xdr14:cNvPr>
            <xdr14:cNvContentPartPr/>
          </xdr14:nvContentPartPr>
          <xdr14:nvPr macro=""/>
          <xdr14:xfrm>
            <a:off x="16078140" y="1311120"/>
            <a:ext cx="344880" cy="3528000"/>
          </xdr14:xfrm>
        </xdr:contentPart>
      </mc:Choice>
      <mc:Fallback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ACC3886D-4E9B-77B8-0163-DD95FA8E2044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6071660" y="1305000"/>
              <a:ext cx="357120" cy="3540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38760</xdr:colOff>
      <xdr:row>3</xdr:row>
      <xdr:rowOff>167460</xdr:rowOff>
    </xdr:from>
    <xdr:to>
      <xdr:col>19</xdr:col>
      <xdr:colOff>192840</xdr:colOff>
      <xdr:row>7</xdr:row>
      <xdr:rowOff>138900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23E44264-2667-3C7E-C34B-70C59094960C}"/>
                </a:ext>
              </a:extLst>
            </xdr14:cNvPr>
            <xdr14:cNvContentPartPr/>
          </xdr14:nvContentPartPr>
          <xdr14:nvPr macro=""/>
          <xdr14:xfrm>
            <a:off x="16033140" y="1165680"/>
            <a:ext cx="154080" cy="672480"/>
          </xdr14:xfrm>
        </xdr:contentPart>
      </mc:Choice>
      <mc:Fallback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23E44264-2667-3C7E-C34B-70C59094960C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6027020" y="1159560"/>
              <a:ext cx="166320" cy="68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160800</xdr:colOff>
      <xdr:row>4</xdr:row>
      <xdr:rowOff>140160</xdr:rowOff>
    </xdr:from>
    <xdr:to>
      <xdr:col>19</xdr:col>
      <xdr:colOff>304800</xdr:colOff>
      <xdr:row>5</xdr:row>
      <xdr:rowOff>168300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7B89DAAC-7533-A017-33D8-2E7D4D1F7347}"/>
                </a:ext>
              </a:extLst>
            </xdr14:cNvPr>
            <xdr14:cNvContentPartPr/>
          </xdr14:nvContentPartPr>
          <xdr14:nvPr macro=""/>
          <xdr14:xfrm>
            <a:off x="16155180" y="1313640"/>
            <a:ext cx="144000" cy="203400"/>
          </xdr14:xfrm>
        </xdr:contentPart>
      </mc:Choice>
      <mc:Fallback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7B89DAAC-7533-A017-33D8-2E7D4D1F7347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16149060" y="1307520"/>
              <a:ext cx="156240" cy="215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18</xdr:col>
      <xdr:colOff>54060</xdr:colOff>
      <xdr:row>4</xdr:row>
      <xdr:rowOff>37920</xdr:rowOff>
    </xdr:from>
    <xdr:to>
      <xdr:col>18</xdr:col>
      <xdr:colOff>198780</xdr:colOff>
      <xdr:row>5</xdr:row>
      <xdr:rowOff>108540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9653057B-C8A8-23E7-C139-933CF7C673A0}"/>
                </a:ext>
              </a:extLst>
            </xdr14:cNvPr>
            <xdr14:cNvContentPartPr/>
          </xdr14:nvContentPartPr>
          <xdr14:nvPr macro=""/>
          <xdr14:xfrm>
            <a:off x="15202620" y="1211400"/>
            <a:ext cx="144720" cy="245880"/>
          </xdr14:xfrm>
        </xdr:contentPart>
      </mc:Choice>
      <mc:Fallback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9653057B-C8A8-23E7-C139-933CF7C673A0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5196500" y="1205280"/>
              <a:ext cx="156960" cy="258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560100</xdr:colOff>
      <xdr:row>4</xdr:row>
      <xdr:rowOff>68520</xdr:rowOff>
    </xdr:from>
    <xdr:to>
      <xdr:col>5</xdr:col>
      <xdr:colOff>687900</xdr:colOff>
      <xdr:row>5</xdr:row>
      <xdr:rowOff>140940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133F35EE-456A-3B10-AC68-F0A20B5D541E}"/>
                </a:ext>
              </a:extLst>
            </xdr14:cNvPr>
            <xdr14:cNvContentPartPr/>
          </xdr14:nvContentPartPr>
          <xdr14:nvPr macro=""/>
          <xdr14:xfrm>
            <a:off x="4453920" y="1242000"/>
            <a:ext cx="127800" cy="247680"/>
          </xdr14:xfrm>
        </xdr:contentPart>
      </mc:Choice>
      <mc:Fallback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133F35EE-456A-3B10-AC68-F0A20B5D541E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4447800" y="1235880"/>
              <a:ext cx="140040" cy="259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808980</xdr:colOff>
      <xdr:row>4</xdr:row>
      <xdr:rowOff>83280</xdr:rowOff>
    </xdr:from>
    <xdr:to>
      <xdr:col>6</xdr:col>
      <xdr:colOff>990780</xdr:colOff>
      <xdr:row>5</xdr:row>
      <xdr:rowOff>145980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99759287-1E87-F8FB-5A28-CA73AD3401C3}"/>
                </a:ext>
              </a:extLst>
            </xdr14:cNvPr>
            <xdr14:cNvContentPartPr/>
          </xdr14:nvContentPartPr>
          <xdr14:nvPr macro=""/>
          <xdr14:xfrm>
            <a:off x="5419080" y="1256760"/>
            <a:ext cx="181800" cy="237960"/>
          </xdr14:xfrm>
        </xdr:contentPart>
      </mc:Choice>
      <mc:Fallback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99759287-1E87-F8FB-5A28-CA73AD3401C3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5412960" y="1250640"/>
              <a:ext cx="194040" cy="250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53400</xdr:colOff>
      <xdr:row>5</xdr:row>
      <xdr:rowOff>137700</xdr:rowOff>
    </xdr:from>
    <xdr:to>
      <xdr:col>19</xdr:col>
      <xdr:colOff>169320</xdr:colOff>
      <xdr:row>7</xdr:row>
      <xdr:rowOff>137460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482E1BAB-EBF7-1095-8FF2-F563F14CDEE9}"/>
                </a:ext>
              </a:extLst>
            </xdr14:cNvPr>
            <xdr14:cNvContentPartPr/>
          </xdr14:nvContentPartPr>
          <xdr14:nvPr macro=""/>
          <xdr14:xfrm>
            <a:off x="16047780" y="1486440"/>
            <a:ext cx="115920" cy="350280"/>
          </xdr14:xfrm>
        </xdr:contentPart>
      </mc:Choice>
      <mc:Fallback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482E1BAB-EBF7-1095-8FF2-F563F14CDEE9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6041660" y="1480320"/>
              <a:ext cx="128160" cy="362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403380</xdr:colOff>
      <xdr:row>0</xdr:row>
      <xdr:rowOff>198000</xdr:rowOff>
    </xdr:from>
    <xdr:to>
      <xdr:col>16</xdr:col>
      <xdr:colOff>403740</xdr:colOff>
      <xdr:row>0</xdr:row>
      <xdr:rowOff>198360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15" name="Encre 14">
              <a:extLst>
                <a:ext uri="{FF2B5EF4-FFF2-40B4-BE49-F238E27FC236}">
                  <a16:creationId xmlns:a16="http://schemas.microsoft.com/office/drawing/2014/main" id="{71E95C63-5A67-F847-E960-DC47C6937764}"/>
                </a:ext>
              </a:extLst>
            </xdr14:cNvPr>
            <xdr14:cNvContentPartPr/>
          </xdr14:nvContentPartPr>
          <xdr14:nvPr macro=""/>
          <xdr14:xfrm>
            <a:off x="13829820" y="198000"/>
            <a:ext cx="360" cy="360"/>
          </xdr14:xfrm>
        </xdr:contentPart>
      </mc:Choice>
      <mc:Fallback>
        <xdr:pic>
          <xdr:nvPicPr>
            <xdr:cNvPr id="15" name="Encre 14">
              <a:extLst>
                <a:ext uri="{FF2B5EF4-FFF2-40B4-BE49-F238E27FC236}">
                  <a16:creationId xmlns:a16="http://schemas.microsoft.com/office/drawing/2014/main" id="{71E95C63-5A67-F847-E960-DC47C6937764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13823700" y="1918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18840</xdr:colOff>
      <xdr:row>7</xdr:row>
      <xdr:rowOff>121260</xdr:rowOff>
    </xdr:from>
    <xdr:to>
      <xdr:col>19</xdr:col>
      <xdr:colOff>191640</xdr:colOff>
      <xdr:row>7</xdr:row>
      <xdr:rowOff>170940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20" name="Encre 19">
              <a:extLst>
                <a:ext uri="{FF2B5EF4-FFF2-40B4-BE49-F238E27FC236}">
                  <a16:creationId xmlns:a16="http://schemas.microsoft.com/office/drawing/2014/main" id="{026D41FA-59CD-7E0A-56B5-57014436DF02}"/>
                </a:ext>
              </a:extLst>
            </xdr14:cNvPr>
            <xdr14:cNvContentPartPr/>
          </xdr14:nvContentPartPr>
          <xdr14:nvPr macro=""/>
          <xdr14:xfrm>
            <a:off x="16013220" y="1820520"/>
            <a:ext cx="172800" cy="49680"/>
          </xdr14:xfrm>
        </xdr:contentPart>
      </mc:Choice>
      <mc:Fallback>
        <xdr:pic>
          <xdr:nvPicPr>
            <xdr:cNvPr id="20" name="Encre 19">
              <a:extLst>
                <a:ext uri="{FF2B5EF4-FFF2-40B4-BE49-F238E27FC236}">
                  <a16:creationId xmlns:a16="http://schemas.microsoft.com/office/drawing/2014/main" id="{026D41FA-59CD-7E0A-56B5-57014436DF02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16007087" y="1814400"/>
              <a:ext cx="185066" cy="61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122160</xdr:colOff>
      <xdr:row>6</xdr:row>
      <xdr:rowOff>18240</xdr:rowOff>
    </xdr:from>
    <xdr:to>
      <xdr:col>19</xdr:col>
      <xdr:colOff>206400</xdr:colOff>
      <xdr:row>7</xdr:row>
      <xdr:rowOff>156540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21" name="Encre 20">
              <a:extLst>
                <a:ext uri="{FF2B5EF4-FFF2-40B4-BE49-F238E27FC236}">
                  <a16:creationId xmlns:a16="http://schemas.microsoft.com/office/drawing/2014/main" id="{3F2B4BA3-AEA1-3BE0-0B4B-E16858E0391A}"/>
                </a:ext>
              </a:extLst>
            </xdr14:cNvPr>
            <xdr14:cNvContentPartPr/>
          </xdr14:nvContentPartPr>
          <xdr14:nvPr macro=""/>
          <xdr14:xfrm>
            <a:off x="16116540" y="1542240"/>
            <a:ext cx="84240" cy="313560"/>
          </xdr14:xfrm>
        </xdr:contentPart>
      </mc:Choice>
      <mc:Fallback>
        <xdr:pic>
          <xdr:nvPicPr>
            <xdr:cNvPr id="21" name="Encre 20">
              <a:extLst>
                <a:ext uri="{FF2B5EF4-FFF2-40B4-BE49-F238E27FC236}">
                  <a16:creationId xmlns:a16="http://schemas.microsoft.com/office/drawing/2014/main" id="{3F2B4BA3-AEA1-3BE0-0B4B-E16858E0391A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16110420" y="1536120"/>
              <a:ext cx="96480" cy="325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136560</xdr:colOff>
      <xdr:row>6</xdr:row>
      <xdr:rowOff>22560</xdr:rowOff>
    </xdr:from>
    <xdr:to>
      <xdr:col>19</xdr:col>
      <xdr:colOff>206040</xdr:colOff>
      <xdr:row>7</xdr:row>
      <xdr:rowOff>118020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22" name="Encre 21">
              <a:extLst>
                <a:ext uri="{FF2B5EF4-FFF2-40B4-BE49-F238E27FC236}">
                  <a16:creationId xmlns:a16="http://schemas.microsoft.com/office/drawing/2014/main" id="{A903A7F1-0FE7-B865-6B7C-09B979535BDD}"/>
                </a:ext>
              </a:extLst>
            </xdr14:cNvPr>
            <xdr14:cNvContentPartPr/>
          </xdr14:nvContentPartPr>
          <xdr14:nvPr macro=""/>
          <xdr14:xfrm>
            <a:off x="16130940" y="1546560"/>
            <a:ext cx="69480" cy="270720"/>
          </xdr14:xfrm>
        </xdr:contentPart>
      </mc:Choice>
      <mc:Fallback>
        <xdr:pic>
          <xdr:nvPicPr>
            <xdr:cNvPr id="22" name="Encre 21">
              <a:extLst>
                <a:ext uri="{FF2B5EF4-FFF2-40B4-BE49-F238E27FC236}">
                  <a16:creationId xmlns:a16="http://schemas.microsoft.com/office/drawing/2014/main" id="{A903A7F1-0FE7-B865-6B7C-09B979535BDD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16124820" y="1540440"/>
              <a:ext cx="81720" cy="282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15960</xdr:colOff>
      <xdr:row>5</xdr:row>
      <xdr:rowOff>159660</xdr:rowOff>
    </xdr:from>
    <xdr:to>
      <xdr:col>19</xdr:col>
      <xdr:colOff>153480</xdr:colOff>
      <xdr:row>6</xdr:row>
      <xdr:rowOff>7800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23" name="Encre 22">
              <a:extLst>
                <a:ext uri="{FF2B5EF4-FFF2-40B4-BE49-F238E27FC236}">
                  <a16:creationId xmlns:a16="http://schemas.microsoft.com/office/drawing/2014/main" id="{50F62D53-FE6B-F379-A5E5-C9B19F64A9E0}"/>
                </a:ext>
              </a:extLst>
            </xdr14:cNvPr>
            <xdr14:cNvContentPartPr/>
          </xdr14:nvContentPartPr>
          <xdr14:nvPr macro=""/>
          <xdr14:xfrm>
            <a:off x="16010340" y="1508400"/>
            <a:ext cx="137520" cy="23400"/>
          </xdr14:xfrm>
        </xdr:contentPart>
      </mc:Choice>
      <mc:Fallback>
        <xdr:pic>
          <xdr:nvPicPr>
            <xdr:cNvPr id="23" name="Encre 22">
              <a:extLst>
                <a:ext uri="{FF2B5EF4-FFF2-40B4-BE49-F238E27FC236}">
                  <a16:creationId xmlns:a16="http://schemas.microsoft.com/office/drawing/2014/main" id="{50F62D53-FE6B-F379-A5E5-C9B19F64A9E0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16004220" y="1502280"/>
              <a:ext cx="149760" cy="356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63C12A6-C95C-4008-9966-25A610238FFE}"/>
            </a:ext>
          </a:extLst>
        </xdr:cNvPr>
        <xdr:cNvSpPr/>
      </xdr:nvSpPr>
      <xdr:spPr>
        <a:xfrm>
          <a:off x="762000" y="0"/>
          <a:ext cx="8343900" cy="7366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2"/>
              </a:solidFill>
            </a:rPr>
            <a:t>SOCIÉTÉ  HOT COMB</a:t>
          </a:r>
        </a:p>
      </xdr:txBody>
    </xdr:sp>
    <xdr:clientData/>
  </xdr:twoCellAnchor>
  <xdr:twoCellAnchor editAs="oneCell">
    <xdr:from>
      <xdr:col>2</xdr:col>
      <xdr:colOff>364140</xdr:colOff>
      <xdr:row>62</xdr:row>
      <xdr:rowOff>74820</xdr:rowOff>
    </xdr:from>
    <xdr:to>
      <xdr:col>5</xdr:col>
      <xdr:colOff>413940</xdr:colOff>
      <xdr:row>69</xdr:row>
      <xdr:rowOff>69300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BB22B61E-7E8C-C089-A3FF-03C3EEC4B937}"/>
                </a:ext>
              </a:extLst>
            </xdr14:cNvPr>
            <xdr14:cNvContentPartPr/>
          </xdr14:nvContentPartPr>
          <xdr14:nvPr macro=""/>
          <xdr14:xfrm>
            <a:off x="1027080" y="11878200"/>
            <a:ext cx="1771920" cy="1244160"/>
          </xdr14:xfrm>
        </xdr:contentPart>
      </mc:Choice>
      <mc:Fallback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B22B61E-7E8C-C089-A3FF-03C3EEC4B93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20960" y="11872080"/>
              <a:ext cx="1784160" cy="12564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5:10.936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1294 320 24575,'-20'-1'0,"-32"1"0,0 1 0,0 3 0,-67 12 0,25 0 0,74-14 0,0 1 0,0 0 0,0 1 0,0 2 0,1 0 0,0 0 0,0 2 0,-32 19 0,-43 34 0,-9 7 0,-135 115 0,212-160 0,5-6 0,1 1 0,1 1 0,1 1 0,-30 42 0,33-35 0,1 1 0,1 1 0,2-1 0,0 2 0,2 0 0,2 0 0,-7 54 0,-1 220 0,14-290 0,3 57 0,16 116 0,31 66 0,5 42 0,-32-163 0,19 32 0,-26-114 0,-3 1 0,10 77 0,-15-67 0,2 0 0,21 67 0,-15-79 0,-6-21 0,7 41 0,-11-45 0,0-1 0,1 0 0,2 0 0,0 0 0,2-1 0,0 0 0,19 28 0,-9-16 0,3 4 0,54 69 0,-67-96 0,-1 0 0,2-1 0,0-1 0,0 0 0,0 0 0,1-1 0,0-1 0,1 0 0,0 0 0,17 5 0,36 11 0,1-2 0,0-4 0,2-3 0,0-2 0,106 3 0,-67-14 0,298-4 0,-352-3 0,0-2 0,0-2 0,89-29 0,-74 18 0,29-2 0,-49 12 0,56-20 0,-45 11 0,81-14 0,40-12 0,-152 34 0,45-23 0,-45 19 0,39-13 0,-24 14 0,-1-2 0,-1-1 0,0-2 0,-1-2 0,-2-2 0,40-31 0,-37 21 0,-7 6 0,-1-1 0,45-51 0,52-69 0,80-100 0,-183 209 0,-1 0 0,-2-1 0,-2-2 0,31-80 0,-17 7 0,-5-2 0,-5-1 0,-5 0 0,6-137 0,-24-82 0,-6 187 0,1 112 0,-2 0 0,-2 0 0,-14-56 0,-47-112 0,50 169 0,-3 1 0,0 0 0,-3 1 0,-1 2 0,-2 0 0,-28-31 0,-3-6 0,37 45 0,-1 0 0,-1 1 0,-2 0 0,0 2 0,-40-30 0,30 31 0,5 1 0,-2 2 0,0 1 0,-1 1 0,-41-15 0,31 17 0,-110-34 0,125 42 0,0 2 0,-1 1 0,1 1 0,-28 0 0,-1 1 0,-96-18 0,34 3 0,-247-5 0,259 21 0,-109 3 0,106 11 0,45-4 0,48-6 0,-1 0 0,1 2 0,0 0 0,-18 8 0,-40 13 0,56-21 0,0 1 0,0 0 0,0 1 0,-30 19 0,-60 46 0,84-55 0,-41 39-1365,52-44-5461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1:52.44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3119 42 24575,'-2776'0'0,"2762"-1"0,1 2 0,0 0 0,-1 0 0,1 1 0,0 1 0,0 0 0,0 1 0,0 1 0,1 0 0,0 0 0,0 1 0,0 1 0,1 0 0,-1 0 0,2 1 0,-1 1 0,1 0 0,1 0 0,0 1 0,0 0 0,0 1 0,2 0 0,-12 19 0,8-6 0,1 1 0,2 1 0,0 0 0,1 0 0,2 0 0,1 1 0,0-1 0,2 1 0,2 0 0,0 0 0,5 31 0,-4-49 0,1 0 0,1 1 0,0-1 0,0 0 0,0-1 0,1 1 0,1-1 0,-1 1 0,1-1 0,1 0 0,-1-1 0,2 1 0,-1-1 0,1-1 0,0 1 0,0-1 0,15 10 0,0-1 0,2-2 0,-1 0 0,2-1 0,-1-2 0,30 9 0,90 22 0,0-6 0,2-7 0,200 13 0,-71-32 0,57 8 0,-115-8 0,422-2 0,-437-29 0,-56 3 0,292-29 0,-348 33 0,-2-4 0,156-53 0,-231 67 0,0 0 0,-1-1 0,0 0 0,0-1 0,18-14 0,-26 18 0,0-1 0,0 1 0,-1-1 0,0 0 0,0 0 0,0 0 0,0 0 0,0-1 0,-1 1 0,0-1 0,0 0 0,0 1 0,-1-1 0,0 0 0,1 0 0,-2 0 0,1 0 0,0-7 0,-1-8 0,0 0 0,-1 0 0,-1 0 0,-5-22 0,5 34 0,-1-1 0,0 0 0,0 1 0,-1 0 0,0 0 0,-1 0 0,0 0 0,0 1 0,-1 0 0,1 0 0,-12-10 0,16 16 0,-37-36 0,-2 2 0,-83-56 0,60 52 0,-109-62 0,137 82 0,-2 3 0,-75-25 0,84 35 0,-1 1 0,-43-2 0,-6 0 0,52 4-1365,3 0-5461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1:56.499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3639 129 24575,'-414'-14'0,"-346"-16"0,111 3 0,483 17 0,-101 7 0,27 1 0,-22-20 0,166 13 0,-80-2 0,116 11 0,-92 5 0,133-3 0,0 1 0,1 1 0,0 0 0,0 2 0,0 0 0,-19 10 0,19-6 0,0 0 0,1 1 0,1 1 0,0 0 0,1 1 0,0 1 0,1 0 0,0 1 0,1 1 0,1 0 0,0 1 0,2 0 0,0 1 0,1 0 0,0 0 0,2 1 0,0 0 0,1 0 0,1 1 0,0-1 0,4-12 0</inkml:trace>
  <inkml:trace contextRef="#ctx0" brushRef="#br0">1 648 24575,'1'8'0,"1"-1"0,1 1 0,0-1 0,0 0 0,1 0 0,0-1 0,0 1 0,1-1 0,0 0 0,0 0 0,0 0 0,1-1 0,-1 0 0,1 0 0,1 0 0,-1-1 0,1 0 0,10 6 0,12 3 0,1-1 0,58 16 0,-76-25 0,144 35 0,1-7 0,171 11 0,448 0 0,-615-41 0,241-4 0,-336-4 0,-1-3 0,104-30 0,288-85 0,-344 88 0,-80 25 0,1 0 0,0 2 0,0 2 0,64-7 0,-71 13 0,-1-1 0,1-1 0,-1-1 0,0-2 0,0 0 0,-1-2 0,26-12 0,-33 11 0,0-1 0,0 0 0,-1-2 0,-1 0 0,0 0 0,22-27 0,-2-3 0,37-59 0,-72 101 0,0-1 0,0 0 0,0 1 0,0-1 0,0 0 0,0 0 0,0 0 0,-1 0 0,1 0 0,-1 1 0,1-1 0,-1 0 0,0 0 0,0 0 0,0 0 0,0 0 0,0 0 0,-1 0 0,1 0 0,0 0 0,-2-3 0,1 2 0,-1 0 0,0 0 0,0 0 0,0 0 0,0 0 0,-1 1 0,1-1 0,-1 1 0,1-1 0,-1 1 0,-4-2 0,-8-5 0,0 1 0,-1 1 0,-31-10 0,45 16 0,-17-6-104,-11-3-148,0 0-1,0 2 1,-1 1 0,-50-5 0,63 12-6574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03.891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2460 194 24575,'-187'10'0,"5"1"0,130-10 0,-356 10 0,165-5 0,-15 0 0,206 3 0,0 2 0,1 2 0,1 2 0,-67 30 0,55-21 0,-4 2 0,-78 42 0,108-48 0,2 2 0,1 1 0,-51 45 0,11 1 0,-80 96 0,144-153 0,1 0 0,1 0 0,0 1 0,0 0 0,-7 23 0,-18 73 0,25-80 0,-4 22 0,3 0 0,1 1 0,3 0 0,3 0 0,1 0 0,3 0 0,11 59 0,-10-92 0,1 0 0,0-1 0,1 0 0,1 0 0,1 0 0,1-1 0,16 26 0,90 107 0,-78-105 0,-36-44 0,50 63 0,2-2 0,3-3 0,65 54 0,178 120 0,21-21 0,-252-172 0,64 35 0,-114-66 0,1-2 0,1 0 0,-1-1 0,1 0 0,28 3 0,50-2 0,147-7 0,-117-3 0,169-21 0,-2-24 0,-134 20 0,841-87 0,-922 112 0,-1-4 0,0-4 0,-1-3 0,0-3 0,100-37 0,-82 17 0,113-60 0,-154 66 0,-1-3 0,-1-2 0,60-53 0,-27 8 0,131-157 0,44-118 0,-214 280 0,-4-1 0,-3-2 0,-3-2 0,29-100 0,75-349 0,-113 374 0,-25 135 0,-2 1 0,0-1 0,-2 0 0,0 0 0,-6-30 0,6 44 0,-1 0 0,0 1 0,-1-1 0,1 0 0,-1 1 0,-1 0 0,1-1 0,-1 1 0,0 0 0,-1 1 0,1-1 0,-1 1 0,0 0 0,0 0 0,-1 1 0,-11-9 0,7 8 0,-1 0 0,1 0 0,-1 1 0,0 1 0,0-1 0,0 2 0,0 0 0,-1 0 0,-19 0 0,-455 1 0,222 4 0,260-3 0,-113-1 0,-183 23 0,156-2 0,-253 3 0,-1095-23 0,1477 0 17,0 2 1,-27 5-1,9 0-1434,15-4-5409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10.430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4215 341 24575,'-322'-91'0,"183"59"0,-358-75 0,376 87 0,-1 6 0,-140 1 0,-815 14 0,745-25 0,164 7 0,111 12 0,-274-12 0,166 16 0,-129 3 0,272-1 0,1 1 0,-1 1 0,0 0 0,-30 10 0,43-10 0,0 1 0,0 0 0,1 0 0,-1 1 0,1 0 0,0 0 0,1 1 0,-1 0 0,1 0 0,0 1 0,1 0 0,-11 13 0,7-6 0,1 1 0,0 1 0,1-1 0,1 1 0,0 0 0,1 1 0,1 0 0,1 0 0,0 0 0,1 0 0,1 1 0,0-1 0,2 21 0,0-25 0,6 219 0,-2-187 0,1-1 0,3 0 0,17 54 0,-15-67 0,88 294 0,-86-287 0,3-1 0,1-1 0,40 67 0,-26-52 0,107 162 0,-35-59 0,-85-125 0,1-2 0,1 0 0,2 0 0,0-2 0,2-1 0,1 0 0,0-2 0,47 32 0,22 5 0,3-4 0,176 74 0,504 127 0,-681-233 0,1-5 0,0-4 0,1-4 0,165-3 0,-259-7 0,165-7 0,-138 4 0,-1-1 0,1-2 0,45-14 0,348-150 0,-364 142 0,-1-3 0,-2-2 0,-1-3 0,84-72 0,-73 48 0,-4-2 0,108-139 0,-162 191 0,32-44 0,39-68 0,-68 103 0,-1-1 0,-2 0 0,0 0 0,-1-1 0,0 0 0,-2-1 0,4-34 0,-5-18 0,-4 0 0,-2 1 0,-4-1 0,-3 1 0,-4 0 0,-2 1 0,-4 0 0,-31-78 0,30 94 0,3-1 0,-11-65 0,28 118-195,-1 0 0,0 0 0,-1 0 0,1 1 0,-1-1 0,-3-7 0,-4-1-6631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13.71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3499 25 24575,'-327'-12'0,"-12"1"0,200 9 0,-175 8 0,196 9 0,-55 4 0,75-14 0,-166 11 0,189-8 0,-111 27 0,159-28 0,-425 121 0,165-20 0,260-96 0,-1 1 0,2 1 0,0 1 0,0 2 0,2 0 0,0 2 0,-33 33 0,9-7 0,3 1 0,1 2 0,3 2 0,2 2 0,-40 70 0,41-58 0,-40 99 0,68-136 0,1-1 0,1 1 0,1 0 0,2 1 0,0 0 0,2 0 0,1 31 0,1-35 0,2 0 0,0-1 0,1 1 0,2-1 0,0 0 0,2 0 0,12 35 0,-12-43 0,1-1 0,1 1 0,0-2 0,0 1 0,2-1 0,-1 0 0,2-1 0,0-1 0,0 1 0,1-1 0,0-1 0,1-1 0,24 15 0,-3-6 0,0-1 0,1-2 0,0-1 0,1-2 0,66 13 0,1086 139 0,-925-125 0,3 0 0,136-16 0,-349-24 0,0-2 0,0-3 0,64-14 0,-85 12 0,-1-2 0,0 0 0,-1-2 0,0-2 0,-1 0 0,42-29 0,-6-6 0,-1-3 0,-3-2 0,-3-3 0,77-96 0,-61 66 0,72-98 0,-130 161 0,0-2 0,-2 0 0,0-1 0,-2-1 0,16-52 0,11-78 0,46-161 0,-79 296 0,-1-2 0,-2 1 0,0 0 0,-2-26 0,1 15 0,5-35 0,-6 66 0,0-1 0,0 1 0,-1-1 0,1 0 0,-1 1 0,0-1 0,0 1 0,0-1 0,-1 0 0,0 1 0,0-1 0,0 1 0,0-1 0,-1 1 0,0 0 0,0 0 0,0-1 0,0 1 0,-1 1 0,1-1 0,-1 0 0,0 1 0,0-1 0,0 1 0,-1 0 0,1 0 0,-1 0 0,0 0 0,0 1 0,0 0 0,0-1 0,0 1 0,-6-1 0,-9-5 0,-1 2 0,0 1 0,0 0 0,-39-3 0,-24-6 0,40 5-1365,25 7-5461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34.32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0 9799 24575,'134'1'0,"145"-3"0,-258 0 0,-1-1 0,0-1 0,0-1 0,37-14 0,74-41 0,-85 38 0,-21 10 0,-2 0 0,1-2 0,-2-1 0,0 0 0,23-23 0,-40 33 0,0-1 0,0 0 0,-1 0 0,0-1 0,0 1 0,-1-1 0,0 0 0,0 0 0,-1 0 0,4-14 0,-1-6 0,3-45 0,-7 55 0,9-475 0,-39-3 0,-13 54 0,-19-353 0,61-199 0,0 102 0,-39 66 0,18 500 0,16-253 0,7 322 0,0-121 0,-5-403 0,-24 427 0,14 274 0,-3 0 0,-38-112 0,1 1 0,22 72 0,-86-282 0,95 323 0,10 41 0,2-1 0,1 0 0,2-1 0,-4-58 0,9 64 0,-1 0 0,-12-50 0,8 51 0,1 0 0,-2-55 0,8 69-341,-1 1 0,0-1-1,-5-18 1,2 17-6485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40.449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125 1 24575,'9'1'0,"0"0"0,0 1 0,0 1 0,0 0 0,0 0 0,-1 1 0,1-1 0,7 7 0,25 9 0,-15-11 0,0 2 0,-2 2 0,1 0 0,30 21 0,-53-32 0,0 0 0,-1 0 0,1 1 0,-1-1 0,1 1 0,-1-1 0,1 1 0,-1 0 0,0-1 0,1 3 0,-2-3 0,1-1 0,-1 1 0,0-1 0,0 1 0,0-1 0,0 1 0,0-1 0,0 1 0,0-1 0,0 1 0,0-1 0,0 1 0,0 0 0,0-1 0,0 1 0,0-1 0,-1 1 0,1-1 0,0 0 0,0 1 0,0-1 0,-1 1 0,1-1 0,0 1 0,-1 0 0,-2 1 0,0-1 0,1 1 0,-1 0 0,0-1 0,0 0 0,0 1 0,0-1 0,0-1 0,-1 1 0,-5 1 0,7-2 0,-1 1 0,0 0 0,0 1 0,1-1 0,-1 0 0,1 1 0,-1-1 0,1 1 0,-1 0 0,1 0 0,0 0 0,0 0 0,0 0 0,0 1 0,0-1 0,1 1 0,-1-1 0,1 1 0,-1-1 0,1 1 0,0 0 0,0 0 0,0-1 0,1 1 0,-1 0 0,1 0 0,-1 5 0,-1 11 0,1 0 0,0 0 0,4 23 0,-2-18 0,3 821 0,-6-460 0,3-324 0,-3 68 0,2-125 0,-1 0 0,1 0 0,-1-1 0,0 1 0,-1 0 0,1 0 0,-1-1 0,1 1 0,-1-1 0,0 0 0,0 1 0,-1-1 0,1 0 0,-1 0 0,0-1 0,1 1 0,-1 0 0,0-1 0,0 0 0,-1 1 0,1-1 0,0-1 0,-1 1 0,1 0 0,-1-1 0,0 0 0,0 0 0,1 0 0,-5 1 0,-13 1 0,1-1 0,-1 0 0,1-1 0,-27-3 0,20 0 0,-57 1-1365,65 1-5461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45.095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400 77 24575,'-68'1'0,"-76"-3"0,134 1 0,1 0 0,-1-1 0,1 0 0,0 0 0,-1-1 0,-12-6 0,19 7 0,-1 0 0,1 0 0,-1 0 0,1 0 0,0-1 0,0 0 0,0 1 0,0-1 0,0 0 0,1 0 0,-1-1 0,1 1 0,0 0 0,0-1 0,0 0 0,-2-7 0,27 65 0,-15-36 0,0 0 0,-1 0 0,6 22 0,-9-14 0,0 0 0,-2 1 0,-1-1 0,0 0 0,-2 1 0,-8 41 0,6-58 0,0-1 0,-1 0 0,-1 0 0,0-1 0,0 1 0,0-1 0,-1 0 0,-13 13 0,-9 14 0,-3 15-1365,25-36-5461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2:50.712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83 1 24575,'191'0'0,"-188"0"0,0 0 0,0 0 0,0 1 0,0 0 0,-1-1 0,1 1 0,0 0 0,0 1 0,-1-1 0,1 0 0,-1 1 0,1-1 0,-1 1 0,1 0 0,-1 0 0,0 0 0,0 0 0,0 0 0,0 1 0,0-1 0,-1 0 0,1 1 0,-1-1 0,1 1 0,-1 0 0,1 3 0,4 10 0,-1 0 0,-1 0 0,4 27 0,-2-11 0,-1-1 0,-1 0 0,-2 0 0,-1 33 0,2 33 0,7-39 0,-7-43 0,0 1 0,1 22 0,-3-33 0,-1 1 0,0 0 0,0-1 0,-1 1 0,0 0 0,0-1 0,0 1 0,-1-1 0,0 0 0,-3 8 0,3-9 0,-1-1 0,0 1 0,0 0 0,0-1 0,0 0 0,-1 1 0,0-1 0,1-1 0,-1 1 0,0 0 0,0-1 0,0 0 0,-5 2 0,-1 0 0,0-1 0,-1 0 0,1 0 0,-1-1 0,1 0 0,-19 0 0,-69-5 0,34 0 0,1 3-1365,44 0-5461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3:05.703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95 1 24575,'17'0'0,"0"1"0,-1 1 0,1 1 0,0 0 0,-1 1 0,0 1 0,0 1 0,0 0 0,-1 1 0,0 0 0,25 17 0,-37-21 0,1-1 0,-1 1 0,0 0 0,0 0 0,0 0 0,0 1 0,-1-1 0,1 1 0,-1-1 0,0 1 0,0 0 0,0 0 0,-1 0 0,1 0 0,-1 0 0,0 0 0,0 0 0,-1 0 0,1 1 0,-1-1 0,0 7 0,-2 5 0,0-1 0,-1 1 0,-1-1 0,-9 25 0,7-23 0,1-1 0,-7 35 0,10 53 0,2-20 0,-1-80 0,1 0 0,-1 1 0,1-1 0,-1 0 0,0 0 0,-1 0 0,1 0 0,-1 0 0,0 0 0,0 0 0,0 0 0,0-1 0,-1 1 0,1-1 0,-1 1 0,0-1 0,0 0 0,0 0 0,0-1 0,-1 1 0,-5 3 0,-5 1 0,0 0 0,-1-2 0,1 0 0,-27 6 0,-14 5 0,-34 2-1365,76-13-5461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3:36.900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18 2 24575,'127'-2'0,"137"4"0,-260-2 0,-1 0 0,0 0 0,0 1 0,0-1 0,0 1 0,0-1 0,0 1 0,0 0 0,-1 0 0,1 1 0,0-1 0,0 1 0,-1-1 0,1 1 0,-1 0 0,1 0 0,-1 0 0,0 0 0,0 0 0,3 4 0,-2 0 0,0 0 0,0 0 0,-1 1 0,0-1 0,0 1 0,0-1 0,-1 1 0,0 7 0,10 106 0,-5 149 0,-6-201 0,0-63 0,0-1 0,-1 1 0,1-1 0,-1 0 0,0 1 0,0-1 0,0 0 0,-1 1 0,1-1 0,-1 0 0,0 0 0,-1 0 0,1 0 0,-1-1 0,1 1 0,-1-1 0,0 1 0,0-1 0,-1 0 0,1 0 0,-1 0 0,1-1 0,-1 1 0,0-1 0,0 0 0,0 0 0,0 0 0,0-1 0,-1 1 0,1-1 0,0 0 0,-1 0 0,1-1 0,-1 1 0,-6-1 0,-234 1 92,114-4-1549,110 3-5369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3:43.727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0 973 24575,'74'0'0,"84"-1"0,-154 1 0,-1 0 0,1 0 0,-1-1 0,1 0 0,-1 1 0,1-1 0,-1 0 0,0 0 0,1-1 0,-1 1 0,0-1 0,0 0 0,0 1 0,0-1 0,0-1 0,-1 1 0,1 0 0,0-1 0,3-5 0,-3 3 0,0-1 0,0 0 0,-1 0 0,1 0 0,-1 0 0,-1 0 0,0 0 0,1 0 0,-2-1 0,1-6 0,0-6 0,-2 0 0,0 0 0,-1 0 0,-8-32 0,4 23 0,1-11 0,2-1 0,1 1 0,5-49 0,-1 4 0,-2-318-1365,0 384-5461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4:03.873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1 1 24575,'0'0'-8191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4:11.272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75 87 24575,'203'0'0,"-210"1"0,0 0 0,-1 1 0,1 0 0,1 1 0,-11 4 0,-22 8 0,-4-2-1365,28-6-5461</inkml:trace>
  <inkml:trace contextRef="#ctx0" brushRef="#br0" timeOffset="2279.43">96 66 24575,'383'0'0,"-507"0"-1365,103 0-5461</inkml:trace>
  <inkml:trace contextRef="#ctx0" brushRef="#br0" timeOffset="4716.2">75 45 24575,'22'-2'0,"0"0"0,25-6 0,-1 0 0,23-3 0,32-3 0,-431 16 0,292 1-1365,25 2-5461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4:24.321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126 775 24575,'0'-212'0,"-1"203"0,-3 8 0,-8 18 0,-8 28 0,-1 25 0,-11 32 0,2-21 0,26-78 0,3-13 0,2-16 0,15-34 0,-9 40 0,-2-1 0,0 1 0,2-35 0,-4 31 0,0 0 0,13-44 0,-10 47 0,-1-1 0,-1 0 0,2-41 0,-7-352 0,1 981 0,0-609 0,2 0 0,1 0 0,19-82 0,8 6 0,-25 70 0,-5 42 0,0 1 0,0 0 0,0-1 0,1 1 0,0-1 0,1 1 0,-1 0 0,1 0 0,1 0 0,2-7 0,-3 16 0,-1-1 0,0 2 0,0-1 0,0 0 0,-1 0 0,1 0 0,-1 0 0,1 5 0,1 474 0,-4-244 0,2-209 0,0-29 0,0-18 0,11-153 0,0-13 0,-12 177 0,0-16 0,1 0 0,1 1 0,1-1 0,1 0 0,1 1 0,7-24 0,-4 21-195,-2 0 0,0 0 0,-1-1 0,-2 1 0,-1-1 0,-2-28 0,1 33-6631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4:34.657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23 1 24575,'1'4'0,"0"1"0,0 0 0,1 0 0,-1-1 0,1 1 0,0-1 0,0 1 0,5 5 0,4 11 0,-4-4 0,-1 0 0,-1 1 0,0 0 0,-1 0 0,-1 1 0,0-1 0,-2 1 0,-1 24 0,1-37 0,0 0 0,-1 0 0,2 0 0,-1 0 0,1 0 0,0-1 0,0 1 0,0 0 0,6 8 0,-5-8 0,1 1 0,-1-1 0,-1 1 0,1 0 0,-1 0 0,2 13 0,-2-2 0,-1-1 0,-1 1 0,-3 28 0,1-38 0,0 1 0,0 0 0,0-1 0,-1 1 0,0-1 0,-1 0 0,0 0 0,-10 15 0,8-13 0,0 0 0,1 1 0,0-1 0,1 1 0,0 0 0,-4 21 0,-13 33 0,21-64 0,-1 0 0,1 0 0,0 0 0,-1 0 0,1 0 0,-1 0 0,1 0 0,-1 0 0,1 0 0,-1 0 0,1 0 0,-1 0 0,0-1 0,0 1 0,1 0 0,-1 0 0,0-1 0,0 1 0,0-1 0,0 1 0,0-1 0,-1 1 0,1-1 0,1 0 0,-1-1 0,0 1 0,1-1 0,-1 1 0,0-1 0,1 1 0,-1-1 0,1 0 0,-1 1 0,1-1 0,-1 0 0,1 1 0,0-1 0,-1 0 0,1 1 0,0-1 0,-1 0 0,1 0 0,0 1 0,0-2 0,-7-51 0,8-356 0,-1 404 0,0 1 0,0-1 0,1 1 0,0 0 0,0-1 0,0 1 0,0 0 0,0-1 0,4-5 0,-4 9 0,0 0 0,-1 0 0,1 0 0,0 0 0,0 0 0,-1 0 0,1 0 0,0 1 0,0-1 0,0 0 0,0 1 0,0-1 0,0 1 0,0-1 0,0 1 0,0-1 0,1 1 0,-1 0 0,0 0 0,0-1 0,0 1 0,0 0 0,0 0 0,1 0 0,-1 0 0,0 0 0,0 1 0,0-1 0,0 0 0,1 0 0,-1 1 0,0-1 0,0 1 0,0-1 0,0 1 0,0-1 0,0 1 0,0 0 0,0-1 0,1 2 0,3 2 0,-1 0 0,0 0 0,0 0 0,0 0 0,0 0 0,0 1 0,-1 0 0,0 0 0,0 0 0,0 0 0,-1 0 0,0 1 0,0-1 0,0 1 0,0-1 0,-1 1 0,1 10 0,0 11 0,0-1 0,-5 46 0,0-24 0,3 86 0,-1-230 0,3-108 0,0 179 0,2 0 0,8-29 0,-12 63 0,0 0 0,0 0 0,1 0 0,0 0 0,4 10 0,-1 6 0,30 157 0,-26-133-48,-3-18-611,3 56 1,-8-69-6168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4:42.80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316 65 24575,'0'-2'0,"-1"1"0,1 0 0,-1 0 0,1 0 0,-1 0 0,1-1 0,-1 1 0,0 0 0,1 0 0,-1 0 0,0 0 0,0 1 0,0-1 0,0 0 0,0 0 0,0 0 0,0 1 0,0-1 0,0 1 0,0-1 0,0 0 0,-2 1 0,-27-11 0,29 11 0,-24-7 0,3 0 0,-1 1 0,0 1 0,-38-3 0,331 9 0,-632 0-1365,343-1-5461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1-15T16:21:41.802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1952 258 24575,'-360'11'0,"67"-1"0,52-8 0,229 0 0,0 0 0,1 0 0,-1 2 0,1-1 0,0 1 0,-1 1 0,2 0 0,-1 1 0,-12 8 0,-33 16 0,-117 62 0,100-49 0,-83 49 0,128-74 0,1 3 0,1 0 0,-33 34 0,-102 131 0,139-157 0,1 2 0,2 0 0,1 1 0,-24 59 0,30-55 0,2 0 0,1 0 0,1 1 0,3 0 0,1 0 0,1 55 0,5-30 0,4-1 0,2 0 0,18 68 0,-20-102 0,78 299 0,-58-239 0,65 140 0,13-26 0,-84-169 0,1-1 0,1-1 0,2-1 0,29 27 0,-22-25 0,1-3 0,2 0 0,61 37 0,17-2 0,3-4 0,194 69 0,-106-47 0,-120-46 0,100 30 0,-69-35 0,2-6 0,0-4 0,1-5 0,227-2 0,-269-18 0,-1-4 0,81-19 0,145-50 0,-101 24 0,-10 6 0,195-78 0,-82-6 0,-224 92 0,131-89 0,-168 99 0,-1-2 0,-2-2 0,-1-2 0,44-54 0,-58 60 0,-1-1 0,-1-2 0,-2 0 0,-2 0 0,-1-2 0,20-62 0,-17 31 0,-4-2 0,-2 0 0,-3 0 0,-3-1 0,-4 0 0,-2 0 0,-3 0 0,-14-82 0,5 95 0,-3 0 0,-23-61 0,-53-104 0,26 68 0,53 125 0,-24-62 0,-62-115 0,73 164 0,-1 0 0,-2 2 0,-2 1 0,-1 1 0,-2 1 0,-2 2 0,-1 2 0,-66-48 0,18 24 0,-151-74 0,192 111 0,0 1 0,-2 3 0,0 1 0,0 3 0,-90-12 0,-284 18 0,226 9 0,58-6 0,-129 4 0,232 2 0,0 1 0,1 2 0,0 0 0,-33 15 0,2-2 0,-7 4 0,-106 55 0,36-14 0,95-44-107,2 2 0,-74 54 0,74-48-937,27-20-5782</inkml:trace>
</inkml: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E5EC90B2-8116-4F0B-968B-3F1755F32157}" autoFormatId="16" applyNumberFormats="0" applyBorderFormats="0" applyFontFormats="0" applyPatternFormats="0" applyAlignmentFormats="0" applyWidthHeightFormats="0">
  <queryTableRefresh nextId="27">
    <queryTableFields count="11">
      <queryTableField id="1" name="DATE" tableColumnId="1"/>
      <queryTableField id="11" name="Employé" tableColumnId="11"/>
      <queryTableField id="2" name="BUREAU" tableColumnId="2"/>
      <queryTableField id="3" name="ATELIER" tableColumnId="3"/>
      <queryTableField id="4" name="CLIENT" tableColumnId="4"/>
      <queryTableField id="5" name="ROUTE" tableColumnId="5"/>
      <queryTableField id="6" name="PAUSE REPAS" tableColumnId="6"/>
      <queryTableField id="7" name="MALADIE" tableColumnId="7"/>
      <queryTableField id="8" name="CONGES" tableColumnId="8"/>
      <queryTableField id="9" name="RTT" tableColumnId="9"/>
      <queryTableField id="16" name="HEURES SUPP.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48E936-BC4A-4CFA-AAD1-4EB7F66F149D}" name="data" displayName="data" ref="B10:I70" headerRowCount="0" totalsRowShown="0" headerRowDxfId="43" tableBorderDxfId="42">
  <tableColumns count="8">
    <tableColumn id="1" xr3:uid="{B1D785EF-E923-4748-8CB0-2F95F58624A3}" name="Colonne1" headerRowDxfId="41"/>
    <tableColumn id="2" xr3:uid="{127D5AE8-9E95-467E-90CB-DD9E7BF2283C}" name="Colonne2" headerRowDxfId="40"/>
    <tableColumn id="3" xr3:uid="{BDCAE772-D41F-4824-A7AF-64966C5A33B1}" name="Colonne3" headerRowDxfId="39"/>
    <tableColumn id="4" xr3:uid="{BD927885-D674-4B84-BB4B-72D7C9A45D69}" name="Colonne4" headerRowDxfId="38"/>
    <tableColumn id="5" xr3:uid="{31E7DF67-ED6E-4C51-BD65-31BD7E9233AC}" name="Colonne5" headerRowDxfId="37"/>
    <tableColumn id="6" xr3:uid="{4A9856BC-4170-4559-9035-AA1BE33B78FB}" name="Colonne6" headerRowDxfId="36"/>
    <tableColumn id="7" xr3:uid="{FAC3E030-4100-4F33-A83F-32D8D873FE4C}" name="Colonne7" headerRowDxfId="35"/>
    <tableColumn id="8" xr3:uid="{CEF627F5-ECC2-42E5-AC1A-0F1CFA9F680E}" name="Colonne8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424876-6E81-491C-A5BF-389B80D77060}" name="tRecapTempo" displayName="tRecapTempo" ref="M2:W27" tableType="queryTable" totalsRowShown="0" headerRowDxfId="34">
  <autoFilter ref="M2:W27" xr:uid="{4A424876-6E81-491C-A5BF-389B80D77060}"/>
  <tableColumns count="11">
    <tableColumn id="1" xr3:uid="{F7D32B57-F815-4FF9-BF48-32D9321F9F99}" uniqueName="1" name="DATE" queryTableFieldId="1" dataDxfId="22"/>
    <tableColumn id="11" xr3:uid="{EE681384-4D49-4668-9CFF-B703F0F9B765}" uniqueName="11" name="Employé" queryTableFieldId="11"/>
    <tableColumn id="2" xr3:uid="{AD8AE0A2-9E0A-4331-844F-7F044F6AF2B8}" uniqueName="2" name="BUREAU" queryTableFieldId="2" dataDxfId="21"/>
    <tableColumn id="3" xr3:uid="{6099C649-C395-436E-A483-BE0CB11AAF79}" uniqueName="3" name="ATELIER" queryTableFieldId="3" dataDxfId="20"/>
    <tableColumn id="4" xr3:uid="{8408E422-EE79-4B6B-9E20-A432D9D6FBCB}" uniqueName="4" name="CLIENT" queryTableFieldId="4" dataDxfId="19"/>
    <tableColumn id="5" xr3:uid="{0CCA7E0A-F574-49BF-B963-E415ABB4A31D}" uniqueName="5" name="ROUTE" queryTableFieldId="5" dataDxfId="18"/>
    <tableColumn id="6" xr3:uid="{86175411-3497-4EE6-ADD7-FD23A4EAA455}" uniqueName="6" name="PAUSE REPAS" queryTableFieldId="6" dataDxfId="17"/>
    <tableColumn id="7" xr3:uid="{73600AD6-93E2-4541-A147-9B7F67678EEC}" uniqueName="7" name="MALADIE" queryTableFieldId="7" dataDxfId="16"/>
    <tableColumn id="8" xr3:uid="{1D0DC596-138F-40D8-92CC-4A0524966D92}" uniqueName="8" name="CONGES" queryTableFieldId="8"/>
    <tableColumn id="9" xr3:uid="{E6C3A700-4945-40D7-925C-2EECBBA357B1}" uniqueName="9" name="RTT" queryTableFieldId="9"/>
    <tableColumn id="10" xr3:uid="{D1DEF8C5-2216-4448-8C8A-D63944313216}" uniqueName="10" name="HEURES SUPP." queryTableFieldId="16" dataDxfId="15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9F22774-5582-44A7-8A1A-AA1F5937FD38}" name="tRecap" displayName="tRecap" ref="A2:K27" totalsRowShown="0" headerRowDxfId="33" dataDxfId="0">
  <autoFilter ref="A2:K27" xr:uid="{E9F22774-5582-44A7-8A1A-AA1F5937FD38}"/>
  <tableColumns count="11">
    <tableColumn id="1" xr3:uid="{B8A0B56E-AD37-4698-B730-15AD61FCEEBC}" name="DATE" dataDxfId="11"/>
    <tableColumn id="2" xr3:uid="{2631A137-4F97-4ABE-B88D-621763ECB176}" name="Employé" dataDxfId="10"/>
    <tableColumn id="3" xr3:uid="{A38FE875-12BF-42A1-9968-00F040537829}" name="BUREAU" dataDxfId="9"/>
    <tableColumn id="4" xr3:uid="{4932FC28-A0F0-4754-B394-345ECB29778E}" name="ATELIER" dataDxfId="8"/>
    <tableColumn id="5" xr3:uid="{20B97B55-9BE1-4CAB-82CF-54A90FE2BFE5}" name="CLIENT" dataDxfId="7"/>
    <tableColumn id="6" xr3:uid="{E098AB36-F739-4B12-8D68-027257FCE390}" name="ROUTE" dataDxfId="6"/>
    <tableColumn id="7" xr3:uid="{D258033B-2F51-4FFF-9E46-AC773AE6F639}" name="PAUSE REPAS" dataDxfId="5"/>
    <tableColumn id="8" xr3:uid="{A75BF91A-26B0-4578-A9C6-7E166AB0C71A}" name="MALADIE" dataDxfId="4"/>
    <tableColumn id="9" xr3:uid="{D10CB8F8-FBAB-4D6D-873F-76BF232C68B4}" name="CONGES" dataDxfId="3"/>
    <tableColumn id="10" xr3:uid="{6C453212-82B5-4383-873C-180F50E7ACA5}" name="RTT" dataDxfId="2"/>
    <tableColumn id="11" xr3:uid="{170F38AA-4FCF-436C-AD92-A61E0EB05BD3}" name="HEURES SUPP." dataDxfId="1"/>
  </tableColumns>
  <tableStyleInfo name="TableStyleMedium6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9725B1-45F1-4817-8764-94122EAE89C3}" name="tEmployés" displayName="tEmployés" ref="Z2:Z27" totalsRowShown="0" headerRowDxfId="32">
  <autoFilter ref="Z2:Z27" xr:uid="{599725B1-45F1-4817-8764-94122EAE89C3}"/>
  <tableColumns count="1">
    <tableColumn id="1" xr3:uid="{2125AD15-F4B0-48C1-8B21-58684617D89C}" name="Liste employés"/>
  </tableColumns>
  <tableStyleInfo name="TableStyleLight15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3A86F48-1BCC-4927-BEDF-89183B70924E}" name="tVisu" displayName="tVisu" ref="B10:I70" headerRowCount="0" totalsRowShown="0" headerRowDxfId="31" tableBorderDxfId="30">
  <tableColumns count="8">
    <tableColumn id="1" xr3:uid="{0E0DF83F-A95D-42F8-9556-BE5A5BC657E5}" name="Colonne1" headerRowDxfId="29"/>
    <tableColumn id="2" xr3:uid="{D44370E2-DE33-4A42-9655-05FB27CF8259}" name="Colonne2" headerRowDxfId="28"/>
    <tableColumn id="3" xr3:uid="{DB7A83A1-C081-4256-BD5E-03E6FEFBAB5F}" name="Colonne3" headerRowDxfId="27"/>
    <tableColumn id="4" xr3:uid="{13B930DE-D1DE-4D44-AD75-B0E29ABEC807}" name="Colonne4" headerRowDxfId="26"/>
    <tableColumn id="5" xr3:uid="{6F2756B1-BB43-488A-8144-9041635410FE}" name="Colonne5" headerRowDxfId="25"/>
    <tableColumn id="6" xr3:uid="{D09327A4-4F77-401F-B9D0-AE7ECDD15F25}" name="Colonne6" headerRowDxfId="24"/>
    <tableColumn id="7" xr3:uid="{4EBA2063-0887-418E-ADEE-DEBA99E90ACD}" name="Colonne7" headerRowDxfId="23"/>
    <tableColumn id="8" xr3:uid="{FE853C8A-2E71-4243-A3D3-716F2C8E8E2D}" name="Colonne8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ersonnalisé 1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A090-5248-4F43-86FC-17AE822748FC}">
  <sheetPr codeName="wksMonthData">
    <tabColor theme="8"/>
  </sheetPr>
  <dimension ref="B1:N72"/>
  <sheetViews>
    <sheetView showGridLines="0" tabSelected="1" topLeftCell="A43" workbookViewId="0">
      <selection activeCell="I8" sqref="I8:J8"/>
    </sheetView>
  </sheetViews>
  <sheetFormatPr baseColWidth="10" defaultRowHeight="13.8" x14ac:dyDescent="0.25"/>
  <cols>
    <col min="1" max="1" width="2.5" customWidth="1"/>
    <col min="2" max="2" width="8" customWidth="1"/>
    <col min="3" max="3" width="7.19921875" bestFit="1" customWidth="1"/>
    <col min="4" max="4" width="9.19921875" bestFit="1" customWidth="1"/>
    <col min="5" max="5" width="6.19921875" bestFit="1" customWidth="1"/>
    <col min="6" max="6" width="9.5" bestFit="1" customWidth="1"/>
    <col min="7" max="7" width="8" bestFit="1" customWidth="1"/>
    <col min="8" max="8" width="10.3984375" bestFit="1" customWidth="1"/>
    <col min="9" max="9" width="19.69921875" bestFit="1" customWidth="1"/>
    <col min="10" max="10" width="14.8984375" customWidth="1"/>
    <col min="11" max="11" width="12.19921875" customWidth="1"/>
    <col min="12" max="12" width="15.3984375" customWidth="1"/>
    <col min="13" max="13" width="10.09765625" bestFit="1" customWidth="1"/>
    <col min="14" max="14" width="18.8984375" customWidth="1"/>
    <col min="16" max="18" width="10"/>
    <col min="19" max="19" width="13" customWidth="1"/>
  </cols>
  <sheetData>
    <row r="1" spans="2:14" x14ac:dyDescent="0.25">
      <c r="G1" s="164" t="s">
        <v>0</v>
      </c>
      <c r="H1" s="164"/>
      <c r="I1" s="164"/>
      <c r="J1" s="36">
        <f>DATE(année,mois,1)</f>
        <v>45627</v>
      </c>
    </row>
    <row r="2" spans="2:14" x14ac:dyDescent="0.25">
      <c r="G2" s="164" t="s">
        <v>3</v>
      </c>
      <c r="H2" s="164"/>
      <c r="I2" s="164"/>
      <c r="J2" s="36">
        <f>EOMONTH(J1,0)</f>
        <v>45657</v>
      </c>
    </row>
    <row r="3" spans="2:14" x14ac:dyDescent="0.25">
      <c r="G3" s="164" t="s">
        <v>4</v>
      </c>
      <c r="H3" s="164"/>
      <c r="I3" s="164"/>
      <c r="J3" s="37">
        <f>WEEKDAY(J1,2)</f>
        <v>7</v>
      </c>
    </row>
    <row r="5" spans="2:14" ht="14.4" thickBot="1" x14ac:dyDescent="0.3"/>
    <row r="6" spans="2:14" ht="14.4" thickBot="1" x14ac:dyDescent="0.3">
      <c r="B6" s="118" t="s">
        <v>1</v>
      </c>
      <c r="C6" s="118" t="s">
        <v>2</v>
      </c>
    </row>
    <row r="7" spans="2:14" ht="18" thickBot="1" x14ac:dyDescent="0.3">
      <c r="B7" s="1">
        <v>12</v>
      </c>
      <c r="C7" s="1">
        <v>2024</v>
      </c>
      <c r="I7" s="39" t="s">
        <v>26</v>
      </c>
      <c r="J7" s="39"/>
    </row>
    <row r="8" spans="2:14" ht="30.6" thickBot="1" x14ac:dyDescent="0.3">
      <c r="B8" s="68" t="str">
        <f>"Planning "&amp;TEXT(DATE(C7,B7,1),"MMMM")&amp;" "&amp;C7</f>
        <v>Planning décembre 2024</v>
      </c>
      <c r="C8" s="69"/>
      <c r="D8" s="69"/>
      <c r="E8" s="69"/>
      <c r="F8" s="69"/>
      <c r="G8" s="69"/>
      <c r="H8" s="70"/>
      <c r="I8" s="165" t="s">
        <v>60</v>
      </c>
      <c r="J8" s="166"/>
      <c r="L8" t="s">
        <v>58</v>
      </c>
      <c r="M8" s="134" t="s">
        <v>59</v>
      </c>
    </row>
    <row r="9" spans="2:14" ht="15.6" thickBot="1" x14ac:dyDescent="0.3">
      <c r="L9" s="93" t="s">
        <v>56</v>
      </c>
      <c r="M9" s="135">
        <v>1.4583333333333333</v>
      </c>
      <c r="N9" s="55"/>
    </row>
    <row r="10" spans="2:14" ht="16.2" thickBot="1" x14ac:dyDescent="0.3">
      <c r="B10" s="2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4" t="s">
        <v>11</v>
      </c>
      <c r="L10" s="93" t="s">
        <v>55</v>
      </c>
      <c r="M10" s="136">
        <v>0.33333333333333331</v>
      </c>
    </row>
    <row r="11" spans="2:14" ht="27" thickBot="1" x14ac:dyDescent="0.3">
      <c r="B11" s="5">
        <f>J1-J3+1</f>
        <v>45621</v>
      </c>
      <c r="C11" s="5">
        <f t="shared" ref="C11:H11" si="0">B11+1</f>
        <v>45622</v>
      </c>
      <c r="D11" s="5">
        <f t="shared" si="0"/>
        <v>45623</v>
      </c>
      <c r="E11" s="5">
        <f t="shared" si="0"/>
        <v>45624</v>
      </c>
      <c r="F11" s="5">
        <f t="shared" si="0"/>
        <v>45625</v>
      </c>
      <c r="G11" s="40">
        <f t="shared" si="0"/>
        <v>45626</v>
      </c>
      <c r="H11" s="41">
        <f t="shared" si="0"/>
        <v>45627</v>
      </c>
      <c r="I11" s="62" t="s">
        <v>12</v>
      </c>
      <c r="J11" s="71" t="s">
        <v>13</v>
      </c>
      <c r="L11" s="132" t="s">
        <v>57</v>
      </c>
      <c r="M11" s="138">
        <f>J72</f>
        <v>9.8125</v>
      </c>
    </row>
    <row r="12" spans="2:14" ht="15.6" x14ac:dyDescent="0.3">
      <c r="B12" s="139"/>
      <c r="C12" s="139"/>
      <c r="D12" s="140"/>
      <c r="E12" s="139"/>
      <c r="F12" s="140"/>
      <c r="G12" s="141"/>
      <c r="H12" s="141"/>
      <c r="I12" s="8" t="s">
        <v>14</v>
      </c>
      <c r="J12" s="9">
        <f t="shared" ref="J12:J19" si="1">SUM(B12:H12)</f>
        <v>0</v>
      </c>
      <c r="L12" s="72" t="s">
        <v>14</v>
      </c>
      <c r="M12" s="133">
        <f t="shared" ref="M12:M19" si="2">SUMIF($I$12:$I$69,L12,$J$12:$J$69)</f>
        <v>2.03125</v>
      </c>
    </row>
    <row r="13" spans="2:14" ht="15.6" x14ac:dyDescent="0.3">
      <c r="B13" s="142"/>
      <c r="C13" s="142"/>
      <c r="D13" s="143"/>
      <c r="E13" s="142"/>
      <c r="F13" s="143"/>
      <c r="G13" s="144"/>
      <c r="H13" s="144"/>
      <c r="I13" s="12" t="s">
        <v>15</v>
      </c>
      <c r="J13" s="13">
        <f t="shared" si="1"/>
        <v>0</v>
      </c>
      <c r="L13" s="73" t="s">
        <v>15</v>
      </c>
      <c r="M13" s="61">
        <f t="shared" si="2"/>
        <v>2.1041666666666652</v>
      </c>
    </row>
    <row r="14" spans="2:14" ht="15.6" x14ac:dyDescent="0.3">
      <c r="B14" s="145"/>
      <c r="C14" s="145"/>
      <c r="D14" s="146"/>
      <c r="E14" s="145"/>
      <c r="F14" s="146"/>
      <c r="G14" s="147"/>
      <c r="H14" s="148"/>
      <c r="I14" s="16" t="s">
        <v>16</v>
      </c>
      <c r="J14" s="17">
        <f t="shared" si="1"/>
        <v>0</v>
      </c>
      <c r="L14" s="74" t="s">
        <v>16</v>
      </c>
      <c r="M14" s="61">
        <f t="shared" si="2"/>
        <v>4.0625</v>
      </c>
    </row>
    <row r="15" spans="2:14" ht="15.6" x14ac:dyDescent="0.3">
      <c r="B15" s="149"/>
      <c r="C15" s="149"/>
      <c r="D15" s="150"/>
      <c r="E15" s="149"/>
      <c r="F15" s="150"/>
      <c r="G15" s="151"/>
      <c r="H15" s="151"/>
      <c r="I15" s="20" t="s">
        <v>17</v>
      </c>
      <c r="J15" s="21">
        <f t="shared" si="1"/>
        <v>0</v>
      </c>
      <c r="L15" s="75" t="s">
        <v>17</v>
      </c>
      <c r="M15" s="61">
        <f t="shared" si="2"/>
        <v>1.614583333333335</v>
      </c>
    </row>
    <row r="16" spans="2:14" ht="16.2" thickBot="1" x14ac:dyDescent="0.35">
      <c r="B16" s="152"/>
      <c r="C16" s="152"/>
      <c r="D16" s="153"/>
      <c r="E16" s="152"/>
      <c r="F16" s="153"/>
      <c r="G16" s="154"/>
      <c r="H16" s="154"/>
      <c r="I16" s="24" t="s">
        <v>22</v>
      </c>
      <c r="J16" s="25">
        <f t="shared" si="1"/>
        <v>0</v>
      </c>
      <c r="L16" s="76" t="s">
        <v>22</v>
      </c>
      <c r="M16" s="61">
        <f t="shared" si="2"/>
        <v>0.67708333333333282</v>
      </c>
    </row>
    <row r="17" spans="2:13" ht="15.6" x14ac:dyDescent="0.3">
      <c r="B17" s="98"/>
      <c r="C17" s="99"/>
      <c r="D17" s="99"/>
      <c r="E17" s="99"/>
      <c r="F17" s="99"/>
      <c r="G17" s="100"/>
      <c r="H17" s="100"/>
      <c r="I17" s="101" t="s">
        <v>18</v>
      </c>
      <c r="J17" s="96">
        <f t="shared" si="1"/>
        <v>0</v>
      </c>
      <c r="L17" s="77" t="s">
        <v>18</v>
      </c>
      <c r="M17" s="116">
        <f t="shared" si="2"/>
        <v>1</v>
      </c>
    </row>
    <row r="18" spans="2:13" ht="16.2" thickBot="1" x14ac:dyDescent="0.35">
      <c r="B18" s="102"/>
      <c r="C18" s="103"/>
      <c r="D18" s="103"/>
      <c r="E18" s="103"/>
      <c r="F18" s="103"/>
      <c r="G18" s="104"/>
      <c r="H18" s="104"/>
      <c r="I18" s="105" t="s">
        <v>19</v>
      </c>
      <c r="J18" s="97">
        <f t="shared" si="1"/>
        <v>0</v>
      </c>
      <c r="L18" s="77" t="s">
        <v>19</v>
      </c>
      <c r="M18" s="116">
        <f t="shared" si="2"/>
        <v>1</v>
      </c>
    </row>
    <row r="19" spans="2:13" ht="16.2" thickBot="1" x14ac:dyDescent="0.35">
      <c r="B19" s="106"/>
      <c r="C19" s="107"/>
      <c r="D19" s="107"/>
      <c r="E19" s="107"/>
      <c r="F19" s="107"/>
      <c r="G19" s="108"/>
      <c r="H19" s="108"/>
      <c r="I19" s="109" t="s">
        <v>23</v>
      </c>
      <c r="J19" s="97">
        <f t="shared" si="1"/>
        <v>0</v>
      </c>
      <c r="L19" s="77" t="s">
        <v>23</v>
      </c>
      <c r="M19" s="116">
        <f t="shared" si="2"/>
        <v>1</v>
      </c>
    </row>
    <row r="20" spans="2:13" ht="15.6" x14ac:dyDescent="0.3">
      <c r="B20" s="131">
        <f>SUMIF(B12:B15,"&gt;"&amp;$M$10)</f>
        <v>0</v>
      </c>
      <c r="C20" s="131">
        <f t="shared" ref="C20:H20" si="3">SUM(C12:C15)-$M$10</f>
        <v>-0.33333333333333331</v>
      </c>
      <c r="D20" s="131">
        <f t="shared" si="3"/>
        <v>-0.33333333333333331</v>
      </c>
      <c r="E20" s="131">
        <f t="shared" si="3"/>
        <v>-0.33333333333333331</v>
      </c>
      <c r="F20" s="131">
        <f t="shared" si="3"/>
        <v>-0.33333333333333331</v>
      </c>
      <c r="G20" s="131">
        <f t="shared" si="3"/>
        <v>-0.33333333333333331</v>
      </c>
      <c r="H20" s="131">
        <f t="shared" si="3"/>
        <v>-0.33333333333333331</v>
      </c>
      <c r="I20" s="123" t="s">
        <v>54</v>
      </c>
      <c r="J20" s="124"/>
      <c r="L20" s="155" t="s">
        <v>54</v>
      </c>
      <c r="M20" s="156">
        <f>J20+J30+J40+J50+J60+J70</f>
        <v>0</v>
      </c>
    </row>
    <row r="21" spans="2:13" ht="18" thickBot="1" x14ac:dyDescent="0.35">
      <c r="B21" s="26">
        <f t="shared" ref="B21:H21" si="4">B11+7</f>
        <v>45628</v>
      </c>
      <c r="C21" s="26">
        <f t="shared" si="4"/>
        <v>45629</v>
      </c>
      <c r="D21" s="26">
        <f t="shared" si="4"/>
        <v>45630</v>
      </c>
      <c r="E21" s="26">
        <f t="shared" si="4"/>
        <v>45631</v>
      </c>
      <c r="F21" s="26">
        <f t="shared" si="4"/>
        <v>45632</v>
      </c>
      <c r="G21" s="48">
        <f t="shared" si="4"/>
        <v>45633</v>
      </c>
      <c r="H21" s="48">
        <f t="shared" si="4"/>
        <v>45634</v>
      </c>
      <c r="I21" s="27" t="s">
        <v>20</v>
      </c>
      <c r="J21" s="28">
        <f>SUM(J12:J15)</f>
        <v>0</v>
      </c>
      <c r="M21" s="137"/>
    </row>
    <row r="22" spans="2:13" x14ac:dyDescent="0.25">
      <c r="B22" s="6">
        <v>6.25E-2</v>
      </c>
      <c r="C22" s="7">
        <v>9.375E-2</v>
      </c>
      <c r="D22" s="6">
        <v>0.125</v>
      </c>
      <c r="E22" s="7">
        <v>0.15625</v>
      </c>
      <c r="F22" s="7"/>
      <c r="G22" s="42"/>
      <c r="H22" s="42"/>
      <c r="I22" s="29" t="s">
        <v>14</v>
      </c>
      <c r="J22" s="9">
        <f t="shared" ref="J22:J29" si="5">SUM(B22:H22)</f>
        <v>0.4375</v>
      </c>
    </row>
    <row r="23" spans="2:13" x14ac:dyDescent="0.25">
      <c r="B23" s="10">
        <v>8.3333333333333329E-2</v>
      </c>
      <c r="C23" s="11">
        <v>0.10416666666666667</v>
      </c>
      <c r="D23" s="10">
        <v>0.125</v>
      </c>
      <c r="E23" s="11">
        <v>0.14583333333333301</v>
      </c>
      <c r="F23" s="11"/>
      <c r="G23" s="43"/>
      <c r="H23" s="43"/>
      <c r="I23" s="12" t="s">
        <v>15</v>
      </c>
      <c r="J23" s="13">
        <f t="shared" si="5"/>
        <v>0.45833333333333304</v>
      </c>
    </row>
    <row r="24" spans="2:13" x14ac:dyDescent="0.25">
      <c r="B24" s="14">
        <v>0.125</v>
      </c>
      <c r="C24" s="15">
        <v>0.1875</v>
      </c>
      <c r="D24" s="14">
        <v>0.25</v>
      </c>
      <c r="E24" s="15">
        <v>0.3125</v>
      </c>
      <c r="F24" s="15"/>
      <c r="G24" s="44"/>
      <c r="H24" s="45"/>
      <c r="I24" s="16" t="s">
        <v>16</v>
      </c>
      <c r="J24" s="17">
        <f t="shared" si="5"/>
        <v>0.875</v>
      </c>
    </row>
    <row r="25" spans="2:13" x14ac:dyDescent="0.25">
      <c r="B25" s="18">
        <v>7.2916666666666671E-2</v>
      </c>
      <c r="C25" s="19">
        <v>8.3333333333333329E-2</v>
      </c>
      <c r="D25" s="18">
        <v>9.375E-2</v>
      </c>
      <c r="E25" s="19">
        <v>0.104166666666667</v>
      </c>
      <c r="F25" s="19"/>
      <c r="G25" s="46"/>
      <c r="H25" s="46"/>
      <c r="I25" s="20" t="s">
        <v>17</v>
      </c>
      <c r="J25" s="21">
        <f t="shared" si="5"/>
        <v>0.35416666666666702</v>
      </c>
    </row>
    <row r="26" spans="2:13" ht="14.4" thickBot="1" x14ac:dyDescent="0.3">
      <c r="B26" s="22">
        <v>2.0833333333333332E-2</v>
      </c>
      <c r="C26" s="23">
        <v>3.125E-2</v>
      </c>
      <c r="D26" s="22">
        <v>4.1666666666666602E-2</v>
      </c>
      <c r="E26" s="23">
        <v>5.2083333333333301E-2</v>
      </c>
      <c r="F26" s="23"/>
      <c r="G26" s="47"/>
      <c r="H26" s="47"/>
      <c r="I26" s="24" t="s">
        <v>22</v>
      </c>
      <c r="J26" s="25">
        <f t="shared" si="5"/>
        <v>0.14583333333333323</v>
      </c>
    </row>
    <row r="27" spans="2:13" x14ac:dyDescent="0.25">
      <c r="B27" s="98"/>
      <c r="C27" s="99"/>
      <c r="D27" s="99"/>
      <c r="E27" s="99"/>
      <c r="F27" s="99">
        <v>1</v>
      </c>
      <c r="G27" s="100"/>
      <c r="H27" s="100"/>
      <c r="I27" s="101" t="s">
        <v>18</v>
      </c>
      <c r="J27" s="96">
        <f t="shared" si="5"/>
        <v>1</v>
      </c>
    </row>
    <row r="28" spans="2:13" ht="14.4" thickBot="1" x14ac:dyDescent="0.3">
      <c r="B28" s="102"/>
      <c r="C28" s="103"/>
      <c r="D28" s="103"/>
      <c r="E28" s="103"/>
      <c r="F28" s="103"/>
      <c r="G28" s="104"/>
      <c r="H28" s="104"/>
      <c r="I28" s="105" t="s">
        <v>19</v>
      </c>
      <c r="J28" s="97">
        <f t="shared" si="5"/>
        <v>0</v>
      </c>
    </row>
    <row r="29" spans="2:13" ht="14.4" thickBot="1" x14ac:dyDescent="0.3">
      <c r="B29" s="106"/>
      <c r="C29" s="107"/>
      <c r="D29" s="107"/>
      <c r="E29" s="107"/>
      <c r="F29" s="107"/>
      <c r="G29" s="108"/>
      <c r="H29" s="108"/>
      <c r="I29" s="109" t="s">
        <v>23</v>
      </c>
      <c r="J29" s="97">
        <f t="shared" si="5"/>
        <v>0</v>
      </c>
    </row>
    <row r="30" spans="2:13" x14ac:dyDescent="0.25">
      <c r="B30" s="131">
        <f>SUM(B22:B25)-$M$10</f>
        <v>1.0416666666666685E-2</v>
      </c>
      <c r="C30" s="131">
        <f t="shared" ref="C30:H30" si="6">SUM(C22:C25)-$M$10</f>
        <v>0.13541666666666669</v>
      </c>
      <c r="D30" s="131">
        <f t="shared" si="6"/>
        <v>0.26041666666666669</v>
      </c>
      <c r="E30" s="131">
        <f t="shared" si="6"/>
        <v>0.38541666666666669</v>
      </c>
      <c r="F30" s="131">
        <f t="shared" si="6"/>
        <v>-0.33333333333333331</v>
      </c>
      <c r="G30" s="131">
        <f t="shared" si="6"/>
        <v>-0.33333333333333331</v>
      </c>
      <c r="H30" s="131">
        <f t="shared" si="6"/>
        <v>-0.33333333333333331</v>
      </c>
      <c r="I30" s="123" t="s">
        <v>54</v>
      </c>
      <c r="J30" s="124"/>
    </row>
    <row r="31" spans="2:13" ht="18" thickBot="1" x14ac:dyDescent="0.35">
      <c r="B31" s="26">
        <f t="shared" ref="B31:H31" si="7">B21+7</f>
        <v>45635</v>
      </c>
      <c r="C31" s="26">
        <f t="shared" si="7"/>
        <v>45636</v>
      </c>
      <c r="D31" s="26">
        <f t="shared" si="7"/>
        <v>45637</v>
      </c>
      <c r="E31" s="26">
        <f t="shared" si="7"/>
        <v>45638</v>
      </c>
      <c r="F31" s="26">
        <f t="shared" si="7"/>
        <v>45639</v>
      </c>
      <c r="G31" s="48">
        <f t="shared" si="7"/>
        <v>45640</v>
      </c>
      <c r="H31" s="48">
        <f t="shared" si="7"/>
        <v>45641</v>
      </c>
      <c r="I31" s="27" t="s">
        <v>20</v>
      </c>
      <c r="J31" s="28">
        <f>SUM(J22:J25)</f>
        <v>2.125</v>
      </c>
    </row>
    <row r="32" spans="2:13" x14ac:dyDescent="0.25">
      <c r="B32" s="6">
        <v>6.25E-2</v>
      </c>
      <c r="C32" s="7">
        <v>9.375E-2</v>
      </c>
      <c r="D32" s="6">
        <v>0.125</v>
      </c>
      <c r="E32" s="7">
        <v>0.15625</v>
      </c>
      <c r="F32" s="7"/>
      <c r="G32" s="42"/>
      <c r="H32" s="42"/>
      <c r="I32" s="29" t="s">
        <v>14</v>
      </c>
      <c r="J32" s="9">
        <f t="shared" ref="J32:J39" si="8">SUM(B32:H32)</f>
        <v>0.4375</v>
      </c>
    </row>
    <row r="33" spans="2:10" x14ac:dyDescent="0.25">
      <c r="B33" s="10">
        <v>8.3333333333333329E-2</v>
      </c>
      <c r="C33" s="11">
        <v>0.10416666666666667</v>
      </c>
      <c r="D33" s="10">
        <v>0.125</v>
      </c>
      <c r="E33" s="11">
        <v>0.14583333333333301</v>
      </c>
      <c r="F33" s="11"/>
      <c r="G33" s="43"/>
      <c r="H33" s="43"/>
      <c r="I33" s="12" t="s">
        <v>15</v>
      </c>
      <c r="J33" s="13">
        <f t="shared" si="8"/>
        <v>0.45833333333333304</v>
      </c>
    </row>
    <row r="34" spans="2:10" x14ac:dyDescent="0.25">
      <c r="B34" s="14">
        <v>0.125</v>
      </c>
      <c r="C34" s="15">
        <v>0.1875</v>
      </c>
      <c r="D34" s="14">
        <v>0.25</v>
      </c>
      <c r="E34" s="15">
        <v>0.3125</v>
      </c>
      <c r="F34" s="15"/>
      <c r="G34" s="44"/>
      <c r="H34" s="45"/>
      <c r="I34" s="16" t="s">
        <v>16</v>
      </c>
      <c r="J34" s="17">
        <f t="shared" si="8"/>
        <v>0.875</v>
      </c>
    </row>
    <row r="35" spans="2:10" x14ac:dyDescent="0.25">
      <c r="B35" s="18">
        <v>7.2916666666666671E-2</v>
      </c>
      <c r="C35" s="19">
        <v>8.3333333333333329E-2</v>
      </c>
      <c r="D35" s="18">
        <v>9.375E-2</v>
      </c>
      <c r="E35" s="19">
        <v>0.104166666666667</v>
      </c>
      <c r="F35" s="19"/>
      <c r="G35" s="46"/>
      <c r="H35" s="46"/>
      <c r="I35" s="20" t="s">
        <v>17</v>
      </c>
      <c r="J35" s="21">
        <f t="shared" si="8"/>
        <v>0.35416666666666702</v>
      </c>
    </row>
    <row r="36" spans="2:10" ht="14.4" thickBot="1" x14ac:dyDescent="0.3">
      <c r="B36" s="22">
        <v>2.0833333333333332E-2</v>
      </c>
      <c r="C36" s="23">
        <v>3.125E-2</v>
      </c>
      <c r="D36" s="22">
        <v>4.1666666666666602E-2</v>
      </c>
      <c r="E36" s="23">
        <v>5.2083333333333301E-2</v>
      </c>
      <c r="F36" s="23"/>
      <c r="G36" s="47"/>
      <c r="H36" s="47"/>
      <c r="I36" s="24" t="s">
        <v>22</v>
      </c>
      <c r="J36" s="25">
        <f t="shared" si="8"/>
        <v>0.14583333333333323</v>
      </c>
    </row>
    <row r="37" spans="2:10" x14ac:dyDescent="0.25">
      <c r="B37" s="98"/>
      <c r="C37" s="99"/>
      <c r="D37" s="99"/>
      <c r="E37" s="99"/>
      <c r="F37" s="99"/>
      <c r="G37" s="100"/>
      <c r="H37" s="100"/>
      <c r="I37" s="101" t="s">
        <v>18</v>
      </c>
      <c r="J37" s="96">
        <f t="shared" si="8"/>
        <v>0</v>
      </c>
    </row>
    <row r="38" spans="2:10" ht="14.4" thickBot="1" x14ac:dyDescent="0.3">
      <c r="B38" s="102"/>
      <c r="C38" s="103"/>
      <c r="D38" s="103"/>
      <c r="E38" s="103"/>
      <c r="F38" s="103">
        <v>1</v>
      </c>
      <c r="G38" s="104"/>
      <c r="H38" s="104"/>
      <c r="I38" s="105" t="s">
        <v>19</v>
      </c>
      <c r="J38" s="97">
        <f t="shared" si="8"/>
        <v>1</v>
      </c>
    </row>
    <row r="39" spans="2:10" ht="14.4" thickBot="1" x14ac:dyDescent="0.3">
      <c r="B39" s="106"/>
      <c r="C39" s="107"/>
      <c r="D39" s="107"/>
      <c r="E39" s="107"/>
      <c r="F39" s="107"/>
      <c r="G39" s="108"/>
      <c r="H39" s="108"/>
      <c r="I39" s="109" t="s">
        <v>23</v>
      </c>
      <c r="J39" s="97">
        <f t="shared" si="8"/>
        <v>0</v>
      </c>
    </row>
    <row r="40" spans="2:10" x14ac:dyDescent="0.25">
      <c r="B40" s="131">
        <f>SUM(B32:B35)-$M$10</f>
        <v>1.0416666666666685E-2</v>
      </c>
      <c r="C40" s="131">
        <f t="shared" ref="C40:H40" si="9">SUM(C32:C35)-$M$10</f>
        <v>0.13541666666666669</v>
      </c>
      <c r="D40" s="131">
        <f t="shared" si="9"/>
        <v>0.26041666666666669</v>
      </c>
      <c r="E40" s="131">
        <f t="shared" si="9"/>
        <v>0.38541666666666669</v>
      </c>
      <c r="F40" s="131">
        <f t="shared" si="9"/>
        <v>-0.33333333333333331</v>
      </c>
      <c r="G40" s="131">
        <f t="shared" si="9"/>
        <v>-0.33333333333333331</v>
      </c>
      <c r="H40" s="131">
        <f t="shared" si="9"/>
        <v>-0.33333333333333331</v>
      </c>
      <c r="I40" s="123" t="s">
        <v>54</v>
      </c>
      <c r="J40" s="124"/>
    </row>
    <row r="41" spans="2:10" ht="18" thickBot="1" x14ac:dyDescent="0.35">
      <c r="B41" s="26">
        <f>B31+7</f>
        <v>45642</v>
      </c>
      <c r="C41" s="26">
        <f t="shared" ref="C41:H41" si="10">C31+7</f>
        <v>45643</v>
      </c>
      <c r="D41" s="26">
        <f t="shared" si="10"/>
        <v>45644</v>
      </c>
      <c r="E41" s="26">
        <f t="shared" si="10"/>
        <v>45645</v>
      </c>
      <c r="F41" s="26">
        <f t="shared" si="10"/>
        <v>45646</v>
      </c>
      <c r="G41" s="48">
        <f t="shared" si="10"/>
        <v>45647</v>
      </c>
      <c r="H41" s="48">
        <f t="shared" si="10"/>
        <v>45648</v>
      </c>
      <c r="I41" s="27" t="s">
        <v>20</v>
      </c>
      <c r="J41" s="28">
        <f>SUM(J32:J35)</f>
        <v>2.125</v>
      </c>
    </row>
    <row r="42" spans="2:10" x14ac:dyDescent="0.25">
      <c r="B42" s="6">
        <v>6.25E-2</v>
      </c>
      <c r="C42" s="7">
        <v>9.375E-2</v>
      </c>
      <c r="D42" s="6">
        <v>0.125</v>
      </c>
      <c r="E42" s="7">
        <v>0.15625</v>
      </c>
      <c r="F42" s="7"/>
      <c r="G42" s="42"/>
      <c r="H42" s="42"/>
      <c r="I42" s="29" t="s">
        <v>14</v>
      </c>
      <c r="J42" s="9">
        <f t="shared" ref="J42:J49" si="11">SUM(B42:H42)</f>
        <v>0.4375</v>
      </c>
    </row>
    <row r="43" spans="2:10" x14ac:dyDescent="0.25">
      <c r="B43" s="10">
        <v>8.3333333333333329E-2</v>
      </c>
      <c r="C43" s="11">
        <v>0.10416666666666667</v>
      </c>
      <c r="D43" s="10">
        <v>0.125</v>
      </c>
      <c r="E43" s="11">
        <v>0.14583333333333301</v>
      </c>
      <c r="F43" s="11"/>
      <c r="G43" s="43"/>
      <c r="H43" s="43"/>
      <c r="I43" s="12" t="s">
        <v>15</v>
      </c>
      <c r="J43" s="13">
        <f t="shared" si="11"/>
        <v>0.45833333333333304</v>
      </c>
    </row>
    <row r="44" spans="2:10" x14ac:dyDescent="0.25">
      <c r="B44" s="14">
        <v>0.125</v>
      </c>
      <c r="C44" s="15">
        <v>0.1875</v>
      </c>
      <c r="D44" s="14">
        <v>0.25</v>
      </c>
      <c r="E44" s="15">
        <v>0.3125</v>
      </c>
      <c r="F44" s="15"/>
      <c r="G44" s="44"/>
      <c r="H44" s="45"/>
      <c r="I44" s="16" t="s">
        <v>16</v>
      </c>
      <c r="J44" s="17">
        <f t="shared" si="11"/>
        <v>0.875</v>
      </c>
    </row>
    <row r="45" spans="2:10" x14ac:dyDescent="0.25">
      <c r="B45" s="18">
        <v>7.2916666666666671E-2</v>
      </c>
      <c r="C45" s="19">
        <v>8.3333333333333329E-2</v>
      </c>
      <c r="D45" s="18">
        <v>9.375E-2</v>
      </c>
      <c r="E45" s="19">
        <v>0.104166666666667</v>
      </c>
      <c r="F45" s="19"/>
      <c r="G45" s="46"/>
      <c r="H45" s="46"/>
      <c r="I45" s="20" t="s">
        <v>17</v>
      </c>
      <c r="J45" s="21">
        <f t="shared" si="11"/>
        <v>0.35416666666666702</v>
      </c>
    </row>
    <row r="46" spans="2:10" ht="14.4" thickBot="1" x14ac:dyDescent="0.3">
      <c r="B46" s="22">
        <v>2.0833333333333332E-2</v>
      </c>
      <c r="C46" s="23">
        <v>3.125E-2</v>
      </c>
      <c r="D46" s="22">
        <v>4.1666666666666602E-2</v>
      </c>
      <c r="E46" s="23">
        <v>5.2083333333333301E-2</v>
      </c>
      <c r="F46" s="23"/>
      <c r="G46" s="47"/>
      <c r="H46" s="47"/>
      <c r="I46" s="24" t="s">
        <v>22</v>
      </c>
      <c r="J46" s="25">
        <f t="shared" si="11"/>
        <v>0.14583333333333323</v>
      </c>
    </row>
    <row r="47" spans="2:10" x14ac:dyDescent="0.25">
      <c r="B47" s="98"/>
      <c r="C47" s="99"/>
      <c r="D47" s="99"/>
      <c r="E47" s="99"/>
      <c r="F47" s="99"/>
      <c r="G47" s="100"/>
      <c r="H47" s="100"/>
      <c r="I47" s="101" t="s">
        <v>18</v>
      </c>
      <c r="J47" s="96">
        <f t="shared" si="11"/>
        <v>0</v>
      </c>
    </row>
    <row r="48" spans="2:10" ht="14.4" thickBot="1" x14ac:dyDescent="0.3">
      <c r="B48" s="102"/>
      <c r="C48" s="103"/>
      <c r="D48" s="103"/>
      <c r="E48" s="103"/>
      <c r="F48" s="103"/>
      <c r="G48" s="104"/>
      <c r="H48" s="104"/>
      <c r="I48" s="105" t="s">
        <v>19</v>
      </c>
      <c r="J48" s="97">
        <f t="shared" si="11"/>
        <v>0</v>
      </c>
    </row>
    <row r="49" spans="2:10" ht="14.4" thickBot="1" x14ac:dyDescent="0.3">
      <c r="B49" s="106"/>
      <c r="C49" s="107"/>
      <c r="D49" s="107"/>
      <c r="E49" s="107"/>
      <c r="F49" s="107">
        <v>1</v>
      </c>
      <c r="G49" s="108"/>
      <c r="H49" s="108"/>
      <c r="I49" s="109" t="s">
        <v>23</v>
      </c>
      <c r="J49" s="97">
        <f t="shared" si="11"/>
        <v>1</v>
      </c>
    </row>
    <row r="50" spans="2:10" x14ac:dyDescent="0.25">
      <c r="B50" s="131">
        <f>SUM(B42:B45)-$M$10</f>
        <v>1.0416666666666685E-2</v>
      </c>
      <c r="C50" s="131">
        <f t="shared" ref="C50:H50" si="12">SUM(C42:C45)-$M$10</f>
        <v>0.13541666666666669</v>
      </c>
      <c r="D50" s="131">
        <f t="shared" si="12"/>
        <v>0.26041666666666669</v>
      </c>
      <c r="E50" s="131">
        <f t="shared" si="12"/>
        <v>0.38541666666666669</v>
      </c>
      <c r="F50" s="131">
        <f t="shared" si="12"/>
        <v>-0.33333333333333331</v>
      </c>
      <c r="G50" s="131">
        <f t="shared" si="12"/>
        <v>-0.33333333333333331</v>
      </c>
      <c r="H50" s="131">
        <f t="shared" si="12"/>
        <v>-0.33333333333333331</v>
      </c>
      <c r="I50" s="123" t="s">
        <v>54</v>
      </c>
      <c r="J50" s="124"/>
    </row>
    <row r="51" spans="2:10" ht="18" thickBot="1" x14ac:dyDescent="0.35">
      <c r="B51" s="26">
        <f>B41+7</f>
        <v>45649</v>
      </c>
      <c r="C51" s="26">
        <f t="shared" ref="C51:H51" si="13">C41+7</f>
        <v>45650</v>
      </c>
      <c r="D51" s="26">
        <f t="shared" si="13"/>
        <v>45651</v>
      </c>
      <c r="E51" s="26">
        <f t="shared" si="13"/>
        <v>45652</v>
      </c>
      <c r="F51" s="26">
        <f t="shared" si="13"/>
        <v>45653</v>
      </c>
      <c r="G51" s="48">
        <f t="shared" si="13"/>
        <v>45654</v>
      </c>
      <c r="H51" s="48">
        <f t="shared" si="13"/>
        <v>45655</v>
      </c>
      <c r="I51" s="27" t="s">
        <v>20</v>
      </c>
      <c r="J51" s="28">
        <f>SUM(J42:J45)</f>
        <v>2.125</v>
      </c>
    </row>
    <row r="52" spans="2:10" x14ac:dyDescent="0.25">
      <c r="B52" s="6">
        <v>6.25E-2</v>
      </c>
      <c r="C52" s="7">
        <v>9.375E-2</v>
      </c>
      <c r="D52" s="6">
        <v>0.125</v>
      </c>
      <c r="E52" s="7">
        <v>0.15625</v>
      </c>
      <c r="F52" s="7"/>
      <c r="G52" s="42"/>
      <c r="H52" s="42"/>
      <c r="I52" s="29" t="s">
        <v>14</v>
      </c>
      <c r="J52" s="9">
        <f t="shared" ref="J52:J59" si="14">SUM(B52:H52)</f>
        <v>0.4375</v>
      </c>
    </row>
    <row r="53" spans="2:10" x14ac:dyDescent="0.25">
      <c r="B53" s="10">
        <v>8.3333333333333329E-2</v>
      </c>
      <c r="C53" s="11">
        <v>0.10416666666666667</v>
      </c>
      <c r="D53" s="10">
        <v>0.125</v>
      </c>
      <c r="E53" s="11">
        <v>0.14583333333333301</v>
      </c>
      <c r="F53" s="11"/>
      <c r="G53" s="43"/>
      <c r="H53" s="43"/>
      <c r="I53" s="12" t="s">
        <v>15</v>
      </c>
      <c r="J53" s="13">
        <f t="shared" si="14"/>
        <v>0.45833333333333304</v>
      </c>
    </row>
    <row r="54" spans="2:10" x14ac:dyDescent="0.25">
      <c r="B54" s="14">
        <v>0.125</v>
      </c>
      <c r="C54" s="15">
        <v>0.1875</v>
      </c>
      <c r="D54" s="14">
        <v>0.25</v>
      </c>
      <c r="E54" s="15">
        <v>0.3125</v>
      </c>
      <c r="F54" s="15"/>
      <c r="G54" s="44"/>
      <c r="H54" s="45"/>
      <c r="I54" s="16" t="s">
        <v>16</v>
      </c>
      <c r="J54" s="17">
        <f t="shared" si="14"/>
        <v>0.875</v>
      </c>
    </row>
    <row r="55" spans="2:10" x14ac:dyDescent="0.25">
      <c r="B55" s="18">
        <v>7.2916666666666671E-2</v>
      </c>
      <c r="C55" s="19">
        <v>8.3333333333333329E-2</v>
      </c>
      <c r="D55" s="18">
        <v>9.375E-2</v>
      </c>
      <c r="E55" s="19">
        <v>0.104166666666667</v>
      </c>
      <c r="F55" s="19"/>
      <c r="G55" s="46"/>
      <c r="H55" s="46"/>
      <c r="I55" s="20" t="s">
        <v>17</v>
      </c>
      <c r="J55" s="21">
        <f t="shared" si="14"/>
        <v>0.35416666666666702</v>
      </c>
    </row>
    <row r="56" spans="2:10" ht="14.4" thickBot="1" x14ac:dyDescent="0.3">
      <c r="B56" s="22">
        <v>2.0833333333333332E-2</v>
      </c>
      <c r="C56" s="23">
        <v>3.125E-2</v>
      </c>
      <c r="D56" s="22">
        <v>4.1666666666666602E-2</v>
      </c>
      <c r="E56" s="23">
        <v>5.2083333333333301E-2</v>
      </c>
      <c r="F56" s="23"/>
      <c r="G56" s="47"/>
      <c r="H56" s="47"/>
      <c r="I56" s="24" t="s">
        <v>22</v>
      </c>
      <c r="J56" s="25">
        <f t="shared" si="14"/>
        <v>0.14583333333333323</v>
      </c>
    </row>
    <row r="57" spans="2:10" x14ac:dyDescent="0.25">
      <c r="B57" s="98"/>
      <c r="C57" s="99"/>
      <c r="D57" s="99"/>
      <c r="E57" s="99"/>
      <c r="F57" s="99"/>
      <c r="G57" s="100"/>
      <c r="H57" s="100"/>
      <c r="I57" s="101" t="s">
        <v>18</v>
      </c>
      <c r="J57" s="96">
        <f t="shared" si="14"/>
        <v>0</v>
      </c>
    </row>
    <row r="58" spans="2:10" ht="14.4" thickBot="1" x14ac:dyDescent="0.3">
      <c r="B58" s="102"/>
      <c r="C58" s="103"/>
      <c r="D58" s="103"/>
      <c r="E58" s="103"/>
      <c r="F58" s="103"/>
      <c r="G58" s="104"/>
      <c r="H58" s="104"/>
      <c r="I58" s="105" t="s">
        <v>19</v>
      </c>
      <c r="J58" s="97">
        <f t="shared" si="14"/>
        <v>0</v>
      </c>
    </row>
    <row r="59" spans="2:10" ht="14.4" thickBot="1" x14ac:dyDescent="0.3">
      <c r="B59" s="106"/>
      <c r="C59" s="107"/>
      <c r="D59" s="107"/>
      <c r="E59" s="107"/>
      <c r="F59" s="107"/>
      <c r="G59" s="108"/>
      <c r="H59" s="108"/>
      <c r="I59" s="109" t="s">
        <v>23</v>
      </c>
      <c r="J59" s="97">
        <f t="shared" si="14"/>
        <v>0</v>
      </c>
    </row>
    <row r="60" spans="2:10" x14ac:dyDescent="0.25">
      <c r="B60" s="131">
        <f>SUM(B52:B55)-$M$10</f>
        <v>1.0416666666666685E-2</v>
      </c>
      <c r="C60" s="131">
        <f t="shared" ref="C60:H60" si="15">SUM(C52:C55)-$M$10</f>
        <v>0.13541666666666669</v>
      </c>
      <c r="D60" s="131">
        <f t="shared" si="15"/>
        <v>0.26041666666666669</v>
      </c>
      <c r="E60" s="131">
        <f t="shared" si="15"/>
        <v>0.38541666666666669</v>
      </c>
      <c r="F60" s="131">
        <f t="shared" si="15"/>
        <v>-0.33333333333333331</v>
      </c>
      <c r="G60" s="131">
        <f t="shared" si="15"/>
        <v>-0.33333333333333331</v>
      </c>
      <c r="H60" s="131">
        <f t="shared" si="15"/>
        <v>-0.33333333333333331</v>
      </c>
      <c r="I60" s="123" t="s">
        <v>54</v>
      </c>
      <c r="J60" s="124"/>
    </row>
    <row r="61" spans="2:10" ht="18" thickBot="1" x14ac:dyDescent="0.35">
      <c r="B61" s="26">
        <f>B51+7</f>
        <v>45656</v>
      </c>
      <c r="C61" s="26">
        <f t="shared" ref="C61:H61" si="16">C51+7</f>
        <v>45657</v>
      </c>
      <c r="D61" s="26">
        <f t="shared" si="16"/>
        <v>45658</v>
      </c>
      <c r="E61" s="26">
        <f t="shared" si="16"/>
        <v>45659</v>
      </c>
      <c r="F61" s="26">
        <f t="shared" si="16"/>
        <v>45660</v>
      </c>
      <c r="G61" s="48">
        <f t="shared" si="16"/>
        <v>45661</v>
      </c>
      <c r="H61" s="48">
        <f t="shared" si="16"/>
        <v>45662</v>
      </c>
      <c r="I61" s="27" t="s">
        <v>20</v>
      </c>
      <c r="J61" s="28">
        <f>SUM(J52:J55)</f>
        <v>2.125</v>
      </c>
    </row>
    <row r="62" spans="2:10" x14ac:dyDescent="0.25">
      <c r="B62" s="6">
        <v>0.125</v>
      </c>
      <c r="C62" s="7">
        <v>0.15625</v>
      </c>
      <c r="D62" s="30"/>
      <c r="E62" s="30"/>
      <c r="F62" s="30"/>
      <c r="G62" s="49"/>
      <c r="H62" s="49"/>
      <c r="I62" s="29" t="s">
        <v>14</v>
      </c>
      <c r="J62" s="9">
        <f t="shared" ref="J62:J69" si="17">SUM(B62:H62)</f>
        <v>0.28125</v>
      </c>
    </row>
    <row r="63" spans="2:10" x14ac:dyDescent="0.25">
      <c r="B63" s="10">
        <v>0.125</v>
      </c>
      <c r="C63" s="11">
        <v>0.14583333333333301</v>
      </c>
      <c r="D63" s="31"/>
      <c r="E63" s="31"/>
      <c r="F63" s="31"/>
      <c r="G63" s="50"/>
      <c r="H63" s="50"/>
      <c r="I63" s="12" t="s">
        <v>15</v>
      </c>
      <c r="J63" s="13">
        <f t="shared" si="17"/>
        <v>0.27083333333333304</v>
      </c>
    </row>
    <row r="64" spans="2:10" x14ac:dyDescent="0.25">
      <c r="B64" s="14">
        <v>0.25</v>
      </c>
      <c r="C64" s="15">
        <v>0.3125</v>
      </c>
      <c r="D64" s="32"/>
      <c r="E64" s="32"/>
      <c r="F64" s="32"/>
      <c r="G64" s="51"/>
      <c r="H64" s="51"/>
      <c r="I64" s="16" t="s">
        <v>16</v>
      </c>
      <c r="J64" s="17">
        <f t="shared" si="17"/>
        <v>0.5625</v>
      </c>
    </row>
    <row r="65" spans="2:10" x14ac:dyDescent="0.25">
      <c r="B65" s="18">
        <v>9.375E-2</v>
      </c>
      <c r="C65" s="19">
        <v>0.104166666666667</v>
      </c>
      <c r="D65" s="33"/>
      <c r="E65" s="33"/>
      <c r="F65" s="33"/>
      <c r="G65" s="52"/>
      <c r="H65" s="52"/>
      <c r="I65" s="20" t="s">
        <v>17</v>
      </c>
      <c r="J65" s="21">
        <f t="shared" si="17"/>
        <v>0.19791666666666702</v>
      </c>
    </row>
    <row r="66" spans="2:10" ht="14.4" thickBot="1" x14ac:dyDescent="0.3">
      <c r="B66" s="22">
        <v>4.1666666666666602E-2</v>
      </c>
      <c r="C66" s="23">
        <v>5.2083333333333301E-2</v>
      </c>
      <c r="D66" s="34"/>
      <c r="E66" s="34"/>
      <c r="F66" s="34"/>
      <c r="G66" s="53"/>
      <c r="H66" s="53"/>
      <c r="I66" s="24" t="s">
        <v>22</v>
      </c>
      <c r="J66" s="25">
        <f t="shared" si="17"/>
        <v>9.3749999999999903E-2</v>
      </c>
    </row>
    <row r="67" spans="2:10" x14ac:dyDescent="0.25">
      <c r="B67" s="110"/>
      <c r="C67" s="101"/>
      <c r="D67" s="101"/>
      <c r="E67" s="101"/>
      <c r="F67" s="101"/>
      <c r="G67" s="111"/>
      <c r="H67" s="111"/>
      <c r="I67" s="101" t="s">
        <v>18</v>
      </c>
      <c r="J67" s="96">
        <f t="shared" si="17"/>
        <v>0</v>
      </c>
    </row>
    <row r="68" spans="2:10" ht="14.4" thickBot="1" x14ac:dyDescent="0.3">
      <c r="B68" s="112"/>
      <c r="C68" s="105"/>
      <c r="D68" s="105"/>
      <c r="E68" s="105"/>
      <c r="F68" s="105"/>
      <c r="G68" s="113"/>
      <c r="H68" s="113"/>
      <c r="I68" s="105" t="s">
        <v>19</v>
      </c>
      <c r="J68" s="97">
        <f t="shared" si="17"/>
        <v>0</v>
      </c>
    </row>
    <row r="69" spans="2:10" ht="14.4" thickBot="1" x14ac:dyDescent="0.3">
      <c r="B69" s="114"/>
      <c r="C69" s="114"/>
      <c r="D69" s="114"/>
      <c r="E69" s="114"/>
      <c r="F69" s="114"/>
      <c r="G69" s="115"/>
      <c r="H69" s="115"/>
      <c r="I69" s="109" t="s">
        <v>23</v>
      </c>
      <c r="J69" s="97">
        <f t="shared" si="17"/>
        <v>0</v>
      </c>
    </row>
    <row r="70" spans="2:10" x14ac:dyDescent="0.25">
      <c r="B70" s="131">
        <f>SUM(B62:B65)-$M$10</f>
        <v>0.26041666666666669</v>
      </c>
      <c r="C70" s="131">
        <f t="shared" ref="C70:H70" si="18">SUM(C62:C65)-$M$10</f>
        <v>0.38541666666666669</v>
      </c>
      <c r="D70" s="131">
        <f t="shared" si="18"/>
        <v>-0.33333333333333331</v>
      </c>
      <c r="E70" s="131">
        <f t="shared" si="18"/>
        <v>-0.33333333333333331</v>
      </c>
      <c r="F70" s="131">
        <f t="shared" si="18"/>
        <v>-0.33333333333333331</v>
      </c>
      <c r="G70" s="131">
        <f t="shared" si="18"/>
        <v>-0.33333333333333331</v>
      </c>
      <c r="H70" s="131">
        <f t="shared" si="18"/>
        <v>-0.33333333333333331</v>
      </c>
      <c r="I70" s="123" t="s">
        <v>54</v>
      </c>
      <c r="J70" s="124"/>
    </row>
    <row r="71" spans="2:10" ht="18" thickBot="1" x14ac:dyDescent="0.3">
      <c r="I71" s="27" t="s">
        <v>20</v>
      </c>
      <c r="J71" s="35">
        <f>SUM(J62:J65)</f>
        <v>1.3125</v>
      </c>
    </row>
    <row r="72" spans="2:10" ht="18" thickBot="1" x14ac:dyDescent="0.3">
      <c r="I72" s="27" t="s">
        <v>27</v>
      </c>
      <c r="J72" s="35">
        <f>SUM(J21,J31,J41,J51,J61,J71)</f>
        <v>9.8125</v>
      </c>
    </row>
  </sheetData>
  <mergeCells count="4">
    <mergeCell ref="G1:I1"/>
    <mergeCell ref="G2:I2"/>
    <mergeCell ref="G3:I3"/>
    <mergeCell ref="I8:J8"/>
  </mergeCells>
  <conditionalFormatting sqref="B11:H11 B51:H51 B21:H21 B31:H31 B41:H41 B61:H61">
    <cfRule type="expression" dxfId="14" priority="12">
      <formula>OR(B11&lt;$J$1,B11&gt;$J$2)</formula>
    </cfRule>
  </conditionalFormatting>
  <conditionalFormatting sqref="B20:H20 B30:H30 B40:H40 B50:H50 B60:H60 B70:H70">
    <cfRule type="cellIs" dxfId="13" priority="1" operator="lessThanOrEqual">
      <formula>0</formula>
    </cfRule>
  </conditionalFormatting>
  <dataValidations count="3">
    <dataValidation type="whole" allowBlank="1" showInputMessage="1" showErrorMessage="1" promptTitle="Mois" prompt="Entrer un nombre entier entre 1 et 12" sqref="B7" xr:uid="{BA0F6C8F-BA9D-4CC8-833E-C54E9955395A}">
      <formula1>1</formula1>
      <formula2>12</formula2>
    </dataValidation>
    <dataValidation type="whole" operator="greaterThanOrEqual" allowBlank="1" showInputMessage="1" showErrorMessage="1" promptTitle="Année" prompt="Entrer un nombre entier ≥ 2024" sqref="C7" xr:uid="{F284D72F-3717-41E9-AD58-D851B72ADBCF}">
      <formula1>2024</formula1>
    </dataValidation>
    <dataValidation type="list" allowBlank="1" showInputMessage="1" showErrorMessage="1" sqref="I8:J8" xr:uid="{FDF351DE-5821-48EA-AE41-37058FACDD83}">
      <formula1>LstEmployés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0464-34EB-471D-BACB-C8FCF1217B86}">
  <sheetPr codeName="wksRecap">
    <tabColor theme="5"/>
  </sheetPr>
  <dimension ref="A1:Z131"/>
  <sheetViews>
    <sheetView showGridLines="0" workbookViewId="0">
      <pane ySplit="2" topLeftCell="A3" activePane="bottomLeft" state="frozen"/>
      <selection pane="bottomLeft" activeCell="L21" sqref="L21"/>
    </sheetView>
  </sheetViews>
  <sheetFormatPr baseColWidth="10" defaultRowHeight="13.8" x14ac:dyDescent="0.25"/>
  <cols>
    <col min="1" max="1" width="9.69921875" bestFit="1" customWidth="1"/>
    <col min="2" max="2" width="10.5" bestFit="1" customWidth="1"/>
    <col min="3" max="4" width="10.69921875" style="161" bestFit="1" customWidth="1"/>
    <col min="5" max="5" width="9.5" style="161" bestFit="1" customWidth="1"/>
    <col min="6" max="6" width="9.3984375" style="161" bestFit="1" customWidth="1"/>
    <col min="7" max="7" width="16" style="161" bestFit="1" customWidth="1"/>
    <col min="8" max="9" width="10.796875" style="161" bestFit="1" customWidth="1"/>
    <col min="10" max="10" width="6.69921875" style="161" bestFit="1" customWidth="1"/>
    <col min="11" max="11" width="12.3984375" style="38" customWidth="1"/>
    <col min="13" max="13" width="10" bestFit="1" customWidth="1"/>
    <col min="14" max="16" width="12.59765625" bestFit="1" customWidth="1"/>
    <col min="17" max="17" width="11.3984375" bestFit="1" customWidth="1"/>
    <col min="18" max="18" width="11.19921875" bestFit="1" customWidth="1"/>
    <col min="19" max="19" width="11.09765625" bestFit="1" customWidth="1"/>
    <col min="20" max="20" width="13.09765625" bestFit="1" customWidth="1"/>
    <col min="21" max="21" width="12.69921875" bestFit="1" customWidth="1"/>
    <col min="22" max="22" width="8.3984375" style="38" bestFit="1" customWidth="1"/>
    <col min="23" max="23" width="16.296875" bestFit="1" customWidth="1"/>
    <col min="25" max="25" width="26.19921875" bestFit="1" customWidth="1"/>
    <col min="26" max="26" width="10"/>
    <col min="27" max="27" width="15.19921875" customWidth="1"/>
  </cols>
  <sheetData>
    <row r="1" spans="1:26" ht="37.5" customHeight="1" x14ac:dyDescent="0.25">
      <c r="A1" t="s">
        <v>29</v>
      </c>
      <c r="M1" t="s">
        <v>28</v>
      </c>
    </row>
    <row r="2" spans="1:26" s="157" customFormat="1" ht="27.6" x14ac:dyDescent="0.25">
      <c r="A2" s="157" t="s">
        <v>24</v>
      </c>
      <c r="B2" s="157" t="s">
        <v>21</v>
      </c>
      <c r="C2" s="157" t="s">
        <v>14</v>
      </c>
      <c r="D2" s="157" t="s">
        <v>15</v>
      </c>
      <c r="E2" s="157" t="s">
        <v>16</v>
      </c>
      <c r="F2" s="157" t="s">
        <v>17</v>
      </c>
      <c r="G2" s="157" t="s">
        <v>22</v>
      </c>
      <c r="H2" s="157" t="s">
        <v>18</v>
      </c>
      <c r="I2" s="157" t="s">
        <v>19</v>
      </c>
      <c r="J2" s="157" t="s">
        <v>23</v>
      </c>
      <c r="K2" s="158" t="s">
        <v>54</v>
      </c>
      <c r="M2" s="157" t="s">
        <v>24</v>
      </c>
      <c r="N2" s="157" t="s">
        <v>21</v>
      </c>
      <c r="O2" s="158" t="s">
        <v>14</v>
      </c>
      <c r="P2" s="158" t="s">
        <v>15</v>
      </c>
      <c r="Q2" s="158" t="s">
        <v>16</v>
      </c>
      <c r="R2" s="158" t="s">
        <v>17</v>
      </c>
      <c r="S2" s="158" t="s">
        <v>22</v>
      </c>
      <c r="T2" s="158" t="s">
        <v>18</v>
      </c>
      <c r="U2" s="157" t="s">
        <v>19</v>
      </c>
      <c r="V2" s="157" t="s">
        <v>23</v>
      </c>
      <c r="W2" s="38" t="s">
        <v>54</v>
      </c>
      <c r="X2" s="159" t="s">
        <v>31</v>
      </c>
      <c r="Z2" s="157" t="s">
        <v>32</v>
      </c>
    </row>
    <row r="3" spans="1:26" x14ac:dyDescent="0.25">
      <c r="A3" s="160">
        <v>45628</v>
      </c>
      <c r="B3" s="157" t="s">
        <v>60</v>
      </c>
      <c r="C3" s="158">
        <v>6.25E-2</v>
      </c>
      <c r="D3" s="158">
        <v>8.3333333333333329E-2</v>
      </c>
      <c r="E3" s="158">
        <v>0.125</v>
      </c>
      <c r="F3" s="158">
        <v>7.2916666666666671E-2</v>
      </c>
      <c r="G3" s="158">
        <v>2.0833333333333332E-2</v>
      </c>
      <c r="H3" s="158"/>
      <c r="I3" s="157"/>
      <c r="J3" s="157"/>
      <c r="K3" s="158">
        <v>0</v>
      </c>
      <c r="L3" s="38"/>
      <c r="M3" s="64">
        <v>45628</v>
      </c>
      <c r="N3" t="s">
        <v>60</v>
      </c>
      <c r="O3" s="38">
        <v>6.25E-2</v>
      </c>
      <c r="P3" s="38">
        <v>8.3333333333333329E-2</v>
      </c>
      <c r="Q3" s="38">
        <v>0.125</v>
      </c>
      <c r="R3" s="38">
        <v>7.2916666666666671E-2</v>
      </c>
      <c r="S3" s="38">
        <v>2.0833333333333332E-2</v>
      </c>
      <c r="T3" s="38"/>
      <c r="V3"/>
      <c r="W3" s="38">
        <v>0</v>
      </c>
      <c r="X3" t="str" cm="1">
        <f t="array" ref="X3:X5">_xlfn._xlws.SORT(_xlfn.UNIQUE(_xlfn.MAKEARRAY(ROWS(tRecap[]),1,_xlfn.LAMBDA(_xlpm.l,_xlpm.c,_xlfn.TEXTJOIN("|",TRUE,YEAR(INDEX(tRecap[DATE],_xlpm.l)),MONTH(INDEX(tRecap[DATE],_xlpm.l)),INDEX(tRecap[Employé],_xlpm.l))))))</f>
        <v>1900|1|Pierre</v>
      </c>
      <c r="Z3" t="s">
        <v>60</v>
      </c>
    </row>
    <row r="4" spans="1:26" x14ac:dyDescent="0.25">
      <c r="A4" s="64">
        <v>45629</v>
      </c>
      <c r="B4" t="s">
        <v>60</v>
      </c>
      <c r="C4" s="162">
        <v>9.375E-2</v>
      </c>
      <c r="D4" s="162">
        <v>0.10416666666666667</v>
      </c>
      <c r="E4" s="162">
        <v>0.1875</v>
      </c>
      <c r="F4" s="162">
        <v>8.3333333333333329E-2</v>
      </c>
      <c r="G4" s="162">
        <v>3.125E-2</v>
      </c>
      <c r="H4" s="162"/>
      <c r="K4" s="38">
        <v>-0.33333333333333331</v>
      </c>
      <c r="L4" s="38"/>
      <c r="M4" s="64">
        <v>45629</v>
      </c>
      <c r="N4" t="s">
        <v>60</v>
      </c>
      <c r="O4" s="38">
        <v>9.375E-2</v>
      </c>
      <c r="P4" s="38">
        <v>0.10416666666666667</v>
      </c>
      <c r="Q4" s="38">
        <v>0.1875</v>
      </c>
      <c r="R4" s="38">
        <v>8.3333333333333329E-2</v>
      </c>
      <c r="S4" s="38">
        <v>3.125E-2</v>
      </c>
      <c r="T4" s="38"/>
      <c r="V4"/>
      <c r="W4" s="38">
        <v>-0.33333333333333331</v>
      </c>
      <c r="X4" t="str">
        <v>2024|12|Pierre</v>
      </c>
      <c r="Z4" t="s">
        <v>61</v>
      </c>
    </row>
    <row r="5" spans="1:26" x14ac:dyDescent="0.25">
      <c r="A5" s="64">
        <v>45630</v>
      </c>
      <c r="B5" t="s">
        <v>60</v>
      </c>
      <c r="C5" s="162">
        <v>0.125</v>
      </c>
      <c r="D5" s="162">
        <v>0.125</v>
      </c>
      <c r="E5" s="162">
        <v>0.25</v>
      </c>
      <c r="F5" s="162">
        <v>9.375E-2</v>
      </c>
      <c r="G5" s="162">
        <v>4.1666666666666602E-2</v>
      </c>
      <c r="H5" s="162"/>
      <c r="K5" s="38">
        <v>-0.33333333333333331</v>
      </c>
      <c r="L5" s="38"/>
      <c r="M5" s="64">
        <v>45630</v>
      </c>
      <c r="N5" t="s">
        <v>60</v>
      </c>
      <c r="O5" s="38">
        <v>0.125</v>
      </c>
      <c r="P5" s="38">
        <v>0.125</v>
      </c>
      <c r="Q5" s="38">
        <v>0.25</v>
      </c>
      <c r="R5" s="38">
        <v>9.375E-2</v>
      </c>
      <c r="S5" s="38">
        <v>4.1666666666666602E-2</v>
      </c>
      <c r="T5" s="38"/>
      <c r="V5"/>
      <c r="W5" s="38">
        <v>-0.33333333333333331</v>
      </c>
      <c r="X5" t="str">
        <v>2025|1|Pierre</v>
      </c>
      <c r="Z5" t="s">
        <v>62</v>
      </c>
    </row>
    <row r="6" spans="1:26" x14ac:dyDescent="0.25">
      <c r="A6" s="64">
        <v>45631</v>
      </c>
      <c r="B6" t="s">
        <v>60</v>
      </c>
      <c r="C6" s="162">
        <v>0.15625</v>
      </c>
      <c r="D6" s="162">
        <v>0.14583333333333301</v>
      </c>
      <c r="E6" s="162">
        <v>0.3125</v>
      </c>
      <c r="F6" s="162">
        <v>0.104166666666667</v>
      </c>
      <c r="G6" s="162">
        <v>5.2083333333333301E-2</v>
      </c>
      <c r="H6" s="162"/>
      <c r="K6" s="38">
        <v>-0.33333333333333331</v>
      </c>
      <c r="L6" s="38"/>
      <c r="M6" s="64">
        <v>45631</v>
      </c>
      <c r="N6" t="s">
        <v>60</v>
      </c>
      <c r="O6" s="38">
        <v>0.15625</v>
      </c>
      <c r="P6" s="38">
        <v>0.14583333333333301</v>
      </c>
      <c r="Q6" s="38">
        <v>0.3125</v>
      </c>
      <c r="R6" s="38">
        <v>0.104166666666667</v>
      </c>
      <c r="S6" s="38">
        <v>5.2083333333333301E-2</v>
      </c>
      <c r="T6" s="38"/>
      <c r="V6"/>
      <c r="W6" s="38">
        <v>-0.33333333333333331</v>
      </c>
      <c r="Z6" t="s">
        <v>63</v>
      </c>
    </row>
    <row r="7" spans="1:26" x14ac:dyDescent="0.25">
      <c r="A7" s="64">
        <v>45632</v>
      </c>
      <c r="B7" t="s">
        <v>60</v>
      </c>
      <c r="C7" s="162"/>
      <c r="D7" s="162"/>
      <c r="E7" s="162"/>
      <c r="F7" s="162"/>
      <c r="G7" s="162"/>
      <c r="H7" s="162">
        <v>1</v>
      </c>
      <c r="K7" s="38">
        <v>-0.33333333333333331</v>
      </c>
      <c r="L7" s="38"/>
      <c r="M7" s="64">
        <v>45632</v>
      </c>
      <c r="N7" t="s">
        <v>60</v>
      </c>
      <c r="O7" s="38"/>
      <c r="P7" s="38"/>
      <c r="Q7" s="38"/>
      <c r="R7" s="38"/>
      <c r="S7" s="38"/>
      <c r="T7" s="38">
        <v>1</v>
      </c>
      <c r="V7"/>
      <c r="W7" s="38">
        <v>-0.33333333333333331</v>
      </c>
      <c r="Z7" t="s">
        <v>33</v>
      </c>
    </row>
    <row r="8" spans="1:26" x14ac:dyDescent="0.25">
      <c r="A8" s="64">
        <v>45635</v>
      </c>
      <c r="B8" t="s">
        <v>60</v>
      </c>
      <c r="C8" s="162">
        <v>6.25E-2</v>
      </c>
      <c r="D8" s="162">
        <v>8.3333333333333329E-2</v>
      </c>
      <c r="E8" s="162">
        <v>0.125</v>
      </c>
      <c r="F8" s="162">
        <v>7.2916666666666671E-2</v>
      </c>
      <c r="G8" s="162">
        <v>2.0833333333333332E-2</v>
      </c>
      <c r="H8" s="162"/>
      <c r="K8" s="38">
        <v>1.0416666666666685E-2</v>
      </c>
      <c r="L8" s="38"/>
      <c r="M8" s="64">
        <v>45635</v>
      </c>
      <c r="N8" t="s">
        <v>60</v>
      </c>
      <c r="O8" s="38">
        <v>6.25E-2</v>
      </c>
      <c r="P8" s="38">
        <v>8.3333333333333329E-2</v>
      </c>
      <c r="Q8" s="38">
        <v>0.125</v>
      </c>
      <c r="R8" s="38">
        <v>7.2916666666666671E-2</v>
      </c>
      <c r="S8" s="38">
        <v>2.0833333333333332E-2</v>
      </c>
      <c r="T8" s="38"/>
      <c r="V8"/>
      <c r="W8" s="38">
        <v>1.0416666666666685E-2</v>
      </c>
      <c r="Z8" t="s">
        <v>34</v>
      </c>
    </row>
    <row r="9" spans="1:26" x14ac:dyDescent="0.25">
      <c r="A9" s="64">
        <v>45636</v>
      </c>
      <c r="B9" t="s">
        <v>60</v>
      </c>
      <c r="C9" s="162">
        <v>9.375E-2</v>
      </c>
      <c r="D9" s="162">
        <v>0.10416666666666667</v>
      </c>
      <c r="E9" s="162">
        <v>0.1875</v>
      </c>
      <c r="F9" s="162">
        <v>8.3333333333333329E-2</v>
      </c>
      <c r="G9" s="162">
        <v>3.125E-2</v>
      </c>
      <c r="H9" s="162"/>
      <c r="K9" s="38">
        <v>0.13541666666666669</v>
      </c>
      <c r="L9" s="38"/>
      <c r="M9" s="64">
        <v>45636</v>
      </c>
      <c r="N9" t="s">
        <v>60</v>
      </c>
      <c r="O9" s="38">
        <v>9.375E-2</v>
      </c>
      <c r="P9" s="38">
        <v>0.10416666666666667</v>
      </c>
      <c r="Q9" s="38">
        <v>0.1875</v>
      </c>
      <c r="R9" s="38">
        <v>8.3333333333333329E-2</v>
      </c>
      <c r="S9" s="38">
        <v>3.125E-2</v>
      </c>
      <c r="T9" s="38"/>
      <c r="V9"/>
      <c r="W9" s="38">
        <v>0.13541666666666669</v>
      </c>
      <c r="Z9" t="s">
        <v>35</v>
      </c>
    </row>
    <row r="10" spans="1:26" x14ac:dyDescent="0.25">
      <c r="A10" s="64">
        <v>45637</v>
      </c>
      <c r="B10" t="s">
        <v>60</v>
      </c>
      <c r="C10" s="162">
        <v>0.125</v>
      </c>
      <c r="D10" s="162">
        <v>0.125</v>
      </c>
      <c r="E10" s="162">
        <v>0.25</v>
      </c>
      <c r="F10" s="162">
        <v>9.375E-2</v>
      </c>
      <c r="G10" s="162">
        <v>4.1666666666666602E-2</v>
      </c>
      <c r="H10" s="162"/>
      <c r="K10" s="38">
        <v>0.26041666666666669</v>
      </c>
      <c r="L10" s="38"/>
      <c r="M10" s="64">
        <v>45637</v>
      </c>
      <c r="N10" t="s">
        <v>60</v>
      </c>
      <c r="O10" s="38">
        <v>0.125</v>
      </c>
      <c r="P10" s="38">
        <v>0.125</v>
      </c>
      <c r="Q10" s="38">
        <v>0.25</v>
      </c>
      <c r="R10" s="38">
        <v>9.375E-2</v>
      </c>
      <c r="S10" s="38">
        <v>4.1666666666666602E-2</v>
      </c>
      <c r="T10" s="38"/>
      <c r="V10"/>
      <c r="W10" s="38">
        <v>0.26041666666666669</v>
      </c>
      <c r="Z10" t="s">
        <v>36</v>
      </c>
    </row>
    <row r="11" spans="1:26" x14ac:dyDescent="0.25">
      <c r="A11" s="64">
        <v>45638</v>
      </c>
      <c r="B11" t="s">
        <v>60</v>
      </c>
      <c r="C11" s="162">
        <v>0.15625</v>
      </c>
      <c r="D11" s="162">
        <v>0.14583333333333301</v>
      </c>
      <c r="E11" s="162">
        <v>0.3125</v>
      </c>
      <c r="F11" s="162">
        <v>0.104166666666667</v>
      </c>
      <c r="G11" s="162">
        <v>5.2083333333333301E-2</v>
      </c>
      <c r="H11" s="162"/>
      <c r="K11" s="38">
        <v>0.38541666666666669</v>
      </c>
      <c r="L11" s="38"/>
      <c r="M11" s="64">
        <v>45638</v>
      </c>
      <c r="N11" t="s">
        <v>60</v>
      </c>
      <c r="O11" s="38">
        <v>0.15625</v>
      </c>
      <c r="P11" s="38">
        <v>0.14583333333333301</v>
      </c>
      <c r="Q11" s="38">
        <v>0.3125</v>
      </c>
      <c r="R11" s="38">
        <v>0.104166666666667</v>
      </c>
      <c r="S11" s="38">
        <v>5.2083333333333301E-2</v>
      </c>
      <c r="T11" s="38"/>
      <c r="V11"/>
      <c r="W11" s="38">
        <v>0.38541666666666669</v>
      </c>
      <c r="Z11" t="s">
        <v>37</v>
      </c>
    </row>
    <row r="12" spans="1:26" x14ac:dyDescent="0.25">
      <c r="A12" s="64">
        <v>45642</v>
      </c>
      <c r="B12" t="s">
        <v>60</v>
      </c>
      <c r="C12" s="162">
        <v>6.25E-2</v>
      </c>
      <c r="D12" s="162">
        <v>8.3333333333333329E-2</v>
      </c>
      <c r="E12" s="162">
        <v>0.125</v>
      </c>
      <c r="F12" s="162">
        <v>7.2916666666666671E-2</v>
      </c>
      <c r="G12" s="162">
        <v>2.0833333333333332E-2</v>
      </c>
      <c r="H12" s="162"/>
      <c r="K12" s="38">
        <v>1.0416666666666685E-2</v>
      </c>
      <c r="L12" s="38"/>
      <c r="M12" s="64">
        <v>45642</v>
      </c>
      <c r="N12" t="s">
        <v>60</v>
      </c>
      <c r="O12" s="38">
        <v>6.25E-2</v>
      </c>
      <c r="P12" s="38">
        <v>8.3333333333333329E-2</v>
      </c>
      <c r="Q12" s="38">
        <v>0.125</v>
      </c>
      <c r="R12" s="38">
        <v>7.2916666666666671E-2</v>
      </c>
      <c r="S12" s="38">
        <v>2.0833333333333332E-2</v>
      </c>
      <c r="T12" s="38"/>
      <c r="V12"/>
      <c r="W12" s="38">
        <v>1.0416666666666685E-2</v>
      </c>
      <c r="Z12" t="s">
        <v>38</v>
      </c>
    </row>
    <row r="13" spans="1:26" x14ac:dyDescent="0.25">
      <c r="A13" s="64">
        <v>45643</v>
      </c>
      <c r="B13" t="s">
        <v>60</v>
      </c>
      <c r="C13" s="162">
        <v>9.375E-2</v>
      </c>
      <c r="D13" s="162">
        <v>0.10416666666666667</v>
      </c>
      <c r="E13" s="162">
        <v>0.1875</v>
      </c>
      <c r="F13" s="162">
        <v>8.3333333333333329E-2</v>
      </c>
      <c r="G13" s="162">
        <v>3.125E-2</v>
      </c>
      <c r="H13" s="162"/>
      <c r="K13" s="38">
        <v>0.13541666666666669</v>
      </c>
      <c r="L13" s="38"/>
      <c r="M13" s="64">
        <v>45643</v>
      </c>
      <c r="N13" t="s">
        <v>60</v>
      </c>
      <c r="O13" s="38">
        <v>9.375E-2</v>
      </c>
      <c r="P13" s="38">
        <v>0.10416666666666667</v>
      </c>
      <c r="Q13" s="38">
        <v>0.1875</v>
      </c>
      <c r="R13" s="38">
        <v>8.3333333333333329E-2</v>
      </c>
      <c r="S13" s="38">
        <v>3.125E-2</v>
      </c>
      <c r="T13" s="38"/>
      <c r="V13"/>
      <c r="W13" s="38">
        <v>0.13541666666666669</v>
      </c>
      <c r="Z13" t="s">
        <v>39</v>
      </c>
    </row>
    <row r="14" spans="1:26" x14ac:dyDescent="0.25">
      <c r="A14" s="64">
        <v>45644</v>
      </c>
      <c r="B14" t="s">
        <v>60</v>
      </c>
      <c r="C14" s="162">
        <v>0.125</v>
      </c>
      <c r="D14" s="162">
        <v>0.125</v>
      </c>
      <c r="E14" s="162">
        <v>0.25</v>
      </c>
      <c r="F14" s="162">
        <v>9.375E-2</v>
      </c>
      <c r="G14" s="162">
        <v>4.1666666666666602E-2</v>
      </c>
      <c r="H14" s="162"/>
      <c r="K14" s="38">
        <v>0.26041666666666669</v>
      </c>
      <c r="L14" s="38"/>
      <c r="M14" s="64">
        <v>45644</v>
      </c>
      <c r="N14" t="s">
        <v>60</v>
      </c>
      <c r="O14" s="38">
        <v>0.125</v>
      </c>
      <c r="P14" s="38">
        <v>0.125</v>
      </c>
      <c r="Q14" s="38">
        <v>0.25</v>
      </c>
      <c r="R14" s="38">
        <v>9.375E-2</v>
      </c>
      <c r="S14" s="38">
        <v>4.1666666666666602E-2</v>
      </c>
      <c r="T14" s="38"/>
      <c r="V14"/>
      <c r="W14" s="38">
        <v>0.26041666666666669</v>
      </c>
      <c r="Z14" t="s">
        <v>40</v>
      </c>
    </row>
    <row r="15" spans="1:26" x14ac:dyDescent="0.25">
      <c r="A15" s="64">
        <v>45645</v>
      </c>
      <c r="B15" t="s">
        <v>60</v>
      </c>
      <c r="C15" s="162">
        <v>0.15625</v>
      </c>
      <c r="D15" s="162">
        <v>0.14583333333333301</v>
      </c>
      <c r="E15" s="162">
        <v>0.3125</v>
      </c>
      <c r="F15" s="162">
        <v>0.104166666666667</v>
      </c>
      <c r="G15" s="162">
        <v>5.2083333333333301E-2</v>
      </c>
      <c r="H15" s="162"/>
      <c r="K15" s="38">
        <v>0.38541666666666669</v>
      </c>
      <c r="L15" s="38"/>
      <c r="M15" s="64">
        <v>45645</v>
      </c>
      <c r="N15" t="s">
        <v>60</v>
      </c>
      <c r="O15" s="38">
        <v>0.15625</v>
      </c>
      <c r="P15" s="38">
        <v>0.14583333333333301</v>
      </c>
      <c r="Q15" s="38">
        <v>0.3125</v>
      </c>
      <c r="R15" s="38">
        <v>0.104166666666667</v>
      </c>
      <c r="S15" s="38">
        <v>5.2083333333333301E-2</v>
      </c>
      <c r="T15" s="38"/>
      <c r="V15"/>
      <c r="W15" s="38">
        <v>0.38541666666666669</v>
      </c>
      <c r="Z15" t="s">
        <v>41</v>
      </c>
    </row>
    <row r="16" spans="1:26" x14ac:dyDescent="0.25">
      <c r="A16" s="64">
        <v>45646</v>
      </c>
      <c r="B16" t="s">
        <v>60</v>
      </c>
      <c r="C16" s="162"/>
      <c r="D16" s="162"/>
      <c r="E16" s="162"/>
      <c r="F16" s="162"/>
      <c r="G16" s="162"/>
      <c r="H16" s="162"/>
      <c r="I16" s="161">
        <v>1</v>
      </c>
      <c r="K16" s="38">
        <v>-0.33333333333333331</v>
      </c>
      <c r="L16" s="38"/>
      <c r="M16" s="64">
        <v>45646</v>
      </c>
      <c r="N16" t="s">
        <v>60</v>
      </c>
      <c r="O16" s="38"/>
      <c r="P16" s="38"/>
      <c r="Q16" s="38"/>
      <c r="R16" s="38"/>
      <c r="S16" s="38"/>
      <c r="T16" s="38"/>
      <c r="U16">
        <v>1</v>
      </c>
      <c r="V16"/>
      <c r="W16" s="38">
        <v>-0.33333333333333331</v>
      </c>
      <c r="Z16" t="s">
        <v>42</v>
      </c>
    </row>
    <row r="17" spans="1:26" x14ac:dyDescent="0.25">
      <c r="A17" s="64">
        <v>45649</v>
      </c>
      <c r="B17" t="s">
        <v>60</v>
      </c>
      <c r="C17" s="162">
        <v>6.25E-2</v>
      </c>
      <c r="D17" s="162">
        <v>8.3333333333333329E-2</v>
      </c>
      <c r="E17" s="162">
        <v>0.125</v>
      </c>
      <c r="F17" s="162">
        <v>7.2916666666666671E-2</v>
      </c>
      <c r="G17" s="162"/>
      <c r="H17" s="162"/>
      <c r="K17" s="38">
        <v>1.0416666666666685E-2</v>
      </c>
      <c r="L17" s="38"/>
      <c r="M17" s="64">
        <v>45649</v>
      </c>
      <c r="N17" t="s">
        <v>60</v>
      </c>
      <c r="O17" s="38">
        <v>6.25E-2</v>
      </c>
      <c r="P17" s="38">
        <v>8.3333333333333329E-2</v>
      </c>
      <c r="Q17" s="38">
        <v>0.125</v>
      </c>
      <c r="R17" s="38">
        <v>7.2916666666666671E-2</v>
      </c>
      <c r="S17" s="38"/>
      <c r="T17" s="38"/>
      <c r="V17"/>
      <c r="W17" s="38">
        <v>1.0416666666666685E-2</v>
      </c>
      <c r="Z17" t="s">
        <v>43</v>
      </c>
    </row>
    <row r="18" spans="1:26" x14ac:dyDescent="0.25">
      <c r="A18" s="64">
        <v>45650</v>
      </c>
      <c r="B18" t="s">
        <v>60</v>
      </c>
      <c r="C18" s="162">
        <v>9.375E-2</v>
      </c>
      <c r="D18" s="162">
        <v>0.10416666666666667</v>
      </c>
      <c r="E18" s="162">
        <v>0.1875</v>
      </c>
      <c r="F18" s="162">
        <v>8.3333333333333329E-2</v>
      </c>
      <c r="G18" s="162"/>
      <c r="H18" s="162"/>
      <c r="K18" s="38">
        <v>0.13541666666666669</v>
      </c>
      <c r="L18" s="38"/>
      <c r="M18" s="64">
        <v>45650</v>
      </c>
      <c r="N18" t="s">
        <v>60</v>
      </c>
      <c r="O18" s="38">
        <v>9.375E-2</v>
      </c>
      <c r="P18" s="38">
        <v>0.10416666666666667</v>
      </c>
      <c r="Q18" s="38">
        <v>0.1875</v>
      </c>
      <c r="R18" s="38">
        <v>8.3333333333333329E-2</v>
      </c>
      <c r="S18" s="38"/>
      <c r="T18" s="38"/>
      <c r="V18"/>
      <c r="W18" s="38">
        <v>0.13541666666666669</v>
      </c>
      <c r="Z18" t="s">
        <v>44</v>
      </c>
    </row>
    <row r="19" spans="1:26" x14ac:dyDescent="0.25">
      <c r="A19" s="64">
        <v>45651</v>
      </c>
      <c r="B19" t="s">
        <v>60</v>
      </c>
      <c r="C19" s="162">
        <v>0.125</v>
      </c>
      <c r="D19" s="162">
        <v>0.125</v>
      </c>
      <c r="E19" s="162">
        <v>0.25</v>
      </c>
      <c r="F19" s="162">
        <v>9.375E-2</v>
      </c>
      <c r="G19" s="162"/>
      <c r="H19" s="162"/>
      <c r="K19" s="38">
        <v>0.26041666666666669</v>
      </c>
      <c r="L19" s="38"/>
      <c r="M19" s="64">
        <v>45651</v>
      </c>
      <c r="N19" t="s">
        <v>60</v>
      </c>
      <c r="O19" s="38">
        <v>0.125</v>
      </c>
      <c r="P19" s="38">
        <v>0.125</v>
      </c>
      <c r="Q19" s="38">
        <v>0.25</v>
      </c>
      <c r="R19" s="38">
        <v>9.375E-2</v>
      </c>
      <c r="S19" s="38"/>
      <c r="T19" s="38"/>
      <c r="V19"/>
      <c r="W19" s="38">
        <v>0.26041666666666669</v>
      </c>
      <c r="Z19" t="s">
        <v>45</v>
      </c>
    </row>
    <row r="20" spans="1:26" x14ac:dyDescent="0.25">
      <c r="A20" s="64">
        <v>45652</v>
      </c>
      <c r="B20" t="s">
        <v>60</v>
      </c>
      <c r="C20" s="162">
        <v>0.15625</v>
      </c>
      <c r="D20" s="162">
        <v>0.14583333333333301</v>
      </c>
      <c r="E20" s="162">
        <v>0.3125</v>
      </c>
      <c r="F20" s="162">
        <v>0.104166666666667</v>
      </c>
      <c r="G20" s="162"/>
      <c r="H20" s="162"/>
      <c r="K20" s="38">
        <v>0.38541666666666669</v>
      </c>
      <c r="L20" s="38"/>
      <c r="M20" s="64">
        <v>45652</v>
      </c>
      <c r="N20" t="s">
        <v>60</v>
      </c>
      <c r="O20" s="38">
        <v>0.15625</v>
      </c>
      <c r="P20" s="38">
        <v>0.14583333333333301</v>
      </c>
      <c r="Q20" s="38">
        <v>0.3125</v>
      </c>
      <c r="R20" s="38">
        <v>0.104166666666667</v>
      </c>
      <c r="S20" s="38"/>
      <c r="T20" s="38"/>
      <c r="V20"/>
      <c r="W20" s="38">
        <v>0.38541666666666669</v>
      </c>
      <c r="Z20" t="s">
        <v>46</v>
      </c>
    </row>
    <row r="21" spans="1:26" x14ac:dyDescent="0.25">
      <c r="A21" s="64">
        <v>45653</v>
      </c>
      <c r="B21" t="s">
        <v>60</v>
      </c>
      <c r="C21" s="162"/>
      <c r="D21" s="162"/>
      <c r="E21" s="162"/>
      <c r="F21" s="162"/>
      <c r="G21" s="162"/>
      <c r="H21" s="162"/>
      <c r="J21" s="161">
        <v>1</v>
      </c>
      <c r="K21" s="38">
        <v>-0.33333333333333331</v>
      </c>
      <c r="L21" s="38"/>
      <c r="M21" s="64">
        <v>45653</v>
      </c>
      <c r="N21" t="s">
        <v>60</v>
      </c>
      <c r="O21" s="38"/>
      <c r="P21" s="38"/>
      <c r="Q21" s="38"/>
      <c r="R21" s="38"/>
      <c r="S21" s="38"/>
      <c r="T21" s="38"/>
      <c r="V21">
        <v>1</v>
      </c>
      <c r="W21" s="38">
        <v>-0.33333333333333331</v>
      </c>
      <c r="Z21" t="s">
        <v>47</v>
      </c>
    </row>
    <row r="22" spans="1:26" x14ac:dyDescent="0.25">
      <c r="A22" s="64">
        <v>45656</v>
      </c>
      <c r="B22" t="s">
        <v>60</v>
      </c>
      <c r="C22" s="162">
        <v>0.125</v>
      </c>
      <c r="D22" s="162">
        <v>0.125</v>
      </c>
      <c r="E22" s="162">
        <v>0.25</v>
      </c>
      <c r="F22" s="162"/>
      <c r="G22" s="162">
        <v>2.0833333333333332E-2</v>
      </c>
      <c r="H22" s="162"/>
      <c r="K22" s="38">
        <v>1.0416666666666685E-2</v>
      </c>
      <c r="L22" s="38"/>
      <c r="M22" s="64">
        <v>45656</v>
      </c>
      <c r="N22" t="s">
        <v>60</v>
      </c>
      <c r="O22" s="38">
        <v>0.125</v>
      </c>
      <c r="P22" s="38">
        <v>0.125</v>
      </c>
      <c r="Q22" s="38">
        <v>0.25</v>
      </c>
      <c r="R22" s="38"/>
      <c r="S22" s="38">
        <v>2.0833333333333332E-2</v>
      </c>
      <c r="T22" s="38"/>
      <c r="V22"/>
      <c r="W22" s="38">
        <v>1.0416666666666685E-2</v>
      </c>
      <c r="Z22" t="s">
        <v>48</v>
      </c>
    </row>
    <row r="23" spans="1:26" x14ac:dyDescent="0.25">
      <c r="A23" s="64">
        <v>45657</v>
      </c>
      <c r="B23" t="s">
        <v>60</v>
      </c>
      <c r="C23" s="162">
        <v>0.15625</v>
      </c>
      <c r="D23" s="162">
        <v>0.14583333333333301</v>
      </c>
      <c r="E23" s="162">
        <v>0.3125</v>
      </c>
      <c r="F23" s="162"/>
      <c r="G23" s="162">
        <v>3.125E-2</v>
      </c>
      <c r="H23" s="162"/>
      <c r="K23" s="38">
        <v>0.13541666666666669</v>
      </c>
      <c r="L23" s="38"/>
      <c r="M23" s="64">
        <v>45657</v>
      </c>
      <c r="N23" t="s">
        <v>60</v>
      </c>
      <c r="O23" s="38">
        <v>0.15625</v>
      </c>
      <c r="P23" s="38">
        <v>0.14583333333333301</v>
      </c>
      <c r="Q23" s="38">
        <v>0.3125</v>
      </c>
      <c r="R23" s="38"/>
      <c r="S23" s="38">
        <v>3.125E-2</v>
      </c>
      <c r="T23" s="38"/>
      <c r="V23"/>
      <c r="W23" s="38">
        <v>0.13541666666666669</v>
      </c>
      <c r="Z23" t="s">
        <v>49</v>
      </c>
    </row>
    <row r="24" spans="1:26" x14ac:dyDescent="0.25">
      <c r="A24" s="64">
        <v>45658</v>
      </c>
      <c r="B24" t="s">
        <v>60</v>
      </c>
      <c r="C24" s="162"/>
      <c r="D24" s="162"/>
      <c r="E24" s="162"/>
      <c r="F24" s="162"/>
      <c r="G24" s="162">
        <v>4.1666666666666602E-2</v>
      </c>
      <c r="H24" s="162"/>
      <c r="K24" s="38">
        <v>0.26041666666666669</v>
      </c>
      <c r="L24" s="38"/>
      <c r="M24" s="64">
        <v>45658</v>
      </c>
      <c r="N24" t="s">
        <v>60</v>
      </c>
      <c r="O24" s="38"/>
      <c r="P24" s="38"/>
      <c r="Q24" s="38"/>
      <c r="R24" s="38"/>
      <c r="S24" s="38">
        <v>4.1666666666666602E-2</v>
      </c>
      <c r="T24" s="38"/>
      <c r="V24"/>
      <c r="W24" s="38">
        <v>0.26041666666666669</v>
      </c>
      <c r="Z24" t="s">
        <v>50</v>
      </c>
    </row>
    <row r="25" spans="1:26" x14ac:dyDescent="0.25">
      <c r="A25" s="64">
        <v>45659</v>
      </c>
      <c r="B25" t="s">
        <v>60</v>
      </c>
      <c r="C25" s="162"/>
      <c r="D25" s="162"/>
      <c r="E25" s="162"/>
      <c r="F25" s="162"/>
      <c r="G25" s="162">
        <v>5.2083333333333301E-2</v>
      </c>
      <c r="H25" s="162"/>
      <c r="K25" s="38">
        <v>0.38541666666666669</v>
      </c>
      <c r="L25" s="38"/>
      <c r="M25" s="64">
        <v>45659</v>
      </c>
      <c r="N25" t="s">
        <v>60</v>
      </c>
      <c r="O25" s="38"/>
      <c r="P25" s="38"/>
      <c r="Q25" s="38"/>
      <c r="R25" s="38"/>
      <c r="S25" s="38">
        <v>5.2083333333333301E-2</v>
      </c>
      <c r="T25" s="38"/>
      <c r="V25"/>
      <c r="W25" s="38">
        <v>0.38541666666666669</v>
      </c>
      <c r="Z25" t="s">
        <v>51</v>
      </c>
    </row>
    <row r="26" spans="1:26" x14ac:dyDescent="0.25">
      <c r="A26" s="64"/>
      <c r="B26" t="s">
        <v>60</v>
      </c>
      <c r="C26" s="162"/>
      <c r="D26" s="162"/>
      <c r="E26" s="162"/>
      <c r="F26" s="162">
        <v>9.375E-2</v>
      </c>
      <c r="G26" s="162">
        <v>4.1666666666666602E-2</v>
      </c>
      <c r="H26" s="162"/>
      <c r="K26" s="38">
        <v>0.26041666666666669</v>
      </c>
      <c r="L26" s="38"/>
      <c r="M26" s="64"/>
      <c r="N26" t="s">
        <v>60</v>
      </c>
      <c r="O26" s="38"/>
      <c r="P26" s="38"/>
      <c r="Q26" s="38"/>
      <c r="R26" s="38">
        <v>9.375E-2</v>
      </c>
      <c r="S26" s="38">
        <v>4.1666666666666602E-2</v>
      </c>
      <c r="T26" s="38"/>
      <c r="V26"/>
      <c r="W26" s="38">
        <v>0.26041666666666669</v>
      </c>
      <c r="Z26" t="s">
        <v>52</v>
      </c>
    </row>
    <row r="27" spans="1:26" x14ac:dyDescent="0.25">
      <c r="A27" s="64"/>
      <c r="B27" t="s">
        <v>60</v>
      </c>
      <c r="C27" s="162"/>
      <c r="D27" s="162"/>
      <c r="E27" s="162"/>
      <c r="F27" s="162">
        <v>0.104166666666667</v>
      </c>
      <c r="G27" s="162">
        <v>5.2083333333333301E-2</v>
      </c>
      <c r="H27" s="162"/>
      <c r="K27" s="38">
        <v>0.38541666666666669</v>
      </c>
      <c r="L27" s="38"/>
      <c r="M27" s="64"/>
      <c r="N27" t="s">
        <v>60</v>
      </c>
      <c r="O27" s="38"/>
      <c r="P27" s="38"/>
      <c r="Q27" s="38"/>
      <c r="R27" s="38">
        <v>0.104166666666667</v>
      </c>
      <c r="S27" s="38">
        <v>5.2083333333333301E-2</v>
      </c>
      <c r="T27" s="38"/>
      <c r="V27"/>
      <c r="W27" s="38">
        <v>0.38541666666666669</v>
      </c>
      <c r="Z27" t="s">
        <v>53</v>
      </c>
    </row>
    <row r="28" spans="1:26" x14ac:dyDescent="0.25">
      <c r="A28" s="64"/>
      <c r="C28" s="162"/>
      <c r="D28" s="162"/>
      <c r="E28" s="162"/>
      <c r="F28" s="162"/>
      <c r="G28" s="162"/>
      <c r="H28" s="162"/>
      <c r="L28" s="38"/>
      <c r="M28" s="64"/>
      <c r="O28" s="38"/>
      <c r="P28" s="38"/>
      <c r="Q28" s="38"/>
      <c r="R28" s="38"/>
      <c r="S28" s="38"/>
      <c r="T28" s="38"/>
      <c r="V28"/>
      <c r="W28" s="38"/>
    </row>
    <row r="29" spans="1:26" x14ac:dyDescent="0.25">
      <c r="A29" s="64"/>
      <c r="C29" s="162"/>
      <c r="D29" s="162"/>
      <c r="E29" s="162"/>
      <c r="F29" s="162"/>
      <c r="G29" s="162"/>
      <c r="H29" s="162"/>
      <c r="L29" s="38"/>
      <c r="M29" s="64"/>
      <c r="O29" s="38"/>
      <c r="P29" s="38"/>
      <c r="Q29" s="38"/>
      <c r="R29" s="38"/>
      <c r="S29" s="38"/>
      <c r="T29" s="38"/>
      <c r="V29"/>
      <c r="W29" s="38"/>
    </row>
    <row r="30" spans="1:26" x14ac:dyDescent="0.25">
      <c r="A30" s="160"/>
      <c r="B30" s="157"/>
      <c r="C30" s="158"/>
      <c r="D30" s="158"/>
      <c r="E30" s="158"/>
      <c r="F30" s="158"/>
      <c r="G30" s="158"/>
      <c r="H30" s="158"/>
      <c r="I30" s="157"/>
      <c r="J30" s="157"/>
      <c r="K30" s="163"/>
      <c r="L30" s="38"/>
      <c r="M30" s="64"/>
      <c r="O30" s="38"/>
      <c r="P30" s="38"/>
      <c r="Q30" s="38"/>
      <c r="R30" s="38"/>
      <c r="S30" s="38"/>
      <c r="T30" s="38"/>
      <c r="V30"/>
      <c r="W30" s="38"/>
    </row>
    <row r="31" spans="1:26" x14ac:dyDescent="0.25">
      <c r="A31" s="64"/>
      <c r="C31" s="162"/>
      <c r="D31" s="162"/>
      <c r="E31" s="162"/>
      <c r="F31" s="162"/>
      <c r="G31" s="162"/>
      <c r="H31" s="162"/>
      <c r="L31" s="38"/>
      <c r="M31" s="64"/>
      <c r="O31" s="38"/>
      <c r="P31" s="38"/>
      <c r="Q31" s="38"/>
      <c r="R31" s="38"/>
      <c r="S31" s="38"/>
      <c r="T31" s="38"/>
      <c r="V31"/>
      <c r="W31" s="38"/>
    </row>
    <row r="32" spans="1:26" x14ac:dyDescent="0.25">
      <c r="A32" s="64"/>
      <c r="C32" s="162"/>
      <c r="D32" s="162"/>
      <c r="E32" s="162"/>
      <c r="F32" s="162"/>
      <c r="G32" s="162"/>
      <c r="H32" s="162"/>
      <c r="L32" s="38"/>
      <c r="M32" s="64"/>
      <c r="O32" s="38"/>
      <c r="P32" s="38"/>
      <c r="Q32" s="38"/>
      <c r="R32" s="38"/>
      <c r="S32" s="38"/>
      <c r="T32" s="38"/>
      <c r="V32"/>
      <c r="W32" s="38"/>
    </row>
    <row r="33" spans="1:23" x14ac:dyDescent="0.25">
      <c r="A33" s="64"/>
      <c r="C33" s="162"/>
      <c r="D33" s="162"/>
      <c r="E33" s="162"/>
      <c r="F33" s="162"/>
      <c r="G33" s="162"/>
      <c r="H33" s="162"/>
      <c r="L33" s="38"/>
      <c r="M33" s="64"/>
      <c r="O33" s="38"/>
      <c r="P33" s="38"/>
      <c r="Q33" s="38"/>
      <c r="R33" s="38"/>
      <c r="S33" s="38"/>
      <c r="T33" s="38"/>
      <c r="V33"/>
      <c r="W33" s="38"/>
    </row>
    <row r="34" spans="1:23" x14ac:dyDescent="0.25">
      <c r="A34" s="64"/>
      <c r="C34" s="162"/>
      <c r="D34" s="162"/>
      <c r="E34" s="162"/>
      <c r="F34" s="162"/>
      <c r="G34" s="162"/>
      <c r="H34" s="162"/>
      <c r="L34" s="38"/>
      <c r="M34" s="64"/>
      <c r="O34" s="38"/>
      <c r="P34" s="38"/>
      <c r="Q34" s="38"/>
      <c r="R34" s="38"/>
      <c r="S34" s="38"/>
      <c r="T34" s="38"/>
      <c r="V34"/>
      <c r="W34" s="38"/>
    </row>
    <row r="35" spans="1:23" x14ac:dyDescent="0.25">
      <c r="A35" s="64"/>
      <c r="C35" s="162"/>
      <c r="D35" s="162"/>
      <c r="E35" s="162"/>
      <c r="F35" s="162"/>
      <c r="G35" s="162"/>
      <c r="H35" s="162"/>
      <c r="L35" s="38"/>
      <c r="M35" s="64"/>
      <c r="O35" s="38"/>
      <c r="P35" s="38"/>
      <c r="Q35" s="38"/>
      <c r="R35" s="38"/>
      <c r="S35" s="38"/>
      <c r="T35" s="38"/>
      <c r="V35"/>
      <c r="W35" s="38"/>
    </row>
    <row r="36" spans="1:23" x14ac:dyDescent="0.25">
      <c r="A36" s="64"/>
      <c r="C36" s="162"/>
      <c r="D36" s="162"/>
      <c r="E36" s="162"/>
      <c r="F36" s="162"/>
      <c r="G36" s="162"/>
      <c r="H36" s="162"/>
      <c r="L36" s="38"/>
      <c r="M36" s="64"/>
      <c r="O36" s="38"/>
      <c r="P36" s="38"/>
      <c r="Q36" s="38"/>
      <c r="R36" s="38"/>
      <c r="S36" s="38"/>
      <c r="T36" s="38"/>
      <c r="V36"/>
      <c r="W36" s="38"/>
    </row>
    <row r="37" spans="1:23" x14ac:dyDescent="0.25">
      <c r="A37" s="64"/>
      <c r="C37" s="162"/>
      <c r="D37" s="162"/>
      <c r="E37" s="162"/>
      <c r="F37" s="162"/>
      <c r="G37" s="162"/>
      <c r="H37" s="162"/>
      <c r="L37" s="38"/>
      <c r="M37" s="64"/>
      <c r="O37" s="38"/>
      <c r="P37" s="38"/>
      <c r="Q37" s="38"/>
      <c r="R37" s="38"/>
      <c r="S37" s="38"/>
      <c r="T37" s="38"/>
      <c r="V37"/>
      <c r="W37" s="38"/>
    </row>
    <row r="38" spans="1:23" x14ac:dyDescent="0.25">
      <c r="A38" s="64"/>
      <c r="C38" s="162"/>
      <c r="D38" s="162"/>
      <c r="E38" s="162"/>
      <c r="F38" s="162"/>
      <c r="G38" s="162"/>
      <c r="H38" s="162"/>
      <c r="L38" s="38"/>
      <c r="M38" s="64"/>
      <c r="O38" s="38"/>
      <c r="P38" s="38"/>
      <c r="Q38" s="38"/>
      <c r="R38" s="38"/>
      <c r="S38" s="38"/>
      <c r="T38" s="38"/>
      <c r="V38"/>
      <c r="W38" s="38"/>
    </row>
    <row r="39" spans="1:23" x14ac:dyDescent="0.25">
      <c r="A39" s="64"/>
      <c r="C39" s="162"/>
      <c r="D39" s="162"/>
      <c r="E39" s="162"/>
      <c r="F39" s="162"/>
      <c r="G39" s="162"/>
      <c r="H39" s="162"/>
      <c r="L39" s="38"/>
      <c r="M39" s="64"/>
      <c r="O39" s="38"/>
      <c r="P39" s="38"/>
      <c r="Q39" s="38"/>
      <c r="R39" s="38"/>
      <c r="S39" s="38"/>
      <c r="T39" s="38"/>
      <c r="V39"/>
      <c r="W39" s="38"/>
    </row>
    <row r="40" spans="1:23" x14ac:dyDescent="0.25">
      <c r="A40" s="64"/>
      <c r="C40" s="162"/>
      <c r="D40" s="162"/>
      <c r="E40" s="162"/>
      <c r="F40" s="162"/>
      <c r="G40" s="162"/>
      <c r="H40" s="162"/>
      <c r="L40" s="38"/>
      <c r="M40" s="64"/>
      <c r="O40" s="38"/>
      <c r="P40" s="38"/>
      <c r="Q40" s="38"/>
      <c r="R40" s="38"/>
      <c r="S40" s="38"/>
      <c r="T40" s="38"/>
      <c r="V40"/>
      <c r="W40" s="38"/>
    </row>
    <row r="41" spans="1:23" x14ac:dyDescent="0.25">
      <c r="A41" s="64"/>
      <c r="C41" s="162"/>
      <c r="D41" s="162"/>
      <c r="E41" s="162"/>
      <c r="F41" s="162"/>
      <c r="G41" s="162"/>
      <c r="H41" s="162"/>
      <c r="L41" s="38"/>
      <c r="M41" s="64"/>
      <c r="O41" s="38"/>
      <c r="P41" s="38"/>
      <c r="Q41" s="38"/>
      <c r="R41" s="38"/>
      <c r="S41" s="38"/>
      <c r="T41" s="38"/>
      <c r="V41"/>
      <c r="W41" s="38"/>
    </row>
    <row r="42" spans="1:23" x14ac:dyDescent="0.25">
      <c r="A42" s="64"/>
      <c r="C42" s="162"/>
      <c r="D42" s="162"/>
      <c r="E42" s="162"/>
      <c r="F42" s="162"/>
      <c r="G42" s="162"/>
      <c r="H42" s="162"/>
      <c r="L42" s="38"/>
      <c r="M42" s="64"/>
      <c r="O42" s="38"/>
      <c r="P42" s="38"/>
      <c r="Q42" s="38"/>
      <c r="R42" s="38"/>
      <c r="S42" s="38"/>
      <c r="T42" s="38"/>
      <c r="V42"/>
      <c r="W42" s="38"/>
    </row>
    <row r="43" spans="1:23" x14ac:dyDescent="0.25">
      <c r="A43" s="64"/>
      <c r="C43" s="162"/>
      <c r="D43" s="162"/>
      <c r="E43" s="162"/>
      <c r="F43" s="162"/>
      <c r="G43" s="162"/>
      <c r="H43" s="162"/>
      <c r="L43" s="38"/>
      <c r="M43" s="64"/>
      <c r="O43" s="38"/>
      <c r="P43" s="38"/>
      <c r="Q43" s="38"/>
      <c r="R43" s="38"/>
      <c r="S43" s="38"/>
      <c r="T43" s="38"/>
      <c r="V43"/>
      <c r="W43" s="38"/>
    </row>
    <row r="44" spans="1:23" x14ac:dyDescent="0.25">
      <c r="A44" s="64"/>
      <c r="C44" s="162"/>
      <c r="D44" s="162"/>
      <c r="E44" s="162"/>
      <c r="F44" s="162"/>
      <c r="G44" s="162"/>
      <c r="H44" s="162"/>
      <c r="L44" s="38"/>
      <c r="M44" s="64"/>
      <c r="O44" s="38"/>
      <c r="P44" s="38"/>
      <c r="Q44" s="38"/>
      <c r="R44" s="38"/>
      <c r="S44" s="38"/>
      <c r="T44" s="38"/>
      <c r="V44"/>
      <c r="W44" s="38"/>
    </row>
    <row r="45" spans="1:23" x14ac:dyDescent="0.25">
      <c r="A45" s="64"/>
      <c r="C45" s="162"/>
      <c r="D45" s="162"/>
      <c r="E45" s="162"/>
      <c r="F45" s="162"/>
      <c r="G45" s="162"/>
      <c r="H45" s="162"/>
      <c r="L45" s="38"/>
      <c r="M45" s="64"/>
      <c r="O45" s="38"/>
      <c r="P45" s="38"/>
      <c r="Q45" s="38"/>
      <c r="R45" s="38"/>
      <c r="S45" s="38"/>
      <c r="T45" s="38"/>
      <c r="V45"/>
      <c r="W45" s="38"/>
    </row>
    <row r="46" spans="1:23" x14ac:dyDescent="0.25">
      <c r="A46" s="64"/>
      <c r="C46" s="162"/>
      <c r="D46" s="162"/>
      <c r="E46" s="162"/>
      <c r="F46" s="162"/>
      <c r="G46" s="162"/>
      <c r="H46" s="162"/>
      <c r="L46" s="38"/>
      <c r="M46" s="64"/>
      <c r="O46" s="38"/>
      <c r="P46" s="38"/>
      <c r="Q46" s="38"/>
      <c r="R46" s="38"/>
      <c r="S46" s="38"/>
      <c r="T46" s="38"/>
      <c r="V46"/>
      <c r="W46" s="38"/>
    </row>
    <row r="47" spans="1:23" x14ac:dyDescent="0.25">
      <c r="A47" s="64"/>
      <c r="C47" s="162"/>
      <c r="D47" s="162"/>
      <c r="E47" s="162"/>
      <c r="F47" s="162"/>
      <c r="G47" s="162"/>
      <c r="H47" s="162"/>
      <c r="L47" s="38"/>
      <c r="M47" s="64"/>
      <c r="O47" s="38"/>
      <c r="P47" s="38"/>
      <c r="Q47" s="38"/>
      <c r="R47" s="38"/>
      <c r="S47" s="38"/>
      <c r="T47" s="38"/>
      <c r="V47"/>
      <c r="W47" s="38"/>
    </row>
    <row r="48" spans="1:23" x14ac:dyDescent="0.25">
      <c r="A48" s="64"/>
      <c r="C48" s="162"/>
      <c r="D48" s="162"/>
      <c r="E48" s="162"/>
      <c r="F48" s="162"/>
      <c r="G48" s="162"/>
      <c r="H48" s="162"/>
      <c r="L48" s="38"/>
      <c r="M48" s="64"/>
      <c r="O48" s="38"/>
      <c r="P48" s="38"/>
      <c r="Q48" s="38"/>
      <c r="R48" s="38"/>
      <c r="S48" s="38"/>
      <c r="T48" s="38"/>
      <c r="V48"/>
      <c r="W48" s="38"/>
    </row>
    <row r="49" spans="1:23" x14ac:dyDescent="0.25">
      <c r="A49" s="64"/>
      <c r="C49" s="162"/>
      <c r="D49" s="162"/>
      <c r="E49" s="162"/>
      <c r="F49" s="162"/>
      <c r="G49" s="162"/>
      <c r="H49" s="162"/>
      <c r="L49" s="38"/>
      <c r="M49" s="64"/>
      <c r="O49" s="38"/>
      <c r="P49" s="38"/>
      <c r="Q49" s="38"/>
      <c r="R49" s="38"/>
      <c r="S49" s="38"/>
      <c r="T49" s="38"/>
      <c r="V49"/>
      <c r="W49" s="38"/>
    </row>
    <row r="50" spans="1:23" x14ac:dyDescent="0.25">
      <c r="A50" s="64"/>
      <c r="C50" s="162"/>
      <c r="D50" s="162"/>
      <c r="E50" s="162"/>
      <c r="F50" s="162"/>
      <c r="G50" s="162"/>
      <c r="H50" s="162"/>
      <c r="L50" s="38"/>
      <c r="M50" s="64"/>
      <c r="O50" s="38"/>
      <c r="P50" s="38"/>
      <c r="Q50" s="38"/>
      <c r="R50" s="38"/>
      <c r="S50" s="38"/>
      <c r="T50" s="38"/>
      <c r="V50"/>
      <c r="W50" s="38"/>
    </row>
    <row r="51" spans="1:23" x14ac:dyDescent="0.25">
      <c r="A51" s="64"/>
      <c r="C51" s="162"/>
      <c r="D51" s="162"/>
      <c r="E51" s="162"/>
      <c r="F51" s="162"/>
      <c r="G51" s="162"/>
      <c r="H51" s="162"/>
      <c r="L51" s="38"/>
      <c r="M51" s="64"/>
      <c r="O51" s="38"/>
      <c r="P51" s="38"/>
      <c r="Q51" s="38"/>
      <c r="R51" s="38"/>
      <c r="S51" s="38"/>
      <c r="T51" s="38"/>
      <c r="V51"/>
      <c r="W51" s="38"/>
    </row>
    <row r="52" spans="1:23" x14ac:dyDescent="0.25">
      <c r="A52" s="160"/>
      <c r="B52" s="157"/>
      <c r="C52" s="158"/>
      <c r="D52" s="158"/>
      <c r="E52" s="158"/>
      <c r="F52" s="158"/>
      <c r="G52" s="158"/>
      <c r="H52" s="158"/>
      <c r="I52" s="157"/>
      <c r="J52" s="157"/>
      <c r="K52" s="158"/>
      <c r="L52" s="38"/>
      <c r="M52" s="64"/>
      <c r="O52" s="38"/>
      <c r="P52" s="38"/>
      <c r="Q52" s="38"/>
      <c r="R52" s="38"/>
      <c r="S52" s="38"/>
      <c r="T52" s="38"/>
      <c r="V52"/>
      <c r="W52" s="38"/>
    </row>
    <row r="53" spans="1:23" x14ac:dyDescent="0.25">
      <c r="A53" s="64"/>
      <c r="C53" s="162"/>
      <c r="D53" s="162"/>
      <c r="E53" s="162"/>
      <c r="F53" s="162"/>
      <c r="G53" s="162"/>
      <c r="H53" s="162"/>
      <c r="L53" s="38"/>
      <c r="M53" s="64"/>
      <c r="O53" s="38"/>
      <c r="P53" s="38"/>
      <c r="Q53" s="38"/>
      <c r="R53" s="38"/>
      <c r="S53" s="38"/>
      <c r="T53" s="38"/>
      <c r="V53"/>
      <c r="W53" s="38"/>
    </row>
    <row r="54" spans="1:23" x14ac:dyDescent="0.25">
      <c r="A54" s="64"/>
      <c r="C54" s="162"/>
      <c r="D54" s="162"/>
      <c r="E54" s="162"/>
      <c r="F54" s="162"/>
      <c r="G54" s="162"/>
      <c r="H54" s="162"/>
      <c r="L54" s="38"/>
      <c r="M54" s="64"/>
      <c r="O54" s="38"/>
      <c r="P54" s="38"/>
      <c r="Q54" s="38"/>
      <c r="R54" s="38"/>
      <c r="S54" s="38"/>
      <c r="T54" s="38"/>
    </row>
    <row r="55" spans="1:23" x14ac:dyDescent="0.25">
      <c r="A55" s="64"/>
      <c r="C55" s="162"/>
      <c r="D55" s="162"/>
      <c r="E55" s="162"/>
      <c r="F55" s="162"/>
      <c r="G55" s="162"/>
      <c r="H55" s="162"/>
      <c r="L55" s="38"/>
      <c r="M55" s="64"/>
      <c r="O55" s="38"/>
      <c r="P55" s="38"/>
      <c r="Q55" s="38"/>
      <c r="R55" s="38"/>
      <c r="S55" s="38"/>
      <c r="T55" s="38"/>
    </row>
    <row r="56" spans="1:23" x14ac:dyDescent="0.25">
      <c r="A56" s="64"/>
      <c r="C56" s="162"/>
      <c r="D56" s="162"/>
      <c r="E56" s="162"/>
      <c r="F56" s="162"/>
      <c r="G56" s="162"/>
      <c r="H56" s="162"/>
      <c r="L56" s="38"/>
      <c r="M56" s="64"/>
      <c r="O56" s="38"/>
      <c r="P56" s="38"/>
      <c r="Q56" s="38"/>
      <c r="R56" s="38"/>
      <c r="S56" s="38"/>
      <c r="T56" s="38"/>
    </row>
    <row r="57" spans="1:23" x14ac:dyDescent="0.25">
      <c r="A57" s="64"/>
      <c r="C57" s="162"/>
      <c r="D57" s="162"/>
      <c r="E57" s="162"/>
      <c r="F57" s="162"/>
      <c r="G57" s="162"/>
      <c r="H57" s="162"/>
      <c r="L57" s="38"/>
      <c r="M57" s="64"/>
      <c r="O57" s="38"/>
      <c r="P57" s="38"/>
      <c r="Q57" s="38"/>
      <c r="R57" s="38"/>
      <c r="S57" s="38"/>
      <c r="T57" s="38"/>
    </row>
    <row r="58" spans="1:23" x14ac:dyDescent="0.25">
      <c r="A58" s="64"/>
      <c r="C58" s="162"/>
      <c r="D58" s="162"/>
      <c r="E58" s="162"/>
      <c r="F58" s="162"/>
      <c r="G58" s="162"/>
      <c r="H58" s="162"/>
      <c r="L58" s="38"/>
      <c r="M58" s="64"/>
      <c r="O58" s="38"/>
      <c r="P58" s="38"/>
      <c r="Q58" s="38"/>
      <c r="R58" s="38"/>
      <c r="S58" s="38"/>
      <c r="T58" s="38"/>
    </row>
    <row r="59" spans="1:23" x14ac:dyDescent="0.25">
      <c r="A59" s="64"/>
      <c r="C59" s="162"/>
      <c r="D59" s="162"/>
      <c r="E59" s="162"/>
      <c r="F59" s="162"/>
      <c r="G59" s="162"/>
      <c r="H59" s="162"/>
      <c r="M59" s="64"/>
      <c r="O59" s="38"/>
      <c r="P59" s="38"/>
      <c r="Q59" s="38"/>
      <c r="R59" s="38"/>
      <c r="S59" s="38"/>
      <c r="T59" s="38"/>
    </row>
    <row r="60" spans="1:23" x14ac:dyDescent="0.25">
      <c r="A60" s="64"/>
      <c r="C60" s="162"/>
      <c r="D60" s="162"/>
      <c r="E60" s="162"/>
      <c r="F60" s="162"/>
      <c r="G60" s="162"/>
      <c r="H60" s="162"/>
      <c r="M60" s="64"/>
      <c r="O60" s="38"/>
      <c r="P60" s="38"/>
      <c r="Q60" s="38"/>
      <c r="R60" s="38"/>
      <c r="S60" s="38"/>
      <c r="T60" s="38"/>
    </row>
    <row r="61" spans="1:23" x14ac:dyDescent="0.25">
      <c r="A61" s="64"/>
      <c r="C61" s="162"/>
      <c r="D61" s="162"/>
      <c r="E61" s="162"/>
      <c r="F61" s="162"/>
      <c r="G61" s="162"/>
      <c r="H61" s="162"/>
      <c r="M61" s="64"/>
      <c r="O61" s="38"/>
      <c r="P61" s="38"/>
      <c r="Q61" s="38"/>
      <c r="R61" s="38"/>
      <c r="S61" s="38"/>
      <c r="T61" s="38"/>
    </row>
    <row r="62" spans="1:23" x14ac:dyDescent="0.25">
      <c r="A62" s="64"/>
      <c r="C62" s="162"/>
      <c r="D62" s="162"/>
      <c r="E62" s="162"/>
      <c r="F62" s="162"/>
      <c r="G62" s="162"/>
      <c r="H62" s="162"/>
      <c r="M62" s="64"/>
      <c r="O62" s="38"/>
      <c r="P62" s="38"/>
      <c r="Q62" s="38"/>
      <c r="R62" s="38"/>
      <c r="S62" s="38"/>
      <c r="T62" s="38"/>
    </row>
    <row r="63" spans="1:23" x14ac:dyDescent="0.25">
      <c r="A63" s="64"/>
      <c r="C63" s="162"/>
      <c r="D63" s="162"/>
      <c r="E63" s="162"/>
      <c r="F63" s="162"/>
      <c r="G63" s="162"/>
      <c r="H63" s="162"/>
      <c r="M63" s="64"/>
      <c r="O63" s="38"/>
      <c r="P63" s="38"/>
      <c r="Q63" s="38"/>
      <c r="R63" s="38"/>
      <c r="S63" s="38"/>
      <c r="T63" s="38"/>
    </row>
    <row r="64" spans="1:23" x14ac:dyDescent="0.25">
      <c r="A64" s="64"/>
      <c r="C64" s="162"/>
      <c r="D64" s="162"/>
      <c r="E64" s="162"/>
      <c r="F64" s="162"/>
      <c r="G64" s="162"/>
      <c r="H64" s="162"/>
      <c r="M64" s="64"/>
      <c r="O64" s="38"/>
      <c r="P64" s="38"/>
      <c r="Q64" s="38"/>
      <c r="R64" s="38"/>
      <c r="S64" s="38"/>
      <c r="T64" s="38"/>
    </row>
    <row r="65" spans="1:20" x14ac:dyDescent="0.25">
      <c r="A65" s="64"/>
      <c r="C65" s="162"/>
      <c r="D65" s="162"/>
      <c r="E65" s="162"/>
      <c r="F65" s="162"/>
      <c r="G65" s="162"/>
      <c r="H65" s="162"/>
      <c r="M65" s="64"/>
      <c r="O65" s="38"/>
      <c r="P65" s="38"/>
      <c r="Q65" s="38"/>
      <c r="R65" s="38"/>
      <c r="S65" s="38"/>
      <c r="T65" s="38"/>
    </row>
    <row r="66" spans="1:20" x14ac:dyDescent="0.25">
      <c r="A66" s="64"/>
      <c r="C66" s="162"/>
      <c r="D66" s="162"/>
      <c r="E66" s="162"/>
      <c r="F66" s="162"/>
      <c r="G66" s="162"/>
      <c r="H66" s="162"/>
      <c r="M66" s="64"/>
      <c r="O66" s="38"/>
      <c r="P66" s="38"/>
      <c r="Q66" s="38"/>
      <c r="R66" s="38"/>
      <c r="S66" s="38"/>
      <c r="T66" s="38"/>
    </row>
    <row r="67" spans="1:20" x14ac:dyDescent="0.25">
      <c r="A67" s="64"/>
      <c r="C67" s="162"/>
      <c r="D67" s="162"/>
      <c r="E67" s="162"/>
      <c r="F67" s="162"/>
      <c r="G67" s="162"/>
      <c r="H67" s="162"/>
      <c r="M67" s="64"/>
      <c r="O67" s="38"/>
      <c r="P67" s="38"/>
      <c r="Q67" s="38"/>
      <c r="R67" s="38"/>
      <c r="S67" s="38"/>
      <c r="T67" s="38"/>
    </row>
    <row r="68" spans="1:20" x14ac:dyDescent="0.25">
      <c r="A68" s="64"/>
      <c r="C68" s="162"/>
      <c r="D68" s="162"/>
      <c r="E68" s="162"/>
      <c r="F68" s="162"/>
      <c r="G68" s="162"/>
      <c r="H68" s="162"/>
      <c r="M68" s="64"/>
      <c r="O68" s="38"/>
      <c r="P68" s="38"/>
      <c r="Q68" s="38"/>
      <c r="R68" s="38"/>
      <c r="S68" s="38"/>
      <c r="T68" s="38"/>
    </row>
    <row r="69" spans="1:20" x14ac:dyDescent="0.25">
      <c r="A69" s="64"/>
      <c r="C69" s="162"/>
      <c r="D69" s="162"/>
      <c r="E69" s="162"/>
      <c r="F69" s="162"/>
      <c r="G69" s="162"/>
      <c r="H69" s="162"/>
      <c r="M69" s="64"/>
      <c r="O69" s="38"/>
      <c r="P69" s="38"/>
      <c r="Q69" s="38"/>
      <c r="R69" s="38"/>
      <c r="S69" s="38"/>
      <c r="T69" s="38"/>
    </row>
    <row r="70" spans="1:20" x14ac:dyDescent="0.25">
      <c r="A70" s="64"/>
      <c r="C70" s="162"/>
      <c r="D70" s="162"/>
      <c r="E70" s="162"/>
      <c r="F70" s="162"/>
      <c r="G70" s="162"/>
      <c r="H70" s="162"/>
      <c r="M70" s="64"/>
      <c r="O70" s="38"/>
      <c r="P70" s="38"/>
      <c r="Q70" s="38"/>
      <c r="R70" s="38"/>
      <c r="S70" s="38"/>
      <c r="T70" s="38"/>
    </row>
    <row r="71" spans="1:20" x14ac:dyDescent="0.25">
      <c r="A71" s="64"/>
      <c r="C71" s="162"/>
      <c r="D71" s="162"/>
      <c r="E71" s="162"/>
      <c r="F71" s="162"/>
      <c r="G71" s="162"/>
      <c r="H71" s="162"/>
      <c r="M71" s="64"/>
      <c r="O71" s="38"/>
      <c r="P71" s="38"/>
      <c r="Q71" s="38"/>
      <c r="R71" s="38"/>
      <c r="S71" s="38"/>
      <c r="T71" s="38"/>
    </row>
    <row r="72" spans="1:20" x14ac:dyDescent="0.25">
      <c r="A72" s="64"/>
      <c r="C72" s="162"/>
      <c r="D72" s="162"/>
      <c r="E72" s="162"/>
      <c r="F72" s="162"/>
      <c r="G72" s="162"/>
      <c r="H72" s="162"/>
      <c r="M72" s="64"/>
      <c r="O72" s="38"/>
      <c r="P72" s="38"/>
      <c r="Q72" s="38"/>
      <c r="R72" s="38"/>
      <c r="S72" s="38"/>
      <c r="T72" s="38"/>
    </row>
    <row r="73" spans="1:20" x14ac:dyDescent="0.25">
      <c r="A73" s="64"/>
      <c r="C73" s="162"/>
      <c r="D73" s="162"/>
      <c r="E73" s="162"/>
      <c r="F73" s="162"/>
      <c r="G73" s="162"/>
      <c r="H73" s="162"/>
      <c r="M73" s="64"/>
      <c r="O73" s="38"/>
      <c r="P73" s="38"/>
      <c r="Q73" s="38"/>
      <c r="R73" s="38"/>
      <c r="S73" s="38"/>
      <c r="T73" s="38"/>
    </row>
    <row r="74" spans="1:20" x14ac:dyDescent="0.25">
      <c r="A74" s="64"/>
      <c r="C74" s="162"/>
      <c r="D74" s="162"/>
      <c r="E74" s="162"/>
      <c r="F74" s="162"/>
      <c r="G74" s="162"/>
      <c r="H74" s="162"/>
      <c r="M74" s="64"/>
      <c r="O74" s="38"/>
      <c r="P74" s="38"/>
      <c r="Q74" s="38"/>
      <c r="R74" s="38"/>
      <c r="S74" s="38"/>
      <c r="T74" s="38"/>
    </row>
    <row r="75" spans="1:20" x14ac:dyDescent="0.25">
      <c r="A75" s="64"/>
      <c r="C75" s="162"/>
      <c r="D75" s="162"/>
      <c r="E75" s="162"/>
      <c r="F75" s="162"/>
      <c r="G75" s="162"/>
      <c r="H75" s="162"/>
      <c r="M75" s="64"/>
      <c r="O75" s="38"/>
      <c r="P75" s="38"/>
      <c r="Q75" s="38"/>
      <c r="R75" s="38"/>
      <c r="S75" s="38"/>
      <c r="T75" s="38"/>
    </row>
    <row r="76" spans="1:20" x14ac:dyDescent="0.25">
      <c r="A76" s="64"/>
      <c r="C76" s="162"/>
      <c r="D76" s="162"/>
      <c r="E76" s="162"/>
      <c r="F76" s="162"/>
      <c r="G76" s="162"/>
      <c r="H76" s="162"/>
      <c r="M76" s="64"/>
      <c r="O76" s="38"/>
      <c r="P76" s="38"/>
      <c r="Q76" s="38"/>
      <c r="R76" s="38"/>
      <c r="S76" s="38"/>
      <c r="T76" s="38"/>
    </row>
    <row r="77" spans="1:20" x14ac:dyDescent="0.25">
      <c r="A77" s="64"/>
      <c r="C77" s="162"/>
      <c r="D77" s="162"/>
      <c r="E77" s="162"/>
      <c r="F77" s="162"/>
      <c r="G77" s="162"/>
      <c r="H77" s="162"/>
      <c r="M77" s="64"/>
      <c r="O77" s="38"/>
      <c r="P77" s="38"/>
      <c r="Q77" s="38"/>
      <c r="R77" s="38"/>
      <c r="S77" s="38"/>
      <c r="T77" s="38"/>
    </row>
    <row r="78" spans="1:20" x14ac:dyDescent="0.25">
      <c r="A78" s="64"/>
      <c r="C78" s="162"/>
      <c r="D78" s="162"/>
      <c r="E78" s="162"/>
      <c r="F78" s="162"/>
      <c r="G78" s="162"/>
      <c r="H78" s="162"/>
      <c r="M78" s="64"/>
      <c r="O78" s="38"/>
      <c r="P78" s="38"/>
      <c r="Q78" s="38"/>
      <c r="R78" s="38"/>
      <c r="S78" s="38"/>
      <c r="T78" s="38"/>
    </row>
    <row r="79" spans="1:20" x14ac:dyDescent="0.25">
      <c r="A79" s="160"/>
      <c r="B79" s="157"/>
      <c r="C79" s="158"/>
      <c r="D79" s="158"/>
      <c r="E79" s="158"/>
      <c r="F79" s="158"/>
      <c r="G79" s="158"/>
      <c r="H79" s="158"/>
      <c r="I79" s="157"/>
      <c r="J79" s="157"/>
      <c r="K79" s="158"/>
      <c r="M79" s="64"/>
      <c r="O79" s="38"/>
      <c r="P79" s="38"/>
      <c r="Q79" s="38"/>
      <c r="R79" s="38"/>
      <c r="S79" s="38"/>
      <c r="T79" s="38"/>
    </row>
    <row r="80" spans="1:20" x14ac:dyDescent="0.25">
      <c r="A80" s="64"/>
      <c r="C80" s="162"/>
      <c r="D80" s="162"/>
      <c r="E80" s="162"/>
      <c r="F80" s="162"/>
      <c r="G80" s="162"/>
      <c r="H80" s="162"/>
      <c r="M80" s="64"/>
      <c r="O80" s="38"/>
      <c r="P80" s="38"/>
      <c r="Q80" s="38"/>
      <c r="R80" s="38"/>
      <c r="S80" s="38"/>
      <c r="T80" s="38"/>
    </row>
    <row r="81" spans="1:20" x14ac:dyDescent="0.25">
      <c r="A81" s="64"/>
      <c r="C81" s="162"/>
      <c r="D81" s="162"/>
      <c r="E81" s="162"/>
      <c r="F81" s="162"/>
      <c r="G81" s="162"/>
      <c r="H81" s="162"/>
      <c r="M81" s="64"/>
      <c r="O81" s="38"/>
      <c r="P81" s="38"/>
      <c r="Q81" s="38"/>
      <c r="R81" s="38"/>
      <c r="S81" s="38"/>
      <c r="T81" s="38"/>
    </row>
    <row r="82" spans="1:20" x14ac:dyDescent="0.25">
      <c r="A82" s="64"/>
      <c r="C82" s="162"/>
      <c r="D82" s="162"/>
      <c r="E82" s="162"/>
      <c r="F82" s="162"/>
      <c r="G82" s="162"/>
      <c r="H82" s="162"/>
      <c r="M82" s="64"/>
      <c r="O82" s="38"/>
      <c r="P82" s="38"/>
      <c r="Q82" s="38"/>
      <c r="R82" s="38"/>
      <c r="S82" s="38"/>
      <c r="T82" s="38"/>
    </row>
    <row r="83" spans="1:20" x14ac:dyDescent="0.25">
      <c r="A83" s="64"/>
      <c r="C83" s="162"/>
      <c r="D83" s="162"/>
      <c r="E83" s="162"/>
      <c r="F83" s="162"/>
      <c r="G83" s="162"/>
      <c r="H83" s="162"/>
      <c r="M83" s="64"/>
      <c r="O83" s="38"/>
      <c r="P83" s="38"/>
      <c r="Q83" s="38"/>
      <c r="R83" s="38"/>
      <c r="S83" s="38"/>
      <c r="T83" s="38"/>
    </row>
    <row r="84" spans="1:20" x14ac:dyDescent="0.25">
      <c r="A84" s="64"/>
      <c r="C84" s="162"/>
      <c r="D84" s="162"/>
      <c r="E84" s="162"/>
      <c r="F84" s="162"/>
      <c r="G84" s="162"/>
      <c r="H84" s="162"/>
      <c r="M84" s="64"/>
      <c r="O84" s="38"/>
      <c r="P84" s="38"/>
      <c r="Q84" s="38"/>
      <c r="R84" s="38"/>
      <c r="S84" s="38"/>
      <c r="T84" s="38"/>
    </row>
    <row r="85" spans="1:20" x14ac:dyDescent="0.25">
      <c r="A85" s="64"/>
      <c r="C85" s="162"/>
      <c r="D85" s="162"/>
      <c r="E85" s="162"/>
      <c r="F85" s="162"/>
      <c r="G85" s="162"/>
      <c r="H85" s="162"/>
      <c r="M85" s="64"/>
      <c r="O85" s="38"/>
      <c r="P85" s="38"/>
      <c r="Q85" s="38"/>
      <c r="R85" s="38"/>
      <c r="S85" s="38"/>
      <c r="T85" s="38"/>
    </row>
    <row r="86" spans="1:20" x14ac:dyDescent="0.25">
      <c r="A86" s="64"/>
      <c r="C86" s="162"/>
      <c r="D86" s="162"/>
      <c r="E86" s="162"/>
      <c r="F86" s="162"/>
      <c r="G86" s="162"/>
      <c r="H86" s="162"/>
      <c r="M86" s="64"/>
      <c r="O86" s="38"/>
      <c r="P86" s="38"/>
      <c r="Q86" s="38"/>
      <c r="R86" s="38"/>
      <c r="S86" s="38"/>
      <c r="T86" s="38"/>
    </row>
    <row r="87" spans="1:20" x14ac:dyDescent="0.25">
      <c r="A87" s="64"/>
      <c r="C87" s="162"/>
      <c r="D87" s="162"/>
      <c r="E87" s="162"/>
      <c r="F87" s="162"/>
      <c r="G87" s="162"/>
      <c r="H87" s="162"/>
      <c r="M87" s="64"/>
      <c r="O87" s="38"/>
      <c r="P87" s="38"/>
      <c r="Q87" s="38"/>
      <c r="R87" s="38"/>
      <c r="S87" s="38"/>
      <c r="T87" s="38"/>
    </row>
    <row r="88" spans="1:20" x14ac:dyDescent="0.25">
      <c r="A88" s="64"/>
      <c r="C88" s="162"/>
      <c r="D88" s="162"/>
      <c r="E88" s="162"/>
      <c r="F88" s="162"/>
      <c r="G88" s="162"/>
      <c r="H88" s="162"/>
      <c r="M88" s="64"/>
      <c r="O88" s="38"/>
      <c r="P88" s="38"/>
      <c r="Q88" s="38"/>
      <c r="R88" s="38"/>
      <c r="S88" s="38"/>
      <c r="T88" s="38"/>
    </row>
    <row r="89" spans="1:20" x14ac:dyDescent="0.25">
      <c r="A89" s="64"/>
      <c r="C89" s="162"/>
      <c r="D89" s="162"/>
      <c r="E89" s="162"/>
      <c r="F89" s="162"/>
      <c r="G89" s="162"/>
      <c r="H89" s="162"/>
      <c r="M89" s="64"/>
      <c r="O89" s="38"/>
      <c r="P89" s="38"/>
      <c r="Q89" s="38"/>
      <c r="R89" s="38"/>
      <c r="S89" s="38"/>
      <c r="T89" s="38"/>
    </row>
    <row r="90" spans="1:20" x14ac:dyDescent="0.25">
      <c r="A90" s="64"/>
      <c r="C90" s="162"/>
      <c r="D90" s="162"/>
      <c r="E90" s="162"/>
      <c r="F90" s="162"/>
      <c r="G90" s="162"/>
      <c r="H90" s="162"/>
      <c r="M90" s="64"/>
      <c r="O90" s="38"/>
      <c r="P90" s="38"/>
      <c r="Q90" s="38"/>
      <c r="R90" s="38"/>
      <c r="S90" s="38"/>
      <c r="T90" s="38"/>
    </row>
    <row r="91" spans="1:20" x14ac:dyDescent="0.25">
      <c r="A91" s="64"/>
      <c r="C91" s="162"/>
      <c r="D91" s="162"/>
      <c r="E91" s="162"/>
      <c r="F91" s="162"/>
      <c r="G91" s="162"/>
      <c r="H91" s="162"/>
      <c r="M91" s="64"/>
      <c r="O91" s="38"/>
      <c r="P91" s="38"/>
      <c r="Q91" s="38"/>
      <c r="R91" s="38"/>
      <c r="S91" s="38"/>
      <c r="T91" s="38"/>
    </row>
    <row r="92" spans="1:20" x14ac:dyDescent="0.25">
      <c r="A92" s="64"/>
      <c r="C92" s="162"/>
      <c r="D92" s="162"/>
      <c r="E92" s="162"/>
      <c r="F92" s="162"/>
      <c r="G92" s="162"/>
      <c r="H92" s="162"/>
      <c r="M92" s="64"/>
      <c r="O92" s="38"/>
      <c r="P92" s="38"/>
      <c r="Q92" s="38"/>
      <c r="R92" s="38"/>
      <c r="S92" s="38"/>
      <c r="T92" s="38"/>
    </row>
    <row r="93" spans="1:20" x14ac:dyDescent="0.25">
      <c r="A93" s="64"/>
      <c r="C93" s="162"/>
      <c r="D93" s="162"/>
      <c r="E93" s="162"/>
      <c r="F93" s="162"/>
      <c r="G93" s="162"/>
      <c r="H93" s="162"/>
      <c r="M93" s="64"/>
      <c r="O93" s="38"/>
      <c r="P93" s="38"/>
      <c r="Q93" s="38"/>
      <c r="R93" s="38"/>
      <c r="S93" s="38"/>
      <c r="T93" s="38"/>
    </row>
    <row r="94" spans="1:20" x14ac:dyDescent="0.25">
      <c r="A94" s="64"/>
      <c r="C94" s="162"/>
      <c r="D94" s="162"/>
      <c r="E94" s="162"/>
      <c r="F94" s="162"/>
      <c r="G94" s="162"/>
      <c r="H94" s="162"/>
      <c r="M94" s="64"/>
      <c r="O94" s="38"/>
      <c r="P94" s="38"/>
      <c r="Q94" s="38"/>
      <c r="R94" s="38"/>
      <c r="S94" s="38"/>
      <c r="T94" s="38"/>
    </row>
    <row r="95" spans="1:20" x14ac:dyDescent="0.25">
      <c r="A95" s="64"/>
      <c r="C95" s="162"/>
      <c r="D95" s="162"/>
      <c r="E95" s="162"/>
      <c r="F95" s="162"/>
      <c r="G95" s="162"/>
      <c r="H95" s="162"/>
      <c r="M95" s="64"/>
      <c r="O95" s="38"/>
      <c r="P95" s="38"/>
      <c r="Q95" s="38"/>
      <c r="R95" s="38"/>
      <c r="S95" s="38"/>
      <c r="T95" s="38"/>
    </row>
    <row r="96" spans="1:20" x14ac:dyDescent="0.25">
      <c r="A96" s="64"/>
      <c r="C96" s="162"/>
      <c r="D96" s="162"/>
      <c r="E96" s="162"/>
      <c r="F96" s="162"/>
      <c r="G96" s="162"/>
      <c r="H96" s="162"/>
      <c r="M96" s="64"/>
      <c r="O96" s="38"/>
      <c r="P96" s="38"/>
      <c r="Q96" s="38"/>
      <c r="R96" s="38"/>
      <c r="S96" s="38"/>
      <c r="T96" s="38"/>
    </row>
    <row r="97" spans="1:20" x14ac:dyDescent="0.25">
      <c r="A97" s="64"/>
      <c r="C97" s="162"/>
      <c r="D97" s="162"/>
      <c r="E97" s="162"/>
      <c r="F97" s="162"/>
      <c r="G97" s="162"/>
      <c r="H97" s="162"/>
      <c r="M97" s="64"/>
      <c r="O97" s="38"/>
      <c r="P97" s="38"/>
      <c r="Q97" s="38"/>
      <c r="R97" s="38"/>
      <c r="S97" s="38"/>
      <c r="T97" s="38"/>
    </row>
    <row r="98" spans="1:20" x14ac:dyDescent="0.25">
      <c r="A98" s="64"/>
      <c r="C98" s="162"/>
      <c r="D98" s="162"/>
      <c r="E98" s="162"/>
      <c r="F98" s="162"/>
      <c r="G98" s="162"/>
      <c r="H98" s="162"/>
      <c r="M98" s="64"/>
      <c r="O98" s="38"/>
      <c r="P98" s="38"/>
      <c r="Q98" s="38"/>
      <c r="R98" s="38"/>
      <c r="S98" s="38"/>
      <c r="T98" s="38"/>
    </row>
    <row r="99" spans="1:20" x14ac:dyDescent="0.25">
      <c r="A99" s="64"/>
      <c r="C99" s="162"/>
      <c r="D99" s="162"/>
      <c r="E99" s="162"/>
      <c r="F99" s="162"/>
      <c r="G99" s="162"/>
      <c r="H99" s="162"/>
      <c r="M99" s="64"/>
      <c r="O99" s="38"/>
      <c r="P99" s="38"/>
      <c r="Q99" s="38"/>
      <c r="R99" s="38"/>
      <c r="S99" s="38"/>
      <c r="T99" s="38"/>
    </row>
    <row r="100" spans="1:20" x14ac:dyDescent="0.25">
      <c r="A100" s="64"/>
      <c r="C100" s="162"/>
      <c r="D100" s="162"/>
      <c r="E100" s="162"/>
      <c r="F100" s="162"/>
      <c r="G100" s="162"/>
      <c r="H100" s="162"/>
      <c r="M100" s="64"/>
      <c r="O100" s="38"/>
      <c r="P100" s="38"/>
      <c r="Q100" s="38"/>
      <c r="R100" s="38"/>
      <c r="S100" s="38"/>
      <c r="T100" s="38"/>
    </row>
    <row r="101" spans="1:20" x14ac:dyDescent="0.25">
      <c r="A101" s="64"/>
      <c r="C101" s="162"/>
      <c r="D101" s="162"/>
      <c r="E101" s="162"/>
      <c r="F101" s="162"/>
      <c r="G101" s="162"/>
      <c r="H101" s="162"/>
      <c r="M101" s="64"/>
      <c r="O101" s="38"/>
      <c r="P101" s="38"/>
      <c r="Q101" s="38"/>
      <c r="R101" s="38"/>
      <c r="S101" s="38"/>
      <c r="T101" s="38"/>
    </row>
    <row r="102" spans="1:20" x14ac:dyDescent="0.25">
      <c r="A102" s="64"/>
      <c r="C102" s="162"/>
      <c r="D102" s="162"/>
      <c r="E102" s="162"/>
      <c r="F102" s="162"/>
      <c r="G102" s="162"/>
      <c r="H102" s="162"/>
      <c r="M102" s="64"/>
      <c r="O102" s="38"/>
      <c r="P102" s="38"/>
      <c r="Q102" s="38"/>
      <c r="R102" s="38"/>
      <c r="S102" s="38"/>
      <c r="T102" s="38"/>
    </row>
    <row r="103" spans="1:20" x14ac:dyDescent="0.25">
      <c r="A103" s="64"/>
      <c r="C103" s="162"/>
      <c r="D103" s="162"/>
      <c r="E103" s="162"/>
      <c r="F103" s="162"/>
      <c r="G103" s="162"/>
      <c r="H103" s="162"/>
      <c r="M103" s="64"/>
      <c r="O103" s="38"/>
      <c r="P103" s="38"/>
      <c r="Q103" s="38"/>
      <c r="R103" s="38"/>
      <c r="S103" s="38"/>
      <c r="T103" s="38"/>
    </row>
    <row r="104" spans="1:20" x14ac:dyDescent="0.25">
      <c r="A104" s="64"/>
      <c r="C104" s="162"/>
      <c r="D104" s="162"/>
      <c r="E104" s="162"/>
      <c r="F104" s="162"/>
      <c r="G104" s="162"/>
      <c r="H104" s="162"/>
      <c r="M104" s="64"/>
      <c r="O104" s="38"/>
      <c r="P104" s="38"/>
      <c r="Q104" s="38"/>
      <c r="R104" s="38"/>
      <c r="S104" s="38"/>
      <c r="T104" s="38"/>
    </row>
    <row r="105" spans="1:20" x14ac:dyDescent="0.25">
      <c r="A105" s="64"/>
      <c r="C105" s="162"/>
      <c r="D105" s="162"/>
      <c r="E105" s="162"/>
      <c r="F105" s="162"/>
      <c r="G105" s="162"/>
      <c r="H105" s="162"/>
      <c r="M105" s="64"/>
      <c r="O105" s="38"/>
      <c r="P105" s="38"/>
      <c r="Q105" s="38"/>
      <c r="R105" s="38"/>
      <c r="S105" s="38"/>
      <c r="T105" s="38"/>
    </row>
    <row r="106" spans="1:20" x14ac:dyDescent="0.25">
      <c r="M106" s="64"/>
      <c r="O106" s="38"/>
      <c r="P106" s="38"/>
      <c r="Q106" s="38"/>
      <c r="R106" s="38"/>
      <c r="S106" s="38"/>
      <c r="T106" s="38"/>
    </row>
    <row r="107" spans="1:20" x14ac:dyDescent="0.25">
      <c r="M107" s="64"/>
      <c r="O107" s="38"/>
      <c r="P107" s="38"/>
      <c r="Q107" s="38"/>
      <c r="R107" s="38"/>
      <c r="S107" s="38"/>
      <c r="T107" s="38"/>
    </row>
    <row r="108" spans="1:20" x14ac:dyDescent="0.25">
      <c r="M108" s="64"/>
      <c r="O108" s="38"/>
      <c r="P108" s="38"/>
      <c r="Q108" s="38"/>
      <c r="R108" s="38"/>
      <c r="S108" s="38"/>
      <c r="T108" s="38"/>
    </row>
    <row r="109" spans="1:20" x14ac:dyDescent="0.25">
      <c r="M109" s="64"/>
      <c r="O109" s="38"/>
      <c r="P109" s="38"/>
      <c r="Q109" s="38"/>
      <c r="R109" s="38"/>
      <c r="S109" s="38"/>
      <c r="T109" s="38"/>
    </row>
    <row r="110" spans="1:20" x14ac:dyDescent="0.25">
      <c r="M110" s="64"/>
      <c r="O110" s="38"/>
      <c r="P110" s="38"/>
      <c r="Q110" s="38"/>
      <c r="R110" s="38"/>
      <c r="S110" s="38"/>
      <c r="T110" s="38"/>
    </row>
    <row r="111" spans="1:20" x14ac:dyDescent="0.25">
      <c r="M111" s="64"/>
      <c r="O111" s="38"/>
      <c r="P111" s="38"/>
      <c r="Q111" s="38"/>
      <c r="R111" s="38"/>
      <c r="S111" s="38"/>
      <c r="T111" s="38"/>
    </row>
    <row r="112" spans="1:20" x14ac:dyDescent="0.25">
      <c r="M112" s="64"/>
      <c r="O112" s="38"/>
      <c r="P112" s="38"/>
      <c r="Q112" s="38"/>
      <c r="R112" s="38"/>
      <c r="S112" s="38"/>
      <c r="T112" s="38"/>
    </row>
    <row r="113" spans="13:20" x14ac:dyDescent="0.25">
      <c r="M113" s="64"/>
      <c r="O113" s="38"/>
      <c r="P113" s="38"/>
      <c r="Q113" s="38"/>
      <c r="R113" s="38"/>
      <c r="S113" s="38"/>
      <c r="T113" s="38"/>
    </row>
    <row r="114" spans="13:20" x14ac:dyDescent="0.25">
      <c r="M114" s="64"/>
      <c r="O114" s="38"/>
      <c r="P114" s="38"/>
      <c r="Q114" s="38"/>
      <c r="R114" s="38"/>
      <c r="S114" s="38"/>
      <c r="T114" s="38"/>
    </row>
    <row r="115" spans="13:20" x14ac:dyDescent="0.25">
      <c r="M115" s="64"/>
      <c r="O115" s="38"/>
      <c r="P115" s="38"/>
      <c r="Q115" s="38"/>
      <c r="R115" s="38"/>
      <c r="S115" s="38"/>
      <c r="T115" s="38"/>
    </row>
    <row r="116" spans="13:20" x14ac:dyDescent="0.25">
      <c r="M116" s="64"/>
      <c r="O116" s="38"/>
      <c r="P116" s="38"/>
      <c r="Q116" s="38"/>
      <c r="R116" s="38"/>
      <c r="S116" s="38"/>
      <c r="T116" s="38"/>
    </row>
    <row r="117" spans="13:20" x14ac:dyDescent="0.25">
      <c r="M117" s="64"/>
      <c r="O117" s="38"/>
      <c r="P117" s="38"/>
      <c r="Q117" s="38"/>
      <c r="R117" s="38"/>
      <c r="S117" s="38"/>
      <c r="T117" s="38"/>
    </row>
    <row r="118" spans="13:20" x14ac:dyDescent="0.25">
      <c r="M118" s="64"/>
      <c r="O118" s="38"/>
      <c r="P118" s="38"/>
      <c r="Q118" s="38"/>
      <c r="R118" s="38"/>
      <c r="S118" s="38"/>
      <c r="T118" s="38"/>
    </row>
    <row r="119" spans="13:20" x14ac:dyDescent="0.25">
      <c r="M119" s="64"/>
      <c r="O119" s="38"/>
      <c r="P119" s="38"/>
      <c r="Q119" s="38"/>
      <c r="R119" s="38"/>
      <c r="S119" s="38"/>
      <c r="T119" s="38"/>
    </row>
    <row r="120" spans="13:20" x14ac:dyDescent="0.25">
      <c r="M120" s="64"/>
      <c r="O120" s="38"/>
      <c r="P120" s="38"/>
      <c r="Q120" s="38"/>
      <c r="R120" s="38"/>
      <c r="S120" s="38"/>
      <c r="T120" s="38"/>
    </row>
    <row r="121" spans="13:20" x14ac:dyDescent="0.25">
      <c r="M121" s="64"/>
      <c r="O121" s="38"/>
      <c r="P121" s="38"/>
      <c r="Q121" s="38"/>
      <c r="R121" s="38"/>
      <c r="S121" s="38"/>
      <c r="T121" s="38"/>
    </row>
    <row r="122" spans="13:20" x14ac:dyDescent="0.25">
      <c r="M122" s="64"/>
      <c r="O122" s="38"/>
      <c r="P122" s="38"/>
      <c r="Q122" s="38"/>
      <c r="R122" s="38"/>
      <c r="S122" s="38"/>
      <c r="T122" s="38"/>
    </row>
    <row r="123" spans="13:20" x14ac:dyDescent="0.25">
      <c r="M123" s="64"/>
      <c r="O123" s="38"/>
      <c r="P123" s="38"/>
      <c r="Q123" s="38"/>
      <c r="R123" s="38"/>
      <c r="S123" s="38"/>
      <c r="T123" s="38"/>
    </row>
    <row r="124" spans="13:20" x14ac:dyDescent="0.25">
      <c r="M124" s="64"/>
      <c r="O124" s="38"/>
      <c r="P124" s="38"/>
      <c r="Q124" s="38"/>
      <c r="R124" s="38"/>
      <c r="S124" s="38"/>
      <c r="T124" s="38"/>
    </row>
    <row r="125" spans="13:20" x14ac:dyDescent="0.25">
      <c r="M125" s="64"/>
      <c r="O125" s="38"/>
      <c r="P125" s="38"/>
      <c r="Q125" s="38"/>
      <c r="R125" s="38"/>
      <c r="S125" s="38"/>
      <c r="T125" s="38"/>
    </row>
    <row r="126" spans="13:20" x14ac:dyDescent="0.25">
      <c r="M126" s="64"/>
      <c r="O126" s="38"/>
      <c r="P126" s="38"/>
      <c r="Q126" s="38"/>
      <c r="R126" s="38"/>
      <c r="S126" s="38"/>
      <c r="T126" s="38"/>
    </row>
    <row r="127" spans="13:20" x14ac:dyDescent="0.25">
      <c r="M127" s="64"/>
      <c r="O127" s="38"/>
      <c r="P127" s="38"/>
      <c r="Q127" s="38"/>
      <c r="R127" s="38"/>
      <c r="S127" s="38"/>
      <c r="T127" s="38"/>
    </row>
    <row r="128" spans="13:20" x14ac:dyDescent="0.25">
      <c r="M128" s="64"/>
      <c r="O128" s="38"/>
      <c r="P128" s="38"/>
      <c r="Q128" s="38"/>
      <c r="R128" s="38"/>
      <c r="S128" s="38"/>
      <c r="T128" s="38"/>
    </row>
    <row r="129" spans="13:20" x14ac:dyDescent="0.25">
      <c r="M129" s="64"/>
      <c r="O129" s="38"/>
      <c r="P129" s="38"/>
      <c r="Q129" s="38"/>
      <c r="R129" s="38"/>
      <c r="S129" s="38"/>
      <c r="T129" s="38"/>
    </row>
    <row r="130" spans="13:20" x14ac:dyDescent="0.25">
      <c r="M130" s="64"/>
      <c r="O130" s="38"/>
      <c r="P130" s="38"/>
      <c r="Q130" s="38"/>
      <c r="R130" s="38"/>
      <c r="S130" s="38"/>
      <c r="T130" s="38"/>
    </row>
    <row r="131" spans="13:20" x14ac:dyDescent="0.25">
      <c r="M131" s="64"/>
      <c r="O131" s="38"/>
      <c r="P131" s="38"/>
      <c r="Q131" s="38"/>
      <c r="R131" s="38"/>
      <c r="S131" s="38"/>
      <c r="T131" s="38"/>
    </row>
  </sheetData>
  <phoneticPr fontId="12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4FFD-26AF-471C-A90D-08D8A64AA45C}">
  <sheetPr codeName="wksMonthData1">
    <tabColor theme="4" tint="0.59999389629810485"/>
  </sheetPr>
  <dimension ref="B1:M72"/>
  <sheetViews>
    <sheetView showGridLines="0" topLeftCell="A44" workbookViewId="0">
      <selection activeCell="E15" sqref="E15"/>
    </sheetView>
  </sheetViews>
  <sheetFormatPr baseColWidth="10" defaultRowHeight="13.8" x14ac:dyDescent="0.25"/>
  <cols>
    <col min="1" max="1" width="2.19921875" customWidth="1"/>
    <col min="2" max="2" width="6.5" bestFit="1" customWidth="1"/>
    <col min="3" max="3" width="7.19921875" bestFit="1" customWidth="1"/>
    <col min="4" max="4" width="9.19921875" bestFit="1" customWidth="1"/>
    <col min="5" max="5" width="6.19921875" bestFit="1" customWidth="1"/>
    <col min="6" max="6" width="9.5" bestFit="1" customWidth="1"/>
    <col min="7" max="7" width="8" bestFit="1" customWidth="1"/>
    <col min="8" max="8" width="10.3984375" bestFit="1" customWidth="1"/>
    <col min="9" max="9" width="19.69921875" bestFit="1" customWidth="1"/>
    <col min="10" max="10" width="11.296875" bestFit="1" customWidth="1"/>
    <col min="11" max="11" width="12.19921875" customWidth="1"/>
    <col min="12" max="12" width="24.69921875" customWidth="1"/>
    <col min="15" max="19" width="10"/>
  </cols>
  <sheetData>
    <row r="1" spans="2:13" x14ac:dyDescent="0.25">
      <c r="G1" s="164" t="s">
        <v>0</v>
      </c>
      <c r="H1" s="164"/>
      <c r="I1" s="164"/>
      <c r="J1" s="36">
        <f>DATE(C7,B7,1)</f>
        <v>45627</v>
      </c>
      <c r="L1" t="s">
        <v>30</v>
      </c>
    </row>
    <row r="2" spans="2:13" x14ac:dyDescent="0.25">
      <c r="G2" s="164" t="s">
        <v>3</v>
      </c>
      <c r="H2" s="164"/>
      <c r="I2" s="164"/>
      <c r="J2" s="36">
        <f>EOMONTH(J1,0)</f>
        <v>45657</v>
      </c>
      <c r="L2" s="117" t="s">
        <v>64</v>
      </c>
    </row>
    <row r="3" spans="2:13" x14ac:dyDescent="0.25">
      <c r="G3" s="164" t="s">
        <v>4</v>
      </c>
      <c r="H3" s="164"/>
      <c r="I3" s="164"/>
      <c r="J3" s="37">
        <f>WEEKDAY(J1,2)</f>
        <v>7</v>
      </c>
    </row>
    <row r="5" spans="2:13" ht="14.4" thickBot="1" x14ac:dyDescent="0.3"/>
    <row r="6" spans="2:13" ht="14.4" thickBot="1" x14ac:dyDescent="0.3">
      <c r="B6" s="119" t="s">
        <v>1</v>
      </c>
      <c r="C6" s="119" t="s">
        <v>2</v>
      </c>
    </row>
    <row r="7" spans="2:13" ht="14.4" thickBot="1" x14ac:dyDescent="0.3">
      <c r="B7" s="1">
        <v>12</v>
      </c>
      <c r="C7" s="1" t="str" cm="1">
        <f t="array" ref="C7">INDEX(_xlfn.TEXTSPLIT($L$2,"|"),1)</f>
        <v>2024</v>
      </c>
      <c r="I7" s="93" t="s">
        <v>26</v>
      </c>
    </row>
    <row r="8" spans="2:13" ht="30.6" thickBot="1" x14ac:dyDescent="0.3">
      <c r="B8" s="68" t="str">
        <f>"Planning "&amp;TEXT(DATE(C7,B7,1),"MMMM")&amp;" "&amp;C7</f>
        <v>Planning décembre 2024</v>
      </c>
      <c r="C8" s="69"/>
      <c r="D8" s="69"/>
      <c r="E8" s="69"/>
      <c r="F8" s="69"/>
      <c r="G8" s="69"/>
      <c r="H8" s="70"/>
      <c r="I8" s="167" t="str" cm="1">
        <f t="array" ref="I8">INDEX(_xlfn.TEXTSPLIT($L$2,"|"),3)</f>
        <v>Pierre</v>
      </c>
      <c r="J8" s="168"/>
    </row>
    <row r="9" spans="2:13" ht="18" thickBot="1" x14ac:dyDescent="0.35">
      <c r="M9" s="54"/>
    </row>
    <row r="10" spans="2:13" ht="18" thickBot="1" x14ac:dyDescent="0.35">
      <c r="B10" s="2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4" t="s">
        <v>11</v>
      </c>
      <c r="L10" s="57" t="s">
        <v>25</v>
      </c>
      <c r="M10" s="58"/>
    </row>
    <row r="11" spans="2:13" ht="18" thickBot="1" x14ac:dyDescent="0.3">
      <c r="B11" s="5">
        <f>J1-J3+1</f>
        <v>45621</v>
      </c>
      <c r="C11" s="5">
        <f t="shared" ref="C11:H11" si="0">B11+1</f>
        <v>45622</v>
      </c>
      <c r="D11" s="5">
        <f t="shared" si="0"/>
        <v>45623</v>
      </c>
      <c r="E11" s="5">
        <f t="shared" si="0"/>
        <v>45624</v>
      </c>
      <c r="F11" s="5">
        <f t="shared" si="0"/>
        <v>45625</v>
      </c>
      <c r="G11" s="40">
        <f t="shared" si="0"/>
        <v>45626</v>
      </c>
      <c r="H11" s="41">
        <f t="shared" si="0"/>
        <v>45627</v>
      </c>
      <c r="I11" s="65" t="s">
        <v>12</v>
      </c>
      <c r="J11" s="67" t="s">
        <v>13</v>
      </c>
      <c r="L11" s="56" t="s">
        <v>14</v>
      </c>
      <c r="M11" s="94">
        <f t="shared" ref="M11:M18" ca="1" si="1">SUMIF($I$12:$I$69,L11,$J$12:$J$69)</f>
        <v>2.03125</v>
      </c>
    </row>
    <row r="12" spans="2:13" ht="15" x14ac:dyDescent="0.25">
      <c r="B12" s="88">
        <f ca="1">SUMIFS(INDIRECT("tRecap[" &amp; tVisu[[#This Row],[Colonne8]] &amp; "]"),tRecap[DATE],B$11,tRecap[Employé],Visu!$I$8)</f>
        <v>0</v>
      </c>
      <c r="C12" s="78">
        <f ca="1">SUMIFS(INDIRECT("tRecap[" &amp; tVisu[[#This Row],[Colonne8]] &amp; "]"),tRecap[DATE],C$11,tRecap[Employé],Visu!$I$8)</f>
        <v>0</v>
      </c>
      <c r="D12" s="78">
        <f ca="1">SUMIFS(INDIRECT("tRecap[" &amp; tVisu[[#This Row],[Colonne8]] &amp; "]"),tRecap[DATE],D$11,tRecap[Employé],Visu!$I$8)</f>
        <v>0</v>
      </c>
      <c r="E12" s="78">
        <f ca="1">SUMIFS(INDIRECT("tRecap[" &amp; tVisu[[#This Row],[Colonne8]] &amp; "]"),tRecap[DATE],E$11,tRecap[Employé],Visu!$I$8)</f>
        <v>0</v>
      </c>
      <c r="F12" s="78">
        <f ca="1">SUMIFS(INDIRECT("tRecap[" &amp; tVisu[[#This Row],[Colonne8]] &amp; "]"),tRecap[DATE],F$11,tRecap[Employé],Visu!$I$8)</f>
        <v>0</v>
      </c>
      <c r="G12" s="79">
        <f ca="1">SUMIFS(INDIRECT("tRecap[" &amp; tVisu[[#This Row],[Colonne8]] &amp; "]"),tRecap[DATE],G$11,tRecap[Employé],Visu!$I$8)</f>
        <v>0</v>
      </c>
      <c r="H12" s="79">
        <f ca="1">SUMIFS(INDIRECT("tRecap[" &amp; tVisu[[#This Row],[Colonne8]] &amp; "]"),tRecap[DATE],H$11,tRecap[Employé],Visu!$I$8)</f>
        <v>0</v>
      </c>
      <c r="I12" s="8" t="s">
        <v>14</v>
      </c>
      <c r="J12" s="66">
        <f t="shared" ref="J12:J19" ca="1" si="2">SUM(B12:H12)</f>
        <v>0</v>
      </c>
      <c r="L12" s="12" t="s">
        <v>15</v>
      </c>
      <c r="M12" s="94">
        <f t="shared" ca="1" si="1"/>
        <v>2.1041666666666652</v>
      </c>
    </row>
    <row r="13" spans="2:13" ht="15" x14ac:dyDescent="0.25">
      <c r="B13" s="89">
        <f ca="1">SUMIFS(INDIRECT("tRecap[" &amp; tVisu[[#This Row],[Colonne8]] &amp; "]"),tRecap[DATE],B$11,tRecap[Employé],Visu!$I$8)</f>
        <v>0</v>
      </c>
      <c r="C13" s="80">
        <f ca="1">SUMIFS(INDIRECT("tRecap[" &amp; tVisu[[#This Row],[Colonne8]] &amp; "]"),tRecap[DATE],C$11,tRecap[Employé],Visu!$I$8)</f>
        <v>0</v>
      </c>
      <c r="D13" s="80">
        <f ca="1">SUMIFS(INDIRECT("tRecap[" &amp; tVisu[[#This Row],[Colonne8]] &amp; "]"),tRecap[DATE],D$11,tRecap[Employé],Visu!$I$8)</f>
        <v>0</v>
      </c>
      <c r="E13" s="80">
        <f ca="1">SUMIFS(INDIRECT("tRecap[" &amp; tVisu[[#This Row],[Colonne8]] &amp; "]"),tRecap[DATE],E$11,tRecap[Employé],Visu!$I$8)</f>
        <v>0</v>
      </c>
      <c r="F13" s="80">
        <f ca="1">SUMIFS(INDIRECT("tRecap[" &amp; tVisu[[#This Row],[Colonne8]] &amp; "]"),tRecap[DATE],F$11,tRecap[Employé],Visu!$I$8)</f>
        <v>0</v>
      </c>
      <c r="G13" s="81">
        <f ca="1">SUMIFS(INDIRECT("tRecap[" &amp; tVisu[[#This Row],[Colonne8]] &amp; "]"),tRecap[DATE],G$11,tRecap[Employé],Visu!$I$8)</f>
        <v>0</v>
      </c>
      <c r="H13" s="81">
        <f ca="1">SUMIFS(INDIRECT("tRecap[" &amp; tVisu[[#This Row],[Colonne8]] &amp; "]"),tRecap[DATE],H$11,tRecap[Employé],Visu!$I$8)</f>
        <v>0</v>
      </c>
      <c r="I13" s="12" t="s">
        <v>15</v>
      </c>
      <c r="J13" s="13">
        <f t="shared" ca="1" si="2"/>
        <v>0</v>
      </c>
      <c r="L13" s="16" t="s">
        <v>16</v>
      </c>
      <c r="M13" s="94">
        <f t="shared" ca="1" si="1"/>
        <v>4.0625</v>
      </c>
    </row>
    <row r="14" spans="2:13" ht="15" x14ac:dyDescent="0.25">
      <c r="B14" s="90">
        <f ca="1">SUMIFS(INDIRECT("tRecap[" &amp; tVisu[[#This Row],[Colonne8]] &amp; "]"),tRecap[DATE],B$11,tRecap[Employé],Visu!$I$8)</f>
        <v>0</v>
      </c>
      <c r="C14" s="82">
        <f ca="1">SUMIFS(INDIRECT("tRecap[" &amp; tVisu[[#This Row],[Colonne8]] &amp; "]"),tRecap[DATE],C$11,tRecap[Employé],Visu!$I$8)</f>
        <v>0</v>
      </c>
      <c r="D14" s="82">
        <f ca="1">SUMIFS(INDIRECT("tRecap[" &amp; tVisu[[#This Row],[Colonne8]] &amp; "]"),tRecap[DATE],D$11,tRecap[Employé],Visu!$I$8)</f>
        <v>0</v>
      </c>
      <c r="E14" s="82">
        <f ca="1">SUMIFS(INDIRECT("tRecap[" &amp; tVisu[[#This Row],[Colonne8]] &amp; "]"),tRecap[DATE],E$11,tRecap[Employé],Visu!$I$8)</f>
        <v>0</v>
      </c>
      <c r="F14" s="82">
        <f ca="1">SUMIFS(INDIRECT("tRecap[" &amp; tVisu[[#This Row],[Colonne8]] &amp; "]"),tRecap[DATE],F$11,tRecap[Employé],Visu!$I$8)</f>
        <v>0</v>
      </c>
      <c r="G14" s="83">
        <f ca="1">SUMIFS(INDIRECT("tRecap[" &amp; tVisu[[#This Row],[Colonne8]] &amp; "]"),tRecap[DATE],G$11,tRecap[Employé],Visu!$I$8)</f>
        <v>0</v>
      </c>
      <c r="H14" s="83">
        <f ca="1">SUMIFS(INDIRECT("tRecap[" &amp; tVisu[[#This Row],[Colonne8]] &amp; "]"),tRecap[DATE],H$11,tRecap[Employé],Visu!$I$8)</f>
        <v>0</v>
      </c>
      <c r="I14" s="16" t="s">
        <v>16</v>
      </c>
      <c r="J14" s="17">
        <f t="shared" ca="1" si="2"/>
        <v>0</v>
      </c>
      <c r="L14" s="20" t="s">
        <v>17</v>
      </c>
      <c r="M14" s="94">
        <f t="shared" ca="1" si="1"/>
        <v>1.4166666666666681</v>
      </c>
    </row>
    <row r="15" spans="2:13" ht="15.6" thickBot="1" x14ac:dyDescent="0.3">
      <c r="B15" s="91">
        <f ca="1">SUMIFS(INDIRECT("tRecap[" &amp; tVisu[[#This Row],[Colonne8]] &amp; "]"),tRecap[DATE],B$11,tRecap[Employé],Visu!$I$8)</f>
        <v>0</v>
      </c>
      <c r="C15" s="84">
        <f ca="1">SUMIFS(INDIRECT("tRecap[" &amp; tVisu[[#This Row],[Colonne8]] &amp; "]"),tRecap[DATE],C$11,tRecap[Employé],Visu!$I$8)</f>
        <v>0</v>
      </c>
      <c r="D15" s="84">
        <f ca="1">SUMIFS(INDIRECT("tRecap[" &amp; tVisu[[#This Row],[Colonne8]] &amp; "]"),tRecap[DATE],D$11,tRecap[Employé],Visu!$I$8)</f>
        <v>0</v>
      </c>
      <c r="E15" s="84">
        <f ca="1">SUMIFS(INDIRECT("tRecap[" &amp; tVisu[[#This Row],[Colonne8]] &amp; "]"),tRecap[DATE],E$11,tRecap[Employé],Visu!$I$8)</f>
        <v>0</v>
      </c>
      <c r="F15" s="84">
        <f ca="1">SUMIFS(INDIRECT("tRecap[" &amp; tVisu[[#This Row],[Colonne8]] &amp; "]"),tRecap[DATE],F$11,tRecap[Employé],Visu!$I$8)</f>
        <v>0</v>
      </c>
      <c r="G15" s="85">
        <f ca="1">SUMIFS(INDIRECT("tRecap[" &amp; tVisu[[#This Row],[Colonne8]] &amp; "]"),tRecap[DATE],G$11,tRecap[Employé],Visu!$I$8)</f>
        <v>0</v>
      </c>
      <c r="H15" s="85">
        <f ca="1">SUMIFS(INDIRECT("tRecap[" &amp; tVisu[[#This Row],[Colonne8]] &amp; "]"),tRecap[DATE],H$11,tRecap[Employé],Visu!$I$8)</f>
        <v>0</v>
      </c>
      <c r="I15" s="20" t="s">
        <v>17</v>
      </c>
      <c r="J15" s="21">
        <f t="shared" ca="1" si="2"/>
        <v>0</v>
      </c>
      <c r="L15" s="24" t="s">
        <v>22</v>
      </c>
      <c r="M15" s="94">
        <f t="shared" ca="1" si="1"/>
        <v>0.58333333333333293</v>
      </c>
    </row>
    <row r="16" spans="2:13" ht="15.6" thickBot="1" x14ac:dyDescent="0.3">
      <c r="B16" s="92">
        <f ca="1">SUMIFS(INDIRECT("tRecap[" &amp; tVisu[[#This Row],[Colonne8]] &amp; "]"),tRecap[DATE],B$11,tRecap[Employé],Visu!$I$8)</f>
        <v>0</v>
      </c>
      <c r="C16" s="86">
        <f ca="1">SUMIFS(INDIRECT("tRecap[" &amp; tVisu[[#This Row],[Colonne8]] &amp; "]"),tRecap[DATE],C$11,tRecap[Employé],Visu!$I$8)</f>
        <v>0</v>
      </c>
      <c r="D16" s="86">
        <f ca="1">SUMIFS(INDIRECT("tRecap[" &amp; tVisu[[#This Row],[Colonne8]] &amp; "]"),tRecap[DATE],D$11,tRecap[Employé],Visu!$I$8)</f>
        <v>0</v>
      </c>
      <c r="E16" s="86">
        <f ca="1">SUMIFS(INDIRECT("tRecap[" &amp; tVisu[[#This Row],[Colonne8]] &amp; "]"),tRecap[DATE],E$11,tRecap[Employé],Visu!$I$8)</f>
        <v>0</v>
      </c>
      <c r="F16" s="86">
        <f ca="1">SUMIFS(INDIRECT("tRecap[" &amp; tVisu[[#This Row],[Colonne8]] &amp; "]"),tRecap[DATE],F$11,tRecap[Employé],Visu!$I$8)</f>
        <v>0</v>
      </c>
      <c r="G16" s="87">
        <f ca="1">SUMIFS(INDIRECT("tRecap[" &amp; tVisu[[#This Row],[Colonne8]] &amp; "]"),tRecap[DATE],G$11,tRecap[Employé],Visu!$I$8)</f>
        <v>0</v>
      </c>
      <c r="H16" s="87">
        <f ca="1">SUMIFS(INDIRECT("tRecap[" &amp; tVisu[[#This Row],[Colonne8]] &amp; "]"),tRecap[DATE],H$11,tRecap[Employé],Visu!$I$8)</f>
        <v>0</v>
      </c>
      <c r="I16" s="24" t="s">
        <v>22</v>
      </c>
      <c r="J16" s="25">
        <f t="shared" ca="1" si="2"/>
        <v>0</v>
      </c>
      <c r="L16" s="59" t="s">
        <v>18</v>
      </c>
      <c r="M16" s="95">
        <f t="shared" ca="1" si="1"/>
        <v>1</v>
      </c>
    </row>
    <row r="17" spans="2:13" ht="15.6" thickBot="1" x14ac:dyDescent="0.3">
      <c r="B17" s="98">
        <f ca="1">SUMIFS(INDIRECT("tRecap[" &amp; tVisu[[#This Row],[Colonne8]] &amp; "]"),tRecap[DATE],B$11,tRecap[Employé],Visu!$I$8)</f>
        <v>0</v>
      </c>
      <c r="C17" s="99">
        <f ca="1">SUMIFS(INDIRECT("tRecap[" &amp; tVisu[[#This Row],[Colonne8]] &amp; "]"),tRecap[DATE],C$11,tRecap[Employé],Visu!$I$8)</f>
        <v>0</v>
      </c>
      <c r="D17" s="99">
        <f ca="1">SUMIFS(INDIRECT("tRecap[" &amp; tVisu[[#This Row],[Colonne8]] &amp; "]"),tRecap[DATE],D$11,tRecap[Employé],Visu!$I$8)</f>
        <v>0</v>
      </c>
      <c r="E17" s="99">
        <f ca="1">SUMIFS(INDIRECT("tRecap[" &amp; tVisu[[#This Row],[Colonne8]] &amp; "]"),tRecap[DATE],E$11,tRecap[Employé],Visu!$I$8)</f>
        <v>0</v>
      </c>
      <c r="F17" s="99">
        <f ca="1">SUMIFS(INDIRECT("tRecap[" &amp; tVisu[[#This Row],[Colonne8]] &amp; "]"),tRecap[DATE],F$11,tRecap[Employé],Visu!$I$8)</f>
        <v>0</v>
      </c>
      <c r="G17" s="100">
        <f ca="1">SUMIFS(INDIRECT("tRecap[" &amp; tVisu[[#This Row],[Colonne8]] &amp; "]"),tRecap[DATE],G$11,tRecap[Employé],Visu!$I$8)</f>
        <v>0</v>
      </c>
      <c r="H17" s="100">
        <f ca="1">SUMIFS(INDIRECT("tRecap[" &amp; tVisu[[#This Row],[Colonne8]] &amp; "]"),tRecap[DATE],H$11,tRecap[Employé],Visu!$I$8)</f>
        <v>0</v>
      </c>
      <c r="I17" s="101" t="s">
        <v>18</v>
      </c>
      <c r="J17" s="96">
        <f t="shared" ca="1" si="2"/>
        <v>0</v>
      </c>
      <c r="L17" s="60" t="s">
        <v>19</v>
      </c>
      <c r="M17" s="95">
        <f t="shared" ca="1" si="1"/>
        <v>1</v>
      </c>
    </row>
    <row r="18" spans="2:13" ht="15.6" thickBot="1" x14ac:dyDescent="0.3">
      <c r="B18" s="102">
        <f ca="1">SUMIFS(INDIRECT("tRecap[" &amp; tVisu[[#This Row],[Colonne8]] &amp; "]"),tRecap[DATE],B$11,tRecap[Employé],Visu!$I$8)</f>
        <v>0</v>
      </c>
      <c r="C18" s="103">
        <f ca="1">SUMIFS(INDIRECT("tRecap[" &amp; tVisu[[#This Row],[Colonne8]] &amp; "]"),tRecap[DATE],C$11,tRecap[Employé],Visu!$I$8)</f>
        <v>0</v>
      </c>
      <c r="D18" s="103">
        <f ca="1">SUMIFS(INDIRECT("tRecap[" &amp; tVisu[[#This Row],[Colonne8]] &amp; "]"),tRecap[DATE],D$11,tRecap[Employé],Visu!$I$8)</f>
        <v>0</v>
      </c>
      <c r="E18" s="103">
        <f ca="1">SUMIFS(INDIRECT("tRecap[" &amp; tVisu[[#This Row],[Colonne8]] &amp; "]"),tRecap[DATE],E$11,tRecap[Employé],Visu!$I$8)</f>
        <v>0</v>
      </c>
      <c r="F18" s="103">
        <f ca="1">SUMIFS(INDIRECT("tRecap[" &amp; tVisu[[#This Row],[Colonne8]] &amp; "]"),tRecap[DATE],F$11,tRecap[Employé],Visu!$I$8)</f>
        <v>0</v>
      </c>
      <c r="G18" s="104">
        <f ca="1">SUMIFS(INDIRECT("tRecap[" &amp; tVisu[[#This Row],[Colonne8]] &amp; "]"),tRecap[DATE],G$11,tRecap[Employé],Visu!$I$8)</f>
        <v>0</v>
      </c>
      <c r="H18" s="104">
        <f ca="1">SUMIFS(INDIRECT("tRecap[" &amp; tVisu[[#This Row],[Colonne8]] &amp; "]"),tRecap[DATE],H$11,tRecap[Employé],Visu!$I$8)</f>
        <v>0</v>
      </c>
      <c r="I18" s="105" t="s">
        <v>19</v>
      </c>
      <c r="J18" s="97">
        <f t="shared" ca="1" si="2"/>
        <v>0</v>
      </c>
      <c r="L18" s="63" t="s">
        <v>23</v>
      </c>
      <c r="M18" s="95">
        <f t="shared" ca="1" si="1"/>
        <v>1</v>
      </c>
    </row>
    <row r="19" spans="2:13" ht="14.4" thickBot="1" x14ac:dyDescent="0.3">
      <c r="B19" s="106">
        <f ca="1">SUMIFS(INDIRECT("tRecap[" &amp; tVisu[[#This Row],[Colonne8]] &amp; "]"),tRecap[DATE],B$11,tRecap[Employé],Visu!$I$8)</f>
        <v>0</v>
      </c>
      <c r="C19" s="107">
        <f ca="1">SUMIFS(INDIRECT("tRecap[" &amp; tVisu[[#This Row],[Colonne8]] &amp; "]"),tRecap[DATE],C$11,tRecap[Employé],Visu!$I$8)</f>
        <v>0</v>
      </c>
      <c r="D19" s="107">
        <f ca="1">SUMIFS(INDIRECT("tRecap[" &amp; tVisu[[#This Row],[Colonne8]] &amp; "]"),tRecap[DATE],D$11,tRecap[Employé],Visu!$I$8)</f>
        <v>0</v>
      </c>
      <c r="E19" s="107">
        <f ca="1">SUMIFS(INDIRECT("tRecap[" &amp; tVisu[[#This Row],[Colonne8]] &amp; "]"),tRecap[DATE],E$11,tRecap[Employé],Visu!$I$8)</f>
        <v>0</v>
      </c>
      <c r="F19" s="107">
        <f ca="1">SUMIFS(INDIRECT("tRecap[" &amp; tVisu[[#This Row],[Colonne8]] &amp; "]"),tRecap[DATE],F$11,tRecap[Employé],Visu!$I$8)</f>
        <v>0</v>
      </c>
      <c r="G19" s="108">
        <f ca="1">SUMIFS(INDIRECT("tRecap[" &amp; tVisu[[#This Row],[Colonne8]] &amp; "]"),tRecap[DATE],G$11,tRecap[Employé],Visu!$I$8)</f>
        <v>0</v>
      </c>
      <c r="H19" s="108">
        <f ca="1">SUMIFS(INDIRECT("tRecap[" &amp; tVisu[[#This Row],[Colonne8]] &amp; "]"),tRecap[DATE],H$11,tRecap[Employé],Visu!$I$8)</f>
        <v>0</v>
      </c>
      <c r="I19" s="109" t="s">
        <v>23</v>
      </c>
      <c r="J19" s="97">
        <f t="shared" ca="1" si="2"/>
        <v>0</v>
      </c>
      <c r="L19" s="127" t="s">
        <v>54</v>
      </c>
      <c r="M19" s="125"/>
    </row>
    <row r="20" spans="2:13" ht="14.4" thickBot="1" x14ac:dyDescent="0.3">
      <c r="B20" s="120"/>
      <c r="C20" s="121"/>
      <c r="D20" s="121"/>
      <c r="E20" s="121"/>
      <c r="F20" s="121"/>
      <c r="G20" s="122"/>
      <c r="H20" s="122"/>
      <c r="I20" s="126" t="s">
        <v>54</v>
      </c>
      <c r="J20" s="130"/>
    </row>
    <row r="21" spans="2:13" ht="18" thickBot="1" x14ac:dyDescent="0.35">
      <c r="B21" s="26">
        <f>B11+7</f>
        <v>45628</v>
      </c>
      <c r="C21" s="26">
        <f t="shared" ref="C21:H21" si="3">C11+7</f>
        <v>45629</v>
      </c>
      <c r="D21" s="26">
        <f t="shared" si="3"/>
        <v>45630</v>
      </c>
      <c r="E21" s="26">
        <f t="shared" si="3"/>
        <v>45631</v>
      </c>
      <c r="F21" s="26">
        <f t="shared" si="3"/>
        <v>45632</v>
      </c>
      <c r="G21" s="48">
        <f t="shared" si="3"/>
        <v>45633</v>
      </c>
      <c r="H21" s="48">
        <f t="shared" si="3"/>
        <v>45634</v>
      </c>
      <c r="I21" s="27" t="s">
        <v>20</v>
      </c>
      <c r="J21" s="28">
        <f ca="1">SUM(J12:J15)-J16</f>
        <v>0</v>
      </c>
    </row>
    <row r="22" spans="2:13" x14ac:dyDescent="0.25">
      <c r="B22" s="88">
        <f ca="1">SUMIFS(INDIRECT("tRecap[" &amp; tVisu[[#This Row],[Colonne8]] &amp; "]"),tRecap[DATE],B$21,tRecap[Employé],Visu!$I$8)</f>
        <v>6.25E-2</v>
      </c>
      <c r="C22" s="78">
        <f ca="1">SUMIFS(INDIRECT("tRecap[" &amp; tVisu[[#This Row],[Colonne8]] &amp; "]"),tRecap[DATE],C$21,tRecap[Employé],Visu!$I$8)</f>
        <v>9.375E-2</v>
      </c>
      <c r="D22" s="78">
        <f ca="1">SUMIFS(INDIRECT("tRecap[" &amp; tVisu[[#This Row],[Colonne8]] &amp; "]"),tRecap[DATE],D$21,tRecap[Employé],Visu!$I$8)</f>
        <v>0.125</v>
      </c>
      <c r="E22" s="78">
        <f ca="1">SUMIFS(INDIRECT("tRecap[" &amp; tVisu[[#This Row],[Colonne8]] &amp; "]"),tRecap[DATE],E$21,tRecap[Employé],Visu!$I$8)</f>
        <v>0.15625</v>
      </c>
      <c r="F22" s="78">
        <f ca="1">SUMIFS(INDIRECT("tRecap[" &amp; tVisu[[#This Row],[Colonne8]] &amp; "]"),tRecap[DATE],F$21,tRecap[Employé],Visu!$I$8)</f>
        <v>0</v>
      </c>
      <c r="G22" s="79">
        <f ca="1">SUMIFS(INDIRECT("tRecap[" &amp; tVisu[[#This Row],[Colonne8]] &amp; "]"),tRecap[DATE],G$21,tRecap[Employé],Visu!$I$8)</f>
        <v>0</v>
      </c>
      <c r="H22" s="79">
        <f ca="1">SUMIFS(INDIRECT("tRecap[" &amp; tVisu[[#This Row],[Colonne8]] &amp; "]"),tRecap[DATE],H$21,tRecap[Employé],Visu!$I$8)</f>
        <v>0</v>
      </c>
      <c r="I22" s="29" t="s">
        <v>14</v>
      </c>
      <c r="J22" s="9">
        <f t="shared" ref="J22:J29" ca="1" si="4">SUM(B22:H22)</f>
        <v>0.4375</v>
      </c>
    </row>
    <row r="23" spans="2:13" x14ac:dyDescent="0.25">
      <c r="B23" s="89">
        <f ca="1">SUMIFS(INDIRECT("tRecap[" &amp; tVisu[[#This Row],[Colonne8]] &amp; "]"),tRecap[DATE],B$21,tRecap[Employé],Visu!$I$8)</f>
        <v>8.3333333333333329E-2</v>
      </c>
      <c r="C23" s="80">
        <f ca="1">SUMIFS(INDIRECT("tRecap[" &amp; tVisu[[#This Row],[Colonne8]] &amp; "]"),tRecap[DATE],C$21,tRecap[Employé],Visu!$I$8)</f>
        <v>0.10416666666666667</v>
      </c>
      <c r="D23" s="80">
        <f ca="1">SUMIFS(INDIRECT("tRecap[" &amp; tVisu[[#This Row],[Colonne8]] &amp; "]"),tRecap[DATE],D$21,tRecap[Employé],Visu!$I$8)</f>
        <v>0.125</v>
      </c>
      <c r="E23" s="80">
        <f ca="1">SUMIFS(INDIRECT("tRecap[" &amp; tVisu[[#This Row],[Colonne8]] &amp; "]"),tRecap[DATE],E$21,tRecap[Employé],Visu!$I$8)</f>
        <v>0.14583333333333301</v>
      </c>
      <c r="F23" s="80">
        <f ca="1">SUMIFS(INDIRECT("tRecap[" &amp; tVisu[[#This Row],[Colonne8]] &amp; "]"),tRecap[DATE],F$21,tRecap[Employé],Visu!$I$8)</f>
        <v>0</v>
      </c>
      <c r="G23" s="81">
        <f ca="1">SUMIFS(INDIRECT("tRecap[" &amp; tVisu[[#This Row],[Colonne8]] &amp; "]"),tRecap[DATE],G$21,tRecap[Employé],Visu!$I$8)</f>
        <v>0</v>
      </c>
      <c r="H23" s="81">
        <f ca="1">SUMIFS(INDIRECT("tRecap[" &amp; tVisu[[#This Row],[Colonne8]] &amp; "]"),tRecap[DATE],H$21,tRecap[Employé],Visu!$I$8)</f>
        <v>0</v>
      </c>
      <c r="I23" s="12" t="s">
        <v>15</v>
      </c>
      <c r="J23" s="13">
        <f t="shared" ca="1" si="4"/>
        <v>0.45833333333333304</v>
      </c>
    </row>
    <row r="24" spans="2:13" x14ac:dyDescent="0.25">
      <c r="B24" s="90">
        <f ca="1">SUMIFS(INDIRECT("tRecap[" &amp; tVisu[[#This Row],[Colonne8]] &amp; "]"),tRecap[DATE],B$21,tRecap[Employé],Visu!$I$8)</f>
        <v>0.125</v>
      </c>
      <c r="C24" s="82">
        <f ca="1">SUMIFS(INDIRECT("tRecap[" &amp; tVisu[[#This Row],[Colonne8]] &amp; "]"),tRecap[DATE],C$21,tRecap[Employé],Visu!$I$8)</f>
        <v>0.1875</v>
      </c>
      <c r="D24" s="82">
        <f ca="1">SUMIFS(INDIRECT("tRecap[" &amp; tVisu[[#This Row],[Colonne8]] &amp; "]"),tRecap[DATE],D$21,tRecap[Employé],Visu!$I$8)</f>
        <v>0.25</v>
      </c>
      <c r="E24" s="82">
        <f ca="1">SUMIFS(INDIRECT("tRecap[" &amp; tVisu[[#This Row],[Colonne8]] &amp; "]"),tRecap[DATE],E$21,tRecap[Employé],Visu!$I$8)</f>
        <v>0.3125</v>
      </c>
      <c r="F24" s="82">
        <f ca="1">SUMIFS(INDIRECT("tRecap[" &amp; tVisu[[#This Row],[Colonne8]] &amp; "]"),tRecap[DATE],F$21,tRecap[Employé],Visu!$I$8)</f>
        <v>0</v>
      </c>
      <c r="G24" s="83">
        <f ca="1">SUMIFS(INDIRECT("tRecap[" &amp; tVisu[[#This Row],[Colonne8]] &amp; "]"),tRecap[DATE],G$21,tRecap[Employé],Visu!$I$8)</f>
        <v>0</v>
      </c>
      <c r="H24" s="83">
        <f ca="1">SUMIFS(INDIRECT("tRecap[" &amp; tVisu[[#This Row],[Colonne8]] &amp; "]"),tRecap[DATE],H$21,tRecap[Employé],Visu!$I$8)</f>
        <v>0</v>
      </c>
      <c r="I24" s="16" t="s">
        <v>16</v>
      </c>
      <c r="J24" s="17">
        <f t="shared" ca="1" si="4"/>
        <v>0.875</v>
      </c>
    </row>
    <row r="25" spans="2:13" x14ac:dyDescent="0.25">
      <c r="B25" s="91">
        <f ca="1">SUMIFS(INDIRECT("tRecap[" &amp; tVisu[[#This Row],[Colonne8]] &amp; "]"),tRecap[DATE],B$21,tRecap[Employé],Visu!$I$8)</f>
        <v>7.2916666666666671E-2</v>
      </c>
      <c r="C25" s="84">
        <f ca="1">SUMIFS(INDIRECT("tRecap[" &amp; tVisu[[#This Row],[Colonne8]] &amp; "]"),tRecap[DATE],C$21,tRecap[Employé],Visu!$I$8)</f>
        <v>8.3333333333333329E-2</v>
      </c>
      <c r="D25" s="84">
        <f ca="1">SUMIFS(INDIRECT("tRecap[" &amp; tVisu[[#This Row],[Colonne8]] &amp; "]"),tRecap[DATE],D$21,tRecap[Employé],Visu!$I$8)</f>
        <v>9.375E-2</v>
      </c>
      <c r="E25" s="84">
        <f ca="1">SUMIFS(INDIRECT("tRecap[" &amp; tVisu[[#This Row],[Colonne8]] &amp; "]"),tRecap[DATE],E$21,tRecap[Employé],Visu!$I$8)</f>
        <v>0.104166666666667</v>
      </c>
      <c r="F25" s="84">
        <f ca="1">SUMIFS(INDIRECT("tRecap[" &amp; tVisu[[#This Row],[Colonne8]] &amp; "]"),tRecap[DATE],F$21,tRecap[Employé],Visu!$I$8)</f>
        <v>0</v>
      </c>
      <c r="G25" s="85">
        <f ca="1">SUMIFS(INDIRECT("tRecap[" &amp; tVisu[[#This Row],[Colonne8]] &amp; "]"),tRecap[DATE],G$21,tRecap[Employé],Visu!$I$8)</f>
        <v>0</v>
      </c>
      <c r="H25" s="85">
        <f ca="1">SUMIFS(INDIRECT("tRecap[" &amp; tVisu[[#This Row],[Colonne8]] &amp; "]"),tRecap[DATE],H$21,tRecap[Employé],Visu!$I$8)</f>
        <v>0</v>
      </c>
      <c r="I25" s="20" t="s">
        <v>17</v>
      </c>
      <c r="J25" s="21">
        <f t="shared" ca="1" si="4"/>
        <v>0.35416666666666702</v>
      </c>
    </row>
    <row r="26" spans="2:13" ht="14.4" thickBot="1" x14ac:dyDescent="0.3">
      <c r="B26" s="92">
        <f ca="1">SUMIFS(INDIRECT("tRecap[" &amp; tVisu[[#This Row],[Colonne8]] &amp; "]"),tRecap[DATE],B$21,tRecap[Employé],Visu!$I$8)</f>
        <v>2.0833333333333332E-2</v>
      </c>
      <c r="C26" s="86">
        <f ca="1">SUMIFS(INDIRECT("tRecap[" &amp; tVisu[[#This Row],[Colonne8]] &amp; "]"),tRecap[DATE],C$21,tRecap[Employé],Visu!$I$8)</f>
        <v>3.125E-2</v>
      </c>
      <c r="D26" s="86">
        <f ca="1">SUMIFS(INDIRECT("tRecap[" &amp; tVisu[[#This Row],[Colonne8]] &amp; "]"),tRecap[DATE],D$21,tRecap[Employé],Visu!$I$8)</f>
        <v>4.1666666666666602E-2</v>
      </c>
      <c r="E26" s="86">
        <f ca="1">SUMIFS(INDIRECT("tRecap[" &amp; tVisu[[#This Row],[Colonne8]] &amp; "]"),tRecap[DATE],E$21,tRecap[Employé],Visu!$I$8)</f>
        <v>5.2083333333333301E-2</v>
      </c>
      <c r="F26" s="86">
        <f ca="1">SUMIFS(INDIRECT("tRecap[" &amp; tVisu[[#This Row],[Colonne8]] &amp; "]"),tRecap[DATE],F$21,tRecap[Employé],Visu!$I$8)</f>
        <v>0</v>
      </c>
      <c r="G26" s="87">
        <f ca="1">SUMIFS(INDIRECT("tRecap[" &amp; tVisu[[#This Row],[Colonne8]] &amp; "]"),tRecap[DATE],G$21,tRecap[Employé],Visu!$I$8)</f>
        <v>0</v>
      </c>
      <c r="H26" s="87">
        <f ca="1">SUMIFS(INDIRECT("tRecap[" &amp; tVisu[[#This Row],[Colonne8]] &amp; "]"),tRecap[DATE],H$21,tRecap[Employé],Visu!$I$8)</f>
        <v>0</v>
      </c>
      <c r="I26" s="24" t="s">
        <v>22</v>
      </c>
      <c r="J26" s="25">
        <f t="shared" ca="1" si="4"/>
        <v>0.14583333333333323</v>
      </c>
    </row>
    <row r="27" spans="2:13" x14ac:dyDescent="0.25">
      <c r="B27" s="98">
        <f ca="1">SUMIFS(INDIRECT("tRecap[" &amp; tVisu[[#This Row],[Colonne8]] &amp; "]"),tRecap[DATE],B$21,tRecap[Employé],Visu!$I$8)</f>
        <v>0</v>
      </c>
      <c r="C27" s="99">
        <f ca="1">SUMIFS(INDIRECT("tRecap[" &amp; tVisu[[#This Row],[Colonne8]] &amp; "]"),tRecap[DATE],C$21,tRecap[Employé],Visu!$I$8)</f>
        <v>0</v>
      </c>
      <c r="D27" s="99">
        <f ca="1">SUMIFS(INDIRECT("tRecap[" &amp; tVisu[[#This Row],[Colonne8]] &amp; "]"),tRecap[DATE],D$21,tRecap[Employé],Visu!$I$8)</f>
        <v>0</v>
      </c>
      <c r="E27" s="99">
        <f ca="1">SUMIFS(INDIRECT("tRecap[" &amp; tVisu[[#This Row],[Colonne8]] &amp; "]"),tRecap[DATE],E$21,tRecap[Employé],Visu!$I$8)</f>
        <v>0</v>
      </c>
      <c r="F27" s="99">
        <f ca="1">SUMIFS(INDIRECT("tRecap[" &amp; tVisu[[#This Row],[Colonne8]] &amp; "]"),tRecap[DATE],F$21,tRecap[Employé],Visu!$I$8)</f>
        <v>1</v>
      </c>
      <c r="G27" s="100">
        <f ca="1">SUMIFS(INDIRECT("tRecap[" &amp; tVisu[[#This Row],[Colonne8]] &amp; "]"),tRecap[DATE],G$21,tRecap[Employé],Visu!$I$8)</f>
        <v>0</v>
      </c>
      <c r="H27" s="100">
        <f ca="1">SUMIFS(INDIRECT("tRecap[" &amp; tVisu[[#This Row],[Colonne8]] &amp; "]"),tRecap[DATE],H$21,tRecap[Employé],Visu!$I$8)</f>
        <v>0</v>
      </c>
      <c r="I27" s="101" t="s">
        <v>18</v>
      </c>
      <c r="J27" s="96">
        <f t="shared" ca="1" si="4"/>
        <v>1</v>
      </c>
    </row>
    <row r="28" spans="2:13" ht="14.4" thickBot="1" x14ac:dyDescent="0.3">
      <c r="B28" s="102">
        <f ca="1">SUMIFS(INDIRECT("tRecap[" &amp; tVisu[[#This Row],[Colonne8]] &amp; "]"),tRecap[DATE],B$21,tRecap[Employé],Visu!$I$8)</f>
        <v>0</v>
      </c>
      <c r="C28" s="103">
        <f ca="1">SUMIFS(INDIRECT("tRecap[" &amp; tVisu[[#This Row],[Colonne8]] &amp; "]"),tRecap[DATE],C$21,tRecap[Employé],Visu!$I$8)</f>
        <v>0</v>
      </c>
      <c r="D28" s="103">
        <f ca="1">SUMIFS(INDIRECT("tRecap[" &amp; tVisu[[#This Row],[Colonne8]] &amp; "]"),tRecap[DATE],D$21,tRecap[Employé],Visu!$I$8)</f>
        <v>0</v>
      </c>
      <c r="E28" s="103">
        <f ca="1">SUMIFS(INDIRECT("tRecap[" &amp; tVisu[[#This Row],[Colonne8]] &amp; "]"),tRecap[DATE],E$21,tRecap[Employé],Visu!$I$8)</f>
        <v>0</v>
      </c>
      <c r="F28" s="103">
        <f ca="1">SUMIFS(INDIRECT("tRecap[" &amp; tVisu[[#This Row],[Colonne8]] &amp; "]"),tRecap[DATE],F$21,tRecap[Employé],Visu!$I$8)</f>
        <v>0</v>
      </c>
      <c r="G28" s="104">
        <f ca="1">SUMIFS(INDIRECT("tRecap[" &amp; tVisu[[#This Row],[Colonne8]] &amp; "]"),tRecap[DATE],G$21,tRecap[Employé],Visu!$I$8)</f>
        <v>0</v>
      </c>
      <c r="H28" s="104">
        <f ca="1">SUMIFS(INDIRECT("tRecap[" &amp; tVisu[[#This Row],[Colonne8]] &amp; "]"),tRecap[DATE],H$21,tRecap[Employé],Visu!$I$8)</f>
        <v>0</v>
      </c>
      <c r="I28" s="105" t="s">
        <v>19</v>
      </c>
      <c r="J28" s="97">
        <f t="shared" ca="1" si="4"/>
        <v>0</v>
      </c>
    </row>
    <row r="29" spans="2:13" ht="14.4" thickBot="1" x14ac:dyDescent="0.3">
      <c r="B29" s="106">
        <f ca="1">SUMIFS(INDIRECT("tRecap[" &amp; tVisu[[#This Row],[Colonne8]] &amp; "]"),tRecap[DATE],B$21,tRecap[Employé],Visu!$I$8)</f>
        <v>0</v>
      </c>
      <c r="C29" s="107">
        <f ca="1">SUMIFS(INDIRECT("tRecap[" &amp; tVisu[[#This Row],[Colonne8]] &amp; "]"),tRecap[DATE],C$21,tRecap[Employé],Visu!$I$8)</f>
        <v>0</v>
      </c>
      <c r="D29" s="107">
        <f ca="1">SUMIFS(INDIRECT("tRecap[" &amp; tVisu[[#This Row],[Colonne8]] &amp; "]"),tRecap[DATE],D$21,tRecap[Employé],Visu!$I$8)</f>
        <v>0</v>
      </c>
      <c r="E29" s="107">
        <f ca="1">SUMIFS(INDIRECT("tRecap[" &amp; tVisu[[#This Row],[Colonne8]] &amp; "]"),tRecap[DATE],E$21,tRecap[Employé],Visu!$I$8)</f>
        <v>0</v>
      </c>
      <c r="F29" s="107">
        <f ca="1">SUMIFS(INDIRECT("tRecap[" &amp; tVisu[[#This Row],[Colonne8]] &amp; "]"),tRecap[DATE],F$21,tRecap[Employé],Visu!$I$8)</f>
        <v>0</v>
      </c>
      <c r="G29" s="108">
        <f ca="1">SUMIFS(INDIRECT("tRecap[" &amp; tVisu[[#This Row],[Colonne8]] &amp; "]"),tRecap[DATE],G$21,tRecap[Employé],Visu!$I$8)</f>
        <v>0</v>
      </c>
      <c r="H29" s="108">
        <f ca="1">SUMIFS(INDIRECT("tRecap[" &amp; tVisu[[#This Row],[Colonne8]] &amp; "]"),tRecap[DATE],H$21,tRecap[Employé],Visu!$I$8)</f>
        <v>0</v>
      </c>
      <c r="I29" s="109" t="s">
        <v>23</v>
      </c>
      <c r="J29" s="97">
        <f t="shared" ca="1" si="4"/>
        <v>0</v>
      </c>
    </row>
    <row r="30" spans="2:13" ht="14.4" thickBot="1" x14ac:dyDescent="0.3">
      <c r="B30" s="120"/>
      <c r="C30" s="121"/>
      <c r="D30" s="121"/>
      <c r="E30" s="121"/>
      <c r="F30" s="121"/>
      <c r="G30" s="122"/>
      <c r="H30" s="122"/>
      <c r="I30" s="126" t="s">
        <v>54</v>
      </c>
      <c r="J30" s="130"/>
    </row>
    <row r="31" spans="2:13" ht="18" thickBot="1" x14ac:dyDescent="0.35">
      <c r="B31" s="26">
        <f>B21+7</f>
        <v>45635</v>
      </c>
      <c r="C31" s="26">
        <f t="shared" ref="C31:H31" si="5">C21+7</f>
        <v>45636</v>
      </c>
      <c r="D31" s="26">
        <f t="shared" si="5"/>
        <v>45637</v>
      </c>
      <c r="E31" s="26">
        <f t="shared" si="5"/>
        <v>45638</v>
      </c>
      <c r="F31" s="26">
        <f t="shared" si="5"/>
        <v>45639</v>
      </c>
      <c r="G31" s="48">
        <f t="shared" si="5"/>
        <v>45640</v>
      </c>
      <c r="H31" s="48">
        <f t="shared" si="5"/>
        <v>45641</v>
      </c>
      <c r="I31" s="27" t="s">
        <v>20</v>
      </c>
      <c r="J31" s="28">
        <f ca="1">SUM(J22:J25)-J26</f>
        <v>1.9791666666666667</v>
      </c>
    </row>
    <row r="32" spans="2:13" x14ac:dyDescent="0.25">
      <c r="B32" s="88">
        <f ca="1">SUMIFS(INDIRECT("tRecap[" &amp; tVisu[[#This Row],[Colonne8]] &amp; "]"),tRecap[DATE],B$31,tRecap[Employé],Visu!$I$8)</f>
        <v>6.25E-2</v>
      </c>
      <c r="C32" s="78">
        <f ca="1">SUMIFS(INDIRECT("tRecap[" &amp; tVisu[[#This Row],[Colonne8]] &amp; "]"),tRecap[DATE],C$31,tRecap[Employé],Visu!$I$8)</f>
        <v>9.375E-2</v>
      </c>
      <c r="D32" s="78">
        <f ca="1">SUMIFS(INDIRECT("tRecap[" &amp; tVisu[[#This Row],[Colonne8]] &amp; "]"),tRecap[DATE],D$31,tRecap[Employé],Visu!$I$8)</f>
        <v>0.125</v>
      </c>
      <c r="E32" s="78">
        <f ca="1">SUMIFS(INDIRECT("tRecap[" &amp; tVisu[[#This Row],[Colonne8]] &amp; "]"),tRecap[DATE],E$31,tRecap[Employé],Visu!$I$8)</f>
        <v>0.15625</v>
      </c>
      <c r="F32" s="78">
        <f ca="1">SUMIFS(INDIRECT("tRecap[" &amp; tVisu[[#This Row],[Colonne8]] &amp; "]"),tRecap[DATE],F$31,tRecap[Employé],Visu!$I$8)</f>
        <v>0</v>
      </c>
      <c r="G32" s="79">
        <f ca="1">SUMIFS(INDIRECT("tRecap[" &amp; tVisu[[#This Row],[Colonne8]] &amp; "]"),tRecap[DATE],G$31,tRecap[Employé],Visu!$I$8)</f>
        <v>0</v>
      </c>
      <c r="H32" s="79">
        <f ca="1">SUMIFS(INDIRECT("tRecap[" &amp; tVisu[[#This Row],[Colonne8]] &amp; "]"),tRecap[DATE],H$31,tRecap[Employé],Visu!$I$8)</f>
        <v>0</v>
      </c>
      <c r="I32" s="29" t="s">
        <v>14</v>
      </c>
      <c r="J32" s="9">
        <f t="shared" ref="J32:J39" ca="1" si="6">SUM(B32:H32)</f>
        <v>0.4375</v>
      </c>
    </row>
    <row r="33" spans="2:10" x14ac:dyDescent="0.25">
      <c r="B33" s="89">
        <f ca="1">SUMIFS(INDIRECT("tRecap[" &amp; tVisu[[#This Row],[Colonne8]] &amp; "]"),tRecap[DATE],B$31,tRecap[Employé],Visu!$I$8)</f>
        <v>8.3333333333333329E-2</v>
      </c>
      <c r="C33" s="80">
        <f ca="1">SUMIFS(INDIRECT("tRecap[" &amp; tVisu[[#This Row],[Colonne8]] &amp; "]"),tRecap[DATE],C$31,tRecap[Employé],Visu!$I$8)</f>
        <v>0.10416666666666667</v>
      </c>
      <c r="D33" s="80">
        <f ca="1">SUMIFS(INDIRECT("tRecap[" &amp; tVisu[[#This Row],[Colonne8]] &amp; "]"),tRecap[DATE],D$31,tRecap[Employé],Visu!$I$8)</f>
        <v>0.125</v>
      </c>
      <c r="E33" s="80">
        <f ca="1">SUMIFS(INDIRECT("tRecap[" &amp; tVisu[[#This Row],[Colonne8]] &amp; "]"),tRecap[DATE],E$31,tRecap[Employé],Visu!$I$8)</f>
        <v>0.14583333333333301</v>
      </c>
      <c r="F33" s="80">
        <f ca="1">SUMIFS(INDIRECT("tRecap[" &amp; tVisu[[#This Row],[Colonne8]] &amp; "]"),tRecap[DATE],F$31,tRecap[Employé],Visu!$I$8)</f>
        <v>0</v>
      </c>
      <c r="G33" s="81">
        <f ca="1">SUMIFS(INDIRECT("tRecap[" &amp; tVisu[[#This Row],[Colonne8]] &amp; "]"),tRecap[DATE],G$31,tRecap[Employé],Visu!$I$8)</f>
        <v>0</v>
      </c>
      <c r="H33" s="81">
        <f ca="1">SUMIFS(INDIRECT("tRecap[" &amp; tVisu[[#This Row],[Colonne8]] &amp; "]"),tRecap[DATE],H$31,tRecap[Employé],Visu!$I$8)</f>
        <v>0</v>
      </c>
      <c r="I33" s="12" t="s">
        <v>15</v>
      </c>
      <c r="J33" s="13">
        <f t="shared" ca="1" si="6"/>
        <v>0.45833333333333304</v>
      </c>
    </row>
    <row r="34" spans="2:10" x14ac:dyDescent="0.25">
      <c r="B34" s="90">
        <f ca="1">SUMIFS(INDIRECT("tRecap[" &amp; tVisu[[#This Row],[Colonne8]] &amp; "]"),tRecap[DATE],B$31,tRecap[Employé],Visu!$I$8)</f>
        <v>0.125</v>
      </c>
      <c r="C34" s="82">
        <f ca="1">SUMIFS(INDIRECT("tRecap[" &amp; tVisu[[#This Row],[Colonne8]] &amp; "]"),tRecap[DATE],C$31,tRecap[Employé],Visu!$I$8)</f>
        <v>0.1875</v>
      </c>
      <c r="D34" s="82">
        <f ca="1">SUMIFS(INDIRECT("tRecap[" &amp; tVisu[[#This Row],[Colonne8]] &amp; "]"),tRecap[DATE],D$31,tRecap[Employé],Visu!$I$8)</f>
        <v>0.25</v>
      </c>
      <c r="E34" s="82">
        <f ca="1">SUMIFS(INDIRECT("tRecap[" &amp; tVisu[[#This Row],[Colonne8]] &amp; "]"),tRecap[DATE],E$31,tRecap[Employé],Visu!$I$8)</f>
        <v>0.3125</v>
      </c>
      <c r="F34" s="82">
        <f ca="1">SUMIFS(INDIRECT("tRecap[" &amp; tVisu[[#This Row],[Colonne8]] &amp; "]"),tRecap[DATE],F$31,tRecap[Employé],Visu!$I$8)</f>
        <v>0</v>
      </c>
      <c r="G34" s="83">
        <f ca="1">SUMIFS(INDIRECT("tRecap[" &amp; tVisu[[#This Row],[Colonne8]] &amp; "]"),tRecap[DATE],G$31,tRecap[Employé],Visu!$I$8)</f>
        <v>0</v>
      </c>
      <c r="H34" s="83">
        <f ca="1">SUMIFS(INDIRECT("tRecap[" &amp; tVisu[[#This Row],[Colonne8]] &amp; "]"),tRecap[DATE],H$31,tRecap[Employé],Visu!$I$8)</f>
        <v>0</v>
      </c>
      <c r="I34" s="16" t="s">
        <v>16</v>
      </c>
      <c r="J34" s="17">
        <f t="shared" ca="1" si="6"/>
        <v>0.875</v>
      </c>
    </row>
    <row r="35" spans="2:10" x14ac:dyDescent="0.25">
      <c r="B35" s="91">
        <f ca="1">SUMIFS(INDIRECT("tRecap[" &amp; tVisu[[#This Row],[Colonne8]] &amp; "]"),tRecap[DATE],B$31,tRecap[Employé],Visu!$I$8)</f>
        <v>7.2916666666666671E-2</v>
      </c>
      <c r="C35" s="84">
        <f ca="1">SUMIFS(INDIRECT("tRecap[" &amp; tVisu[[#This Row],[Colonne8]] &amp; "]"),tRecap[DATE],C$31,tRecap[Employé],Visu!$I$8)</f>
        <v>8.3333333333333329E-2</v>
      </c>
      <c r="D35" s="84">
        <f ca="1">SUMIFS(INDIRECT("tRecap[" &amp; tVisu[[#This Row],[Colonne8]] &amp; "]"),tRecap[DATE],D$31,tRecap[Employé],Visu!$I$8)</f>
        <v>9.375E-2</v>
      </c>
      <c r="E35" s="84">
        <f ca="1">SUMIFS(INDIRECT("tRecap[" &amp; tVisu[[#This Row],[Colonne8]] &amp; "]"),tRecap[DATE],E$31,tRecap[Employé],Visu!$I$8)</f>
        <v>0.104166666666667</v>
      </c>
      <c r="F35" s="84">
        <f ca="1">SUMIFS(INDIRECT("tRecap[" &amp; tVisu[[#This Row],[Colonne8]] &amp; "]"),tRecap[DATE],F$31,tRecap[Employé],Visu!$I$8)</f>
        <v>0</v>
      </c>
      <c r="G35" s="85">
        <f ca="1">SUMIFS(INDIRECT("tRecap[" &amp; tVisu[[#This Row],[Colonne8]] &amp; "]"),tRecap[DATE],G$31,tRecap[Employé],Visu!$I$8)</f>
        <v>0</v>
      </c>
      <c r="H35" s="85">
        <f ca="1">SUMIFS(INDIRECT("tRecap[" &amp; tVisu[[#This Row],[Colonne8]] &amp; "]"),tRecap[DATE],H$31,tRecap[Employé],Visu!$I$8)</f>
        <v>0</v>
      </c>
      <c r="I35" s="20" t="s">
        <v>17</v>
      </c>
      <c r="J35" s="21">
        <f t="shared" ca="1" si="6"/>
        <v>0.35416666666666702</v>
      </c>
    </row>
    <row r="36" spans="2:10" ht="14.4" thickBot="1" x14ac:dyDescent="0.3">
      <c r="B36" s="92">
        <f ca="1">SUMIFS(INDIRECT("tRecap[" &amp; tVisu[[#This Row],[Colonne8]] &amp; "]"),tRecap[DATE],B$31,tRecap[Employé],Visu!$I$8)</f>
        <v>2.0833333333333332E-2</v>
      </c>
      <c r="C36" s="86">
        <f ca="1">SUMIFS(INDIRECT("tRecap[" &amp; tVisu[[#This Row],[Colonne8]] &amp; "]"),tRecap[DATE],C$31,tRecap[Employé],Visu!$I$8)</f>
        <v>3.125E-2</v>
      </c>
      <c r="D36" s="86">
        <f ca="1">SUMIFS(INDIRECT("tRecap[" &amp; tVisu[[#This Row],[Colonne8]] &amp; "]"),tRecap[DATE],D$31,tRecap[Employé],Visu!$I$8)</f>
        <v>4.1666666666666602E-2</v>
      </c>
      <c r="E36" s="86">
        <f ca="1">SUMIFS(INDIRECT("tRecap[" &amp; tVisu[[#This Row],[Colonne8]] &amp; "]"),tRecap[DATE],E$31,tRecap[Employé],Visu!$I$8)</f>
        <v>5.2083333333333301E-2</v>
      </c>
      <c r="F36" s="86">
        <f ca="1">SUMIFS(INDIRECT("tRecap[" &amp; tVisu[[#This Row],[Colonne8]] &amp; "]"),tRecap[DATE],F$31,tRecap[Employé],Visu!$I$8)</f>
        <v>0</v>
      </c>
      <c r="G36" s="87">
        <f ca="1">SUMIFS(INDIRECT("tRecap[" &amp; tVisu[[#This Row],[Colonne8]] &amp; "]"),tRecap[DATE],G$31,tRecap[Employé],Visu!$I$8)</f>
        <v>0</v>
      </c>
      <c r="H36" s="87">
        <f ca="1">SUMIFS(INDIRECT("tRecap[" &amp; tVisu[[#This Row],[Colonne8]] &amp; "]"),tRecap[DATE],H$31,tRecap[Employé],Visu!$I$8)</f>
        <v>0</v>
      </c>
      <c r="I36" s="24" t="s">
        <v>22</v>
      </c>
      <c r="J36" s="25">
        <f t="shared" ca="1" si="6"/>
        <v>0.14583333333333323</v>
      </c>
    </row>
    <row r="37" spans="2:10" x14ac:dyDescent="0.25">
      <c r="B37" s="98">
        <f ca="1">SUMIFS(INDIRECT("tRecap[" &amp; tVisu[[#This Row],[Colonne8]] &amp; "]"),tRecap[DATE],B$31,tRecap[Employé],Visu!$I$8)</f>
        <v>0</v>
      </c>
      <c r="C37" s="99">
        <f ca="1">SUMIFS(INDIRECT("tRecap[" &amp; tVisu[[#This Row],[Colonne8]] &amp; "]"),tRecap[DATE],C$31,tRecap[Employé],Visu!$I$8)</f>
        <v>0</v>
      </c>
      <c r="D37" s="99">
        <f ca="1">SUMIFS(INDIRECT("tRecap[" &amp; tVisu[[#This Row],[Colonne8]] &amp; "]"),tRecap[DATE],D$31,tRecap[Employé],Visu!$I$8)</f>
        <v>0</v>
      </c>
      <c r="E37" s="99">
        <f ca="1">SUMIFS(INDIRECT("tRecap[" &amp; tVisu[[#This Row],[Colonne8]] &amp; "]"),tRecap[DATE],E$31,tRecap[Employé],Visu!$I$8)</f>
        <v>0</v>
      </c>
      <c r="F37" s="99">
        <f ca="1">SUMIFS(INDIRECT("tRecap[" &amp; tVisu[[#This Row],[Colonne8]] &amp; "]"),tRecap[DATE],F$31,tRecap[Employé],Visu!$I$8)</f>
        <v>0</v>
      </c>
      <c r="G37" s="100">
        <f ca="1">SUMIFS(INDIRECT("tRecap[" &amp; tVisu[[#This Row],[Colonne8]] &amp; "]"),tRecap[DATE],G$31,tRecap[Employé],Visu!$I$8)</f>
        <v>0</v>
      </c>
      <c r="H37" s="100">
        <f ca="1">SUMIFS(INDIRECT("tRecap[" &amp; tVisu[[#This Row],[Colonne8]] &amp; "]"),tRecap[DATE],H$31,tRecap[Employé],Visu!$I$8)</f>
        <v>0</v>
      </c>
      <c r="I37" s="101" t="s">
        <v>18</v>
      </c>
      <c r="J37" s="96">
        <f t="shared" ca="1" si="6"/>
        <v>0</v>
      </c>
    </row>
    <row r="38" spans="2:10" ht="14.4" thickBot="1" x14ac:dyDescent="0.3">
      <c r="B38" s="102">
        <f ca="1">SUMIFS(INDIRECT("tRecap[" &amp; tVisu[[#This Row],[Colonne8]] &amp; "]"),tRecap[DATE],B$31,tRecap[Employé],Visu!$I$8)</f>
        <v>0</v>
      </c>
      <c r="C38" s="103">
        <f ca="1">SUMIFS(INDIRECT("tRecap[" &amp; tVisu[[#This Row],[Colonne8]] &amp; "]"),tRecap[DATE],C$31,tRecap[Employé],Visu!$I$8)</f>
        <v>0</v>
      </c>
      <c r="D38" s="103">
        <f ca="1">SUMIFS(INDIRECT("tRecap[" &amp; tVisu[[#This Row],[Colonne8]] &amp; "]"),tRecap[DATE],D$31,tRecap[Employé],Visu!$I$8)</f>
        <v>0</v>
      </c>
      <c r="E38" s="103">
        <f ca="1">SUMIFS(INDIRECT("tRecap[" &amp; tVisu[[#This Row],[Colonne8]] &amp; "]"),tRecap[DATE],E$31,tRecap[Employé],Visu!$I$8)</f>
        <v>0</v>
      </c>
      <c r="F38" s="103">
        <f ca="1">SUMIFS(INDIRECT("tRecap[" &amp; tVisu[[#This Row],[Colonne8]] &amp; "]"),tRecap[DATE],F$31,tRecap[Employé],Visu!$I$8)</f>
        <v>0</v>
      </c>
      <c r="G38" s="104">
        <f ca="1">SUMIFS(INDIRECT("tRecap[" &amp; tVisu[[#This Row],[Colonne8]] &amp; "]"),tRecap[DATE],G$31,tRecap[Employé],Visu!$I$8)</f>
        <v>0</v>
      </c>
      <c r="H38" s="104">
        <f ca="1">SUMIFS(INDIRECT("tRecap[" &amp; tVisu[[#This Row],[Colonne8]] &amp; "]"),tRecap[DATE],H$31,tRecap[Employé],Visu!$I$8)</f>
        <v>0</v>
      </c>
      <c r="I38" s="105" t="s">
        <v>19</v>
      </c>
      <c r="J38" s="97">
        <f t="shared" ca="1" si="6"/>
        <v>0</v>
      </c>
    </row>
    <row r="39" spans="2:10" ht="14.4" thickBot="1" x14ac:dyDescent="0.3">
      <c r="B39" s="106">
        <f ca="1">SUMIFS(INDIRECT("tRecap[" &amp; tVisu[[#This Row],[Colonne8]] &amp; "]"),tRecap[DATE],B$31,tRecap[Employé],Visu!$I$8)</f>
        <v>0</v>
      </c>
      <c r="C39" s="107">
        <f ca="1">SUMIFS(INDIRECT("tRecap[" &amp; tVisu[[#This Row],[Colonne8]] &amp; "]"),tRecap[DATE],C$31,tRecap[Employé],Visu!$I$8)</f>
        <v>0</v>
      </c>
      <c r="D39" s="107">
        <f ca="1">SUMIFS(INDIRECT("tRecap[" &amp; tVisu[[#This Row],[Colonne8]] &amp; "]"),tRecap[DATE],D$31,tRecap[Employé],Visu!$I$8)</f>
        <v>0</v>
      </c>
      <c r="E39" s="107">
        <f ca="1">SUMIFS(INDIRECT("tRecap[" &amp; tVisu[[#This Row],[Colonne8]] &amp; "]"),tRecap[DATE],E$31,tRecap[Employé],Visu!$I$8)</f>
        <v>0</v>
      </c>
      <c r="F39" s="107">
        <f ca="1">SUMIFS(INDIRECT("tRecap[" &amp; tVisu[[#This Row],[Colonne8]] &amp; "]"),tRecap[DATE],F$31,tRecap[Employé],Visu!$I$8)</f>
        <v>0</v>
      </c>
      <c r="G39" s="108">
        <f ca="1">SUMIFS(INDIRECT("tRecap[" &amp; tVisu[[#This Row],[Colonne8]] &amp; "]"),tRecap[DATE],G$31,tRecap[Employé],Visu!$I$8)</f>
        <v>0</v>
      </c>
      <c r="H39" s="108">
        <f ca="1">SUMIFS(INDIRECT("tRecap[" &amp; tVisu[[#This Row],[Colonne8]] &amp; "]"),tRecap[DATE],H$31,tRecap[Employé],Visu!$I$8)</f>
        <v>0</v>
      </c>
      <c r="I39" s="109" t="s">
        <v>23</v>
      </c>
      <c r="J39" s="97">
        <f t="shared" ca="1" si="6"/>
        <v>0</v>
      </c>
    </row>
    <row r="40" spans="2:10" ht="14.4" thickBot="1" x14ac:dyDescent="0.3">
      <c r="B40" s="120"/>
      <c r="C40" s="121"/>
      <c r="D40" s="121"/>
      <c r="E40" s="121"/>
      <c r="F40" s="121"/>
      <c r="G40" s="122"/>
      <c r="H40" s="122"/>
      <c r="I40" s="126" t="s">
        <v>54</v>
      </c>
      <c r="J40" s="130"/>
    </row>
    <row r="41" spans="2:10" ht="18" thickBot="1" x14ac:dyDescent="0.35">
      <c r="B41" s="26">
        <f>B31+7</f>
        <v>45642</v>
      </c>
      <c r="C41" s="26">
        <f t="shared" ref="C41:H41" si="7">C31+7</f>
        <v>45643</v>
      </c>
      <c r="D41" s="26">
        <f t="shared" si="7"/>
        <v>45644</v>
      </c>
      <c r="E41" s="26">
        <f t="shared" si="7"/>
        <v>45645</v>
      </c>
      <c r="F41" s="26">
        <f t="shared" si="7"/>
        <v>45646</v>
      </c>
      <c r="G41" s="48">
        <f t="shared" si="7"/>
        <v>45647</v>
      </c>
      <c r="H41" s="48">
        <f t="shared" si="7"/>
        <v>45648</v>
      </c>
      <c r="I41" s="27" t="s">
        <v>20</v>
      </c>
      <c r="J41" s="28">
        <f ca="1">SUM(J32:J35)-J36</f>
        <v>1.9791666666666667</v>
      </c>
    </row>
    <row r="42" spans="2:10" x14ac:dyDescent="0.25">
      <c r="B42" s="88">
        <f ca="1">SUMIFS(INDIRECT("tRecap[" &amp; tVisu[[#This Row],[Colonne8]] &amp; "]"),tRecap[DATE],B$41,tRecap[Employé],Visu!$I$8)</f>
        <v>6.25E-2</v>
      </c>
      <c r="C42" s="78">
        <f ca="1">SUMIFS(INDIRECT("tRecap[" &amp; tVisu[[#This Row],[Colonne8]] &amp; "]"),tRecap[DATE],C$41,tRecap[Employé],Visu!$I$8)</f>
        <v>9.375E-2</v>
      </c>
      <c r="D42" s="78">
        <f ca="1">SUMIFS(INDIRECT("tRecap[" &amp; tVisu[[#This Row],[Colonne8]] &amp; "]"),tRecap[DATE],D$41,tRecap[Employé],Visu!$I$8)</f>
        <v>0.125</v>
      </c>
      <c r="E42" s="78">
        <f ca="1">SUMIFS(INDIRECT("tRecap[" &amp; tVisu[[#This Row],[Colonne8]] &amp; "]"),tRecap[DATE],E$41,tRecap[Employé],Visu!$I$8)</f>
        <v>0.15625</v>
      </c>
      <c r="F42" s="78">
        <f ca="1">SUMIFS(INDIRECT("tRecap[" &amp; tVisu[[#This Row],[Colonne8]] &amp; "]"),tRecap[DATE],F$41,tRecap[Employé],Visu!$I$8)</f>
        <v>0</v>
      </c>
      <c r="G42" s="79">
        <f ca="1">SUMIFS(INDIRECT("tRecap[" &amp; tVisu[[#This Row],[Colonne8]] &amp; "]"),tRecap[DATE],G$41,tRecap[Employé],Visu!$I$8)</f>
        <v>0</v>
      </c>
      <c r="H42" s="79">
        <f ca="1">SUMIFS(INDIRECT("tRecap[" &amp; tVisu[[#This Row],[Colonne8]] &amp; "]"),tRecap[DATE],H$41,tRecap[Employé],Visu!$I$8)</f>
        <v>0</v>
      </c>
      <c r="I42" s="29" t="s">
        <v>14</v>
      </c>
      <c r="J42" s="9">
        <f t="shared" ref="J42:J49" ca="1" si="8">SUM(B42:H42)</f>
        <v>0.4375</v>
      </c>
    </row>
    <row r="43" spans="2:10" x14ac:dyDescent="0.25">
      <c r="B43" s="89">
        <f ca="1">SUMIFS(INDIRECT("tRecap[" &amp; tVisu[[#This Row],[Colonne8]] &amp; "]"),tRecap[DATE],B$41,tRecap[Employé],Visu!$I$8)</f>
        <v>8.3333333333333329E-2</v>
      </c>
      <c r="C43" s="80">
        <f ca="1">SUMIFS(INDIRECT("tRecap[" &amp; tVisu[[#This Row],[Colonne8]] &amp; "]"),tRecap[DATE],C$41,tRecap[Employé],Visu!$I$8)</f>
        <v>0.10416666666666667</v>
      </c>
      <c r="D43" s="80">
        <f ca="1">SUMIFS(INDIRECT("tRecap[" &amp; tVisu[[#This Row],[Colonne8]] &amp; "]"),tRecap[DATE],D$41,tRecap[Employé],Visu!$I$8)</f>
        <v>0.125</v>
      </c>
      <c r="E43" s="80">
        <f ca="1">SUMIFS(INDIRECT("tRecap[" &amp; tVisu[[#This Row],[Colonne8]] &amp; "]"),tRecap[DATE],E$41,tRecap[Employé],Visu!$I$8)</f>
        <v>0.14583333333333301</v>
      </c>
      <c r="F43" s="80">
        <f ca="1">SUMIFS(INDIRECT("tRecap[" &amp; tVisu[[#This Row],[Colonne8]] &amp; "]"),tRecap[DATE],F$41,tRecap[Employé],Visu!$I$8)</f>
        <v>0</v>
      </c>
      <c r="G43" s="81">
        <f ca="1">SUMIFS(INDIRECT("tRecap[" &amp; tVisu[[#This Row],[Colonne8]] &amp; "]"),tRecap[DATE],G$41,tRecap[Employé],Visu!$I$8)</f>
        <v>0</v>
      </c>
      <c r="H43" s="81">
        <f ca="1">SUMIFS(INDIRECT("tRecap[" &amp; tVisu[[#This Row],[Colonne8]] &amp; "]"),tRecap[DATE],H$41,tRecap[Employé],Visu!$I$8)</f>
        <v>0</v>
      </c>
      <c r="I43" s="12" t="s">
        <v>15</v>
      </c>
      <c r="J43" s="13">
        <f t="shared" ca="1" si="8"/>
        <v>0.45833333333333304</v>
      </c>
    </row>
    <row r="44" spans="2:10" x14ac:dyDescent="0.25">
      <c r="B44" s="90">
        <f ca="1">SUMIFS(INDIRECT("tRecap[" &amp; tVisu[[#This Row],[Colonne8]] &amp; "]"),tRecap[DATE],B$41,tRecap[Employé],Visu!$I$8)</f>
        <v>0.125</v>
      </c>
      <c r="C44" s="82">
        <f ca="1">SUMIFS(INDIRECT("tRecap[" &amp; tVisu[[#This Row],[Colonne8]] &amp; "]"),tRecap[DATE],C$41,tRecap[Employé],Visu!$I$8)</f>
        <v>0.1875</v>
      </c>
      <c r="D44" s="82">
        <f ca="1">SUMIFS(INDIRECT("tRecap[" &amp; tVisu[[#This Row],[Colonne8]] &amp; "]"),tRecap[DATE],D$41,tRecap[Employé],Visu!$I$8)</f>
        <v>0.25</v>
      </c>
      <c r="E44" s="82">
        <f ca="1">SUMIFS(INDIRECT("tRecap[" &amp; tVisu[[#This Row],[Colonne8]] &amp; "]"),tRecap[DATE],E$41,tRecap[Employé],Visu!$I$8)</f>
        <v>0.3125</v>
      </c>
      <c r="F44" s="82">
        <f ca="1">SUMIFS(INDIRECT("tRecap[" &amp; tVisu[[#This Row],[Colonne8]] &amp; "]"),tRecap[DATE],F$41,tRecap[Employé],Visu!$I$8)</f>
        <v>0</v>
      </c>
      <c r="G44" s="83">
        <f ca="1">SUMIFS(INDIRECT("tRecap[" &amp; tVisu[[#This Row],[Colonne8]] &amp; "]"),tRecap[DATE],G$41,tRecap[Employé],Visu!$I$8)</f>
        <v>0</v>
      </c>
      <c r="H44" s="83">
        <f ca="1">SUMIFS(INDIRECT("tRecap[" &amp; tVisu[[#This Row],[Colonne8]] &amp; "]"),tRecap[DATE],H$41,tRecap[Employé],Visu!$I$8)</f>
        <v>0</v>
      </c>
      <c r="I44" s="16" t="s">
        <v>16</v>
      </c>
      <c r="J44" s="17">
        <f t="shared" ca="1" si="8"/>
        <v>0.875</v>
      </c>
    </row>
    <row r="45" spans="2:10" x14ac:dyDescent="0.25">
      <c r="B45" s="91">
        <f ca="1">SUMIFS(INDIRECT("tRecap[" &amp; tVisu[[#This Row],[Colonne8]] &amp; "]"),tRecap[DATE],B$41,tRecap[Employé],Visu!$I$8)</f>
        <v>7.2916666666666671E-2</v>
      </c>
      <c r="C45" s="84">
        <f ca="1">SUMIFS(INDIRECT("tRecap[" &amp; tVisu[[#This Row],[Colonne8]] &amp; "]"),tRecap[DATE],C$41,tRecap[Employé],Visu!$I$8)</f>
        <v>8.3333333333333329E-2</v>
      </c>
      <c r="D45" s="84">
        <f ca="1">SUMIFS(INDIRECT("tRecap[" &amp; tVisu[[#This Row],[Colonne8]] &amp; "]"),tRecap[DATE],D$41,tRecap[Employé],Visu!$I$8)</f>
        <v>9.375E-2</v>
      </c>
      <c r="E45" s="84">
        <f ca="1">SUMIFS(INDIRECT("tRecap[" &amp; tVisu[[#This Row],[Colonne8]] &amp; "]"),tRecap[DATE],E$41,tRecap[Employé],Visu!$I$8)</f>
        <v>0.104166666666667</v>
      </c>
      <c r="F45" s="84">
        <f ca="1">SUMIFS(INDIRECT("tRecap[" &amp; tVisu[[#This Row],[Colonne8]] &amp; "]"),tRecap[DATE],F$41,tRecap[Employé],Visu!$I$8)</f>
        <v>0</v>
      </c>
      <c r="G45" s="85">
        <f ca="1">SUMIFS(INDIRECT("tRecap[" &amp; tVisu[[#This Row],[Colonne8]] &amp; "]"),tRecap[DATE],G$41,tRecap[Employé],Visu!$I$8)</f>
        <v>0</v>
      </c>
      <c r="H45" s="85">
        <f ca="1">SUMIFS(INDIRECT("tRecap[" &amp; tVisu[[#This Row],[Colonne8]] &amp; "]"),tRecap[DATE],H$41,tRecap[Employé],Visu!$I$8)</f>
        <v>0</v>
      </c>
      <c r="I45" s="20" t="s">
        <v>17</v>
      </c>
      <c r="J45" s="21">
        <f t="shared" ca="1" si="8"/>
        <v>0.35416666666666702</v>
      </c>
    </row>
    <row r="46" spans="2:10" ht="14.4" thickBot="1" x14ac:dyDescent="0.3">
      <c r="B46" s="92">
        <f ca="1">SUMIFS(INDIRECT("tRecap[" &amp; tVisu[[#This Row],[Colonne8]] &amp; "]"),tRecap[DATE],B$41,tRecap[Employé],Visu!$I$8)</f>
        <v>2.0833333333333332E-2</v>
      </c>
      <c r="C46" s="86">
        <f ca="1">SUMIFS(INDIRECT("tRecap[" &amp; tVisu[[#This Row],[Colonne8]] &amp; "]"),tRecap[DATE],C$41,tRecap[Employé],Visu!$I$8)</f>
        <v>3.125E-2</v>
      </c>
      <c r="D46" s="86">
        <f ca="1">SUMIFS(INDIRECT("tRecap[" &amp; tVisu[[#This Row],[Colonne8]] &amp; "]"),tRecap[DATE],D$41,tRecap[Employé],Visu!$I$8)</f>
        <v>4.1666666666666602E-2</v>
      </c>
      <c r="E46" s="86">
        <f ca="1">SUMIFS(INDIRECT("tRecap[" &amp; tVisu[[#This Row],[Colonne8]] &amp; "]"),tRecap[DATE],E$41,tRecap[Employé],Visu!$I$8)</f>
        <v>5.2083333333333301E-2</v>
      </c>
      <c r="F46" s="86">
        <f ca="1">SUMIFS(INDIRECT("tRecap[" &amp; tVisu[[#This Row],[Colonne8]] &amp; "]"),tRecap[DATE],F$41,tRecap[Employé],Visu!$I$8)</f>
        <v>0</v>
      </c>
      <c r="G46" s="87">
        <f ca="1">SUMIFS(INDIRECT("tRecap[" &amp; tVisu[[#This Row],[Colonne8]] &amp; "]"),tRecap[DATE],G$41,tRecap[Employé],Visu!$I$8)</f>
        <v>0</v>
      </c>
      <c r="H46" s="87">
        <f ca="1">SUMIFS(INDIRECT("tRecap[" &amp; tVisu[[#This Row],[Colonne8]] &amp; "]"),tRecap[DATE],H$41,tRecap[Employé],Visu!$I$8)</f>
        <v>0</v>
      </c>
      <c r="I46" s="24" t="s">
        <v>22</v>
      </c>
      <c r="J46" s="25">
        <f t="shared" ca="1" si="8"/>
        <v>0.14583333333333323</v>
      </c>
    </row>
    <row r="47" spans="2:10" x14ac:dyDescent="0.25">
      <c r="B47" s="98">
        <f ca="1">SUMIFS(INDIRECT("tRecap[" &amp; tVisu[[#This Row],[Colonne8]] &amp; "]"),tRecap[DATE],B$41,tRecap[Employé],Visu!$I$8)</f>
        <v>0</v>
      </c>
      <c r="C47" s="99">
        <f ca="1">SUMIFS(INDIRECT("tRecap[" &amp; tVisu[[#This Row],[Colonne8]] &amp; "]"),tRecap[DATE],C$41,tRecap[Employé],Visu!$I$8)</f>
        <v>0</v>
      </c>
      <c r="D47" s="99">
        <f ca="1">SUMIFS(INDIRECT("tRecap[" &amp; tVisu[[#This Row],[Colonne8]] &amp; "]"),tRecap[DATE],D$41,tRecap[Employé],Visu!$I$8)</f>
        <v>0</v>
      </c>
      <c r="E47" s="99">
        <f ca="1">SUMIFS(INDIRECT("tRecap[" &amp; tVisu[[#This Row],[Colonne8]] &amp; "]"),tRecap[DATE],E$41,tRecap[Employé],Visu!$I$8)</f>
        <v>0</v>
      </c>
      <c r="F47" s="99">
        <f ca="1">SUMIFS(INDIRECT("tRecap[" &amp; tVisu[[#This Row],[Colonne8]] &amp; "]"),tRecap[DATE],F$41,tRecap[Employé],Visu!$I$8)</f>
        <v>0</v>
      </c>
      <c r="G47" s="100">
        <f ca="1">SUMIFS(INDIRECT("tRecap[" &amp; tVisu[[#This Row],[Colonne8]] &amp; "]"),tRecap[DATE],G$41,tRecap[Employé],Visu!$I$8)</f>
        <v>0</v>
      </c>
      <c r="H47" s="100">
        <f ca="1">SUMIFS(INDIRECT("tRecap[" &amp; tVisu[[#This Row],[Colonne8]] &amp; "]"),tRecap[DATE],H$41,tRecap[Employé],Visu!$I$8)</f>
        <v>0</v>
      </c>
      <c r="I47" s="101" t="s">
        <v>18</v>
      </c>
      <c r="J47" s="96">
        <f t="shared" ca="1" si="8"/>
        <v>0</v>
      </c>
    </row>
    <row r="48" spans="2:10" ht="14.4" thickBot="1" x14ac:dyDescent="0.3">
      <c r="B48" s="102">
        <f ca="1">SUMIFS(INDIRECT("tRecap[" &amp; tVisu[[#This Row],[Colonne8]] &amp; "]"),tRecap[DATE],B$41,tRecap[Employé],Visu!$I$8)</f>
        <v>0</v>
      </c>
      <c r="C48" s="103">
        <f ca="1">SUMIFS(INDIRECT("tRecap[" &amp; tVisu[[#This Row],[Colonne8]] &amp; "]"),tRecap[DATE],C$41,tRecap[Employé],Visu!$I$8)</f>
        <v>0</v>
      </c>
      <c r="D48" s="103">
        <f ca="1">SUMIFS(INDIRECT("tRecap[" &amp; tVisu[[#This Row],[Colonne8]] &amp; "]"),tRecap[DATE],D$41,tRecap[Employé],Visu!$I$8)</f>
        <v>0</v>
      </c>
      <c r="E48" s="103">
        <f ca="1">SUMIFS(INDIRECT("tRecap[" &amp; tVisu[[#This Row],[Colonne8]] &amp; "]"),tRecap[DATE],E$41,tRecap[Employé],Visu!$I$8)</f>
        <v>0</v>
      </c>
      <c r="F48" s="103">
        <f ca="1">SUMIFS(INDIRECT("tRecap[" &amp; tVisu[[#This Row],[Colonne8]] &amp; "]"),tRecap[DATE],F$41,tRecap[Employé],Visu!$I$8)</f>
        <v>1</v>
      </c>
      <c r="G48" s="104">
        <f ca="1">SUMIFS(INDIRECT("tRecap[" &amp; tVisu[[#This Row],[Colonne8]] &amp; "]"),tRecap[DATE],G$41,tRecap[Employé],Visu!$I$8)</f>
        <v>0</v>
      </c>
      <c r="H48" s="104">
        <f ca="1">SUMIFS(INDIRECT("tRecap[" &amp; tVisu[[#This Row],[Colonne8]] &amp; "]"),tRecap[DATE],H$41,tRecap[Employé],Visu!$I$8)</f>
        <v>0</v>
      </c>
      <c r="I48" s="105" t="s">
        <v>19</v>
      </c>
      <c r="J48" s="97">
        <f t="shared" ca="1" si="8"/>
        <v>1</v>
      </c>
    </row>
    <row r="49" spans="2:10" ht="14.4" thickBot="1" x14ac:dyDescent="0.3">
      <c r="B49" s="106">
        <f ca="1">SUMIFS(INDIRECT("tRecap[" &amp; tVisu[[#This Row],[Colonne8]] &amp; "]"),tRecap[DATE],B$41,tRecap[Employé],Visu!$I$8)</f>
        <v>0</v>
      </c>
      <c r="C49" s="107">
        <f ca="1">SUMIFS(INDIRECT("tRecap[" &amp; tVisu[[#This Row],[Colonne8]] &amp; "]"),tRecap[DATE],C$41,tRecap[Employé],Visu!$I$8)</f>
        <v>0</v>
      </c>
      <c r="D49" s="107">
        <f ca="1">SUMIFS(INDIRECT("tRecap[" &amp; tVisu[[#This Row],[Colonne8]] &amp; "]"),tRecap[DATE],D$41,tRecap[Employé],Visu!$I$8)</f>
        <v>0</v>
      </c>
      <c r="E49" s="107">
        <f ca="1">SUMIFS(INDIRECT("tRecap[" &amp; tVisu[[#This Row],[Colonne8]] &amp; "]"),tRecap[DATE],E$41,tRecap[Employé],Visu!$I$8)</f>
        <v>0</v>
      </c>
      <c r="F49" s="107">
        <f ca="1">SUMIFS(INDIRECT("tRecap[" &amp; tVisu[[#This Row],[Colonne8]] &amp; "]"),tRecap[DATE],F$41,tRecap[Employé],Visu!$I$8)</f>
        <v>0</v>
      </c>
      <c r="G49" s="108">
        <f ca="1">SUMIFS(INDIRECT("tRecap[" &amp; tVisu[[#This Row],[Colonne8]] &amp; "]"),tRecap[DATE],G$41,tRecap[Employé],Visu!$I$8)</f>
        <v>0</v>
      </c>
      <c r="H49" s="108">
        <f ca="1">SUMIFS(INDIRECT("tRecap[" &amp; tVisu[[#This Row],[Colonne8]] &amp; "]"),tRecap[DATE],H$41,tRecap[Employé],Visu!$I$8)</f>
        <v>0</v>
      </c>
      <c r="I49" s="109" t="s">
        <v>23</v>
      </c>
      <c r="J49" s="97">
        <f t="shared" ca="1" si="8"/>
        <v>0</v>
      </c>
    </row>
    <row r="50" spans="2:10" ht="14.4" thickBot="1" x14ac:dyDescent="0.3">
      <c r="B50" s="120"/>
      <c r="C50" s="121"/>
      <c r="D50" s="121"/>
      <c r="E50" s="121"/>
      <c r="F50" s="121"/>
      <c r="G50" s="122"/>
      <c r="H50" s="122"/>
      <c r="I50" s="126" t="s">
        <v>54</v>
      </c>
      <c r="J50" s="130"/>
    </row>
    <row r="51" spans="2:10" ht="18" thickBot="1" x14ac:dyDescent="0.35">
      <c r="B51" s="26">
        <f>B41+7</f>
        <v>45649</v>
      </c>
      <c r="C51" s="26">
        <f t="shared" ref="C51:H51" si="9">C41+7</f>
        <v>45650</v>
      </c>
      <c r="D51" s="26">
        <f t="shared" si="9"/>
        <v>45651</v>
      </c>
      <c r="E51" s="26">
        <f t="shared" si="9"/>
        <v>45652</v>
      </c>
      <c r="F51" s="26">
        <f t="shared" si="9"/>
        <v>45653</v>
      </c>
      <c r="G51" s="48">
        <f t="shared" si="9"/>
        <v>45654</v>
      </c>
      <c r="H51" s="48">
        <f t="shared" si="9"/>
        <v>45655</v>
      </c>
      <c r="I51" s="27" t="s">
        <v>20</v>
      </c>
      <c r="J51" s="28">
        <f ca="1">SUM(J42:J45)-J46</f>
        <v>1.9791666666666667</v>
      </c>
    </row>
    <row r="52" spans="2:10" x14ac:dyDescent="0.25">
      <c r="B52" s="88">
        <f ca="1">SUMIFS(INDIRECT("tRecap[" &amp; tVisu[[#This Row],[Colonne8]] &amp; "]"),tRecap[DATE],B$51,tRecap[Employé],Visu!$I$8)</f>
        <v>6.25E-2</v>
      </c>
      <c r="C52" s="78">
        <f ca="1">SUMIFS(INDIRECT("tRecap[" &amp; tVisu[[#This Row],[Colonne8]] &amp; "]"),tRecap[DATE],C$51,tRecap[Employé],Visu!$I$8)</f>
        <v>9.375E-2</v>
      </c>
      <c r="D52" s="78">
        <f ca="1">SUMIFS(INDIRECT("tRecap[" &amp; tVisu[[#This Row],[Colonne8]] &amp; "]"),tRecap[DATE],D$51,tRecap[Employé],Visu!$I$8)</f>
        <v>0.125</v>
      </c>
      <c r="E52" s="78">
        <f ca="1">SUMIFS(INDIRECT("tRecap[" &amp; tVisu[[#This Row],[Colonne8]] &amp; "]"),tRecap[DATE],E$51,tRecap[Employé],Visu!$I$8)</f>
        <v>0.15625</v>
      </c>
      <c r="F52" s="78">
        <f ca="1">SUMIFS(INDIRECT("tRecap[" &amp; tVisu[[#This Row],[Colonne8]] &amp; "]"),tRecap[DATE],F$51,tRecap[Employé],Visu!$I$8)</f>
        <v>0</v>
      </c>
      <c r="G52" s="79">
        <f ca="1">SUMIFS(INDIRECT("tRecap[" &amp; tVisu[[#This Row],[Colonne8]] &amp; "]"),tRecap[DATE],G$51,tRecap[Employé],Visu!$I$8)</f>
        <v>0</v>
      </c>
      <c r="H52" s="79">
        <f ca="1">SUMIFS(INDIRECT("tRecap[" &amp; tVisu[[#This Row],[Colonne8]] &amp; "]"),tRecap[DATE],H$51,tRecap[Employé],Visu!$I$8)</f>
        <v>0</v>
      </c>
      <c r="I52" s="29" t="s">
        <v>14</v>
      </c>
      <c r="J52" s="9">
        <f t="shared" ref="J52:J59" ca="1" si="10">SUM(B52:H52)</f>
        <v>0.4375</v>
      </c>
    </row>
    <row r="53" spans="2:10" x14ac:dyDescent="0.25">
      <c r="B53" s="89">
        <f ca="1">SUMIFS(INDIRECT("tRecap[" &amp; tVisu[[#This Row],[Colonne8]] &amp; "]"),tRecap[DATE],B$51,tRecap[Employé],Visu!$I$8)</f>
        <v>8.3333333333333329E-2</v>
      </c>
      <c r="C53" s="80">
        <f ca="1">SUMIFS(INDIRECT("tRecap[" &amp; tVisu[[#This Row],[Colonne8]] &amp; "]"),tRecap[DATE],C$51,tRecap[Employé],Visu!$I$8)</f>
        <v>0.10416666666666667</v>
      </c>
      <c r="D53" s="80">
        <f ca="1">SUMIFS(INDIRECT("tRecap[" &amp; tVisu[[#This Row],[Colonne8]] &amp; "]"),tRecap[DATE],D$51,tRecap[Employé],Visu!$I$8)</f>
        <v>0.125</v>
      </c>
      <c r="E53" s="80">
        <f ca="1">SUMIFS(INDIRECT("tRecap[" &amp; tVisu[[#This Row],[Colonne8]] &amp; "]"),tRecap[DATE],E$51,tRecap[Employé],Visu!$I$8)</f>
        <v>0.14583333333333301</v>
      </c>
      <c r="F53" s="80">
        <f ca="1">SUMIFS(INDIRECT("tRecap[" &amp; tVisu[[#This Row],[Colonne8]] &amp; "]"),tRecap[DATE],F$51,tRecap[Employé],Visu!$I$8)</f>
        <v>0</v>
      </c>
      <c r="G53" s="81">
        <f ca="1">SUMIFS(INDIRECT("tRecap[" &amp; tVisu[[#This Row],[Colonne8]] &amp; "]"),tRecap[DATE],G$51,tRecap[Employé],Visu!$I$8)</f>
        <v>0</v>
      </c>
      <c r="H53" s="81">
        <f ca="1">SUMIFS(INDIRECT("tRecap[" &amp; tVisu[[#This Row],[Colonne8]] &amp; "]"),tRecap[DATE],H$51,tRecap[Employé],Visu!$I$8)</f>
        <v>0</v>
      </c>
      <c r="I53" s="12" t="s">
        <v>15</v>
      </c>
      <c r="J53" s="13">
        <f t="shared" ca="1" si="10"/>
        <v>0.45833333333333304</v>
      </c>
    </row>
    <row r="54" spans="2:10" x14ac:dyDescent="0.25">
      <c r="B54" s="90">
        <f ca="1">SUMIFS(INDIRECT("tRecap[" &amp; tVisu[[#This Row],[Colonne8]] &amp; "]"),tRecap[DATE],B$51,tRecap[Employé],Visu!$I$8)</f>
        <v>0.125</v>
      </c>
      <c r="C54" s="82">
        <f ca="1">SUMIFS(INDIRECT("tRecap[" &amp; tVisu[[#This Row],[Colonne8]] &amp; "]"),tRecap[DATE],C$51,tRecap[Employé],Visu!$I$8)</f>
        <v>0.1875</v>
      </c>
      <c r="D54" s="82">
        <f ca="1">SUMIFS(INDIRECT("tRecap[" &amp; tVisu[[#This Row],[Colonne8]] &amp; "]"),tRecap[DATE],D$51,tRecap[Employé],Visu!$I$8)</f>
        <v>0.25</v>
      </c>
      <c r="E54" s="82">
        <f ca="1">SUMIFS(INDIRECT("tRecap[" &amp; tVisu[[#This Row],[Colonne8]] &amp; "]"),tRecap[DATE],E$51,tRecap[Employé],Visu!$I$8)</f>
        <v>0.3125</v>
      </c>
      <c r="F54" s="82">
        <f ca="1">SUMIFS(INDIRECT("tRecap[" &amp; tVisu[[#This Row],[Colonne8]] &amp; "]"),tRecap[DATE],F$51,tRecap[Employé],Visu!$I$8)</f>
        <v>0</v>
      </c>
      <c r="G54" s="83">
        <f ca="1">SUMIFS(INDIRECT("tRecap[" &amp; tVisu[[#This Row],[Colonne8]] &amp; "]"),tRecap[DATE],G$51,tRecap[Employé],Visu!$I$8)</f>
        <v>0</v>
      </c>
      <c r="H54" s="83">
        <f ca="1">SUMIFS(INDIRECT("tRecap[" &amp; tVisu[[#This Row],[Colonne8]] &amp; "]"),tRecap[DATE],H$51,tRecap[Employé],Visu!$I$8)</f>
        <v>0</v>
      </c>
      <c r="I54" s="16" t="s">
        <v>16</v>
      </c>
      <c r="J54" s="17">
        <f t="shared" ca="1" si="10"/>
        <v>0.875</v>
      </c>
    </row>
    <row r="55" spans="2:10" x14ac:dyDescent="0.25">
      <c r="B55" s="91">
        <f ca="1">SUMIFS(INDIRECT("tRecap[" &amp; tVisu[[#This Row],[Colonne8]] &amp; "]"),tRecap[DATE],B$51,tRecap[Employé],Visu!$I$8)</f>
        <v>7.2916666666666671E-2</v>
      </c>
      <c r="C55" s="84">
        <f ca="1">SUMIFS(INDIRECT("tRecap[" &amp; tVisu[[#This Row],[Colonne8]] &amp; "]"),tRecap[DATE],C$51,tRecap[Employé],Visu!$I$8)</f>
        <v>8.3333333333333329E-2</v>
      </c>
      <c r="D55" s="84">
        <f ca="1">SUMIFS(INDIRECT("tRecap[" &amp; tVisu[[#This Row],[Colonne8]] &amp; "]"),tRecap[DATE],D$51,tRecap[Employé],Visu!$I$8)</f>
        <v>9.375E-2</v>
      </c>
      <c r="E55" s="84">
        <f ca="1">SUMIFS(INDIRECT("tRecap[" &amp; tVisu[[#This Row],[Colonne8]] &amp; "]"),tRecap[DATE],E$51,tRecap[Employé],Visu!$I$8)</f>
        <v>0.104166666666667</v>
      </c>
      <c r="F55" s="84">
        <f ca="1">SUMIFS(INDIRECT("tRecap[" &amp; tVisu[[#This Row],[Colonne8]] &amp; "]"),tRecap[DATE],F$51,tRecap[Employé],Visu!$I$8)</f>
        <v>0</v>
      </c>
      <c r="G55" s="85">
        <f ca="1">SUMIFS(INDIRECT("tRecap[" &amp; tVisu[[#This Row],[Colonne8]] &amp; "]"),tRecap[DATE],G$51,tRecap[Employé],Visu!$I$8)</f>
        <v>0</v>
      </c>
      <c r="H55" s="85">
        <f ca="1">SUMIFS(INDIRECT("tRecap[" &amp; tVisu[[#This Row],[Colonne8]] &amp; "]"),tRecap[DATE],H$51,tRecap[Employé],Visu!$I$8)</f>
        <v>0</v>
      </c>
      <c r="I55" s="20" t="s">
        <v>17</v>
      </c>
      <c r="J55" s="21">
        <f t="shared" ca="1" si="10"/>
        <v>0.35416666666666702</v>
      </c>
    </row>
    <row r="56" spans="2:10" ht="14.4" thickBot="1" x14ac:dyDescent="0.3">
      <c r="B56" s="92">
        <f ca="1">SUMIFS(INDIRECT("tRecap[" &amp; tVisu[[#This Row],[Colonne8]] &amp; "]"),tRecap[DATE],B$51,tRecap[Employé],Visu!$I$8)</f>
        <v>0</v>
      </c>
      <c r="C56" s="86">
        <f ca="1">SUMIFS(INDIRECT("tRecap[" &amp; tVisu[[#This Row],[Colonne8]] &amp; "]"),tRecap[DATE],C$51,tRecap[Employé],Visu!$I$8)</f>
        <v>0</v>
      </c>
      <c r="D56" s="86">
        <f ca="1">SUMIFS(INDIRECT("tRecap[" &amp; tVisu[[#This Row],[Colonne8]] &amp; "]"),tRecap[DATE],D$51,tRecap[Employé],Visu!$I$8)</f>
        <v>0</v>
      </c>
      <c r="E56" s="86">
        <f ca="1">SUMIFS(INDIRECT("tRecap[" &amp; tVisu[[#This Row],[Colonne8]] &amp; "]"),tRecap[DATE],E$51,tRecap[Employé],Visu!$I$8)</f>
        <v>0</v>
      </c>
      <c r="F56" s="86">
        <f ca="1">SUMIFS(INDIRECT("tRecap[" &amp; tVisu[[#This Row],[Colonne8]] &amp; "]"),tRecap[DATE],F$51,tRecap[Employé],Visu!$I$8)</f>
        <v>0</v>
      </c>
      <c r="G56" s="87">
        <f ca="1">SUMIFS(INDIRECT("tRecap[" &amp; tVisu[[#This Row],[Colonne8]] &amp; "]"),tRecap[DATE],G$51,tRecap[Employé],Visu!$I$8)</f>
        <v>0</v>
      </c>
      <c r="H56" s="87">
        <f ca="1">SUMIFS(INDIRECT("tRecap[" &amp; tVisu[[#This Row],[Colonne8]] &amp; "]"),tRecap[DATE],H$51,tRecap[Employé],Visu!$I$8)</f>
        <v>0</v>
      </c>
      <c r="I56" s="24" t="s">
        <v>22</v>
      </c>
      <c r="J56" s="25">
        <f t="shared" ca="1" si="10"/>
        <v>0</v>
      </c>
    </row>
    <row r="57" spans="2:10" x14ac:dyDescent="0.25">
      <c r="B57" s="98">
        <f ca="1">SUMIFS(INDIRECT("tRecap[" &amp; tVisu[[#This Row],[Colonne8]] &amp; "]"),tRecap[DATE],B$51,tRecap[Employé],Visu!$I$8)</f>
        <v>0</v>
      </c>
      <c r="C57" s="99">
        <f ca="1">SUMIFS(INDIRECT("tRecap[" &amp; tVisu[[#This Row],[Colonne8]] &amp; "]"),tRecap[DATE],C$51,tRecap[Employé],Visu!$I$8)</f>
        <v>0</v>
      </c>
      <c r="D57" s="99">
        <f ca="1">SUMIFS(INDIRECT("tRecap[" &amp; tVisu[[#This Row],[Colonne8]] &amp; "]"),tRecap[DATE],D$51,tRecap[Employé],Visu!$I$8)</f>
        <v>0</v>
      </c>
      <c r="E57" s="99">
        <f ca="1">SUMIFS(INDIRECT("tRecap[" &amp; tVisu[[#This Row],[Colonne8]] &amp; "]"),tRecap[DATE],E$51,tRecap[Employé],Visu!$I$8)</f>
        <v>0</v>
      </c>
      <c r="F57" s="99">
        <f ca="1">SUMIFS(INDIRECT("tRecap[" &amp; tVisu[[#This Row],[Colonne8]] &amp; "]"),tRecap[DATE],F$51,tRecap[Employé],Visu!$I$8)</f>
        <v>0</v>
      </c>
      <c r="G57" s="100">
        <f ca="1">SUMIFS(INDIRECT("tRecap[" &amp; tVisu[[#This Row],[Colonne8]] &amp; "]"),tRecap[DATE],G$51,tRecap[Employé],Visu!$I$8)</f>
        <v>0</v>
      </c>
      <c r="H57" s="100">
        <f ca="1">SUMIFS(INDIRECT("tRecap[" &amp; tVisu[[#This Row],[Colonne8]] &amp; "]"),tRecap[DATE],H$51,tRecap[Employé],Visu!$I$8)</f>
        <v>0</v>
      </c>
      <c r="I57" s="101" t="s">
        <v>18</v>
      </c>
      <c r="J57" s="96">
        <f t="shared" ca="1" si="10"/>
        <v>0</v>
      </c>
    </row>
    <row r="58" spans="2:10" ht="14.4" thickBot="1" x14ac:dyDescent="0.3">
      <c r="B58" s="102">
        <f ca="1">SUMIFS(INDIRECT("tRecap[" &amp; tVisu[[#This Row],[Colonne8]] &amp; "]"),tRecap[DATE],B$51,tRecap[Employé],Visu!$I$8)</f>
        <v>0</v>
      </c>
      <c r="C58" s="103">
        <f ca="1">SUMIFS(INDIRECT("tRecap[" &amp; tVisu[[#This Row],[Colonne8]] &amp; "]"),tRecap[DATE],C$51,tRecap[Employé],Visu!$I$8)</f>
        <v>0</v>
      </c>
      <c r="D58" s="103">
        <f ca="1">SUMIFS(INDIRECT("tRecap[" &amp; tVisu[[#This Row],[Colonne8]] &amp; "]"),tRecap[DATE],D$51,tRecap[Employé],Visu!$I$8)</f>
        <v>0</v>
      </c>
      <c r="E58" s="103">
        <f ca="1">SUMIFS(INDIRECT("tRecap[" &amp; tVisu[[#This Row],[Colonne8]] &amp; "]"),tRecap[DATE],E$51,tRecap[Employé],Visu!$I$8)</f>
        <v>0</v>
      </c>
      <c r="F58" s="103">
        <f ca="1">SUMIFS(INDIRECT("tRecap[" &amp; tVisu[[#This Row],[Colonne8]] &amp; "]"),tRecap[DATE],F$51,tRecap[Employé],Visu!$I$8)</f>
        <v>0</v>
      </c>
      <c r="G58" s="104">
        <f ca="1">SUMIFS(INDIRECT("tRecap[" &amp; tVisu[[#This Row],[Colonne8]] &amp; "]"),tRecap[DATE],G$51,tRecap[Employé],Visu!$I$8)</f>
        <v>0</v>
      </c>
      <c r="H58" s="104">
        <f ca="1">SUMIFS(INDIRECT("tRecap[" &amp; tVisu[[#This Row],[Colonne8]] &amp; "]"),tRecap[DATE],H$51,tRecap[Employé],Visu!$I$8)</f>
        <v>0</v>
      </c>
      <c r="I58" s="105" t="s">
        <v>19</v>
      </c>
      <c r="J58" s="97">
        <f t="shared" ca="1" si="10"/>
        <v>0</v>
      </c>
    </row>
    <row r="59" spans="2:10" ht="14.4" thickBot="1" x14ac:dyDescent="0.3">
      <c r="B59" s="106">
        <f ca="1">SUMIFS(INDIRECT("tRecap[" &amp; tVisu[[#This Row],[Colonne8]] &amp; "]"),tRecap[DATE],B$51,tRecap[Employé],Visu!$I$8)</f>
        <v>0</v>
      </c>
      <c r="C59" s="107">
        <f ca="1">SUMIFS(INDIRECT("tRecap[" &amp; tVisu[[#This Row],[Colonne8]] &amp; "]"),tRecap[DATE],C$51,tRecap[Employé],Visu!$I$8)</f>
        <v>0</v>
      </c>
      <c r="D59" s="107">
        <f ca="1">SUMIFS(INDIRECT("tRecap[" &amp; tVisu[[#This Row],[Colonne8]] &amp; "]"),tRecap[DATE],D$51,tRecap[Employé],Visu!$I$8)</f>
        <v>0</v>
      </c>
      <c r="E59" s="107">
        <f ca="1">SUMIFS(INDIRECT("tRecap[" &amp; tVisu[[#This Row],[Colonne8]] &amp; "]"),tRecap[DATE],E$51,tRecap[Employé],Visu!$I$8)</f>
        <v>0</v>
      </c>
      <c r="F59" s="107">
        <f ca="1">SUMIFS(INDIRECT("tRecap[" &amp; tVisu[[#This Row],[Colonne8]] &amp; "]"),tRecap[DATE],F$51,tRecap[Employé],Visu!$I$8)</f>
        <v>1</v>
      </c>
      <c r="G59" s="108">
        <f ca="1">SUMIFS(INDIRECT("tRecap[" &amp; tVisu[[#This Row],[Colonne8]] &amp; "]"),tRecap[DATE],G$51,tRecap[Employé],Visu!$I$8)</f>
        <v>0</v>
      </c>
      <c r="H59" s="108">
        <f ca="1">SUMIFS(INDIRECT("tRecap[" &amp; tVisu[[#This Row],[Colonne8]] &amp; "]"),tRecap[DATE],H$51,tRecap[Employé],Visu!$I$8)</f>
        <v>0</v>
      </c>
      <c r="I59" s="109" t="s">
        <v>23</v>
      </c>
      <c r="J59" s="97">
        <f t="shared" ca="1" si="10"/>
        <v>1</v>
      </c>
    </row>
    <row r="60" spans="2:10" ht="14.4" thickBot="1" x14ac:dyDescent="0.3">
      <c r="B60" s="120"/>
      <c r="C60" s="121"/>
      <c r="D60" s="121"/>
      <c r="E60" s="121"/>
      <c r="F60" s="121"/>
      <c r="G60" s="122"/>
      <c r="H60" s="122"/>
      <c r="I60" s="126" t="s">
        <v>54</v>
      </c>
      <c r="J60" s="130"/>
    </row>
    <row r="61" spans="2:10" ht="18" thickBot="1" x14ac:dyDescent="0.35">
      <c r="B61" s="26">
        <f>B51+7</f>
        <v>45656</v>
      </c>
      <c r="C61" s="26">
        <f t="shared" ref="C61:H61" si="11">C51+7</f>
        <v>45657</v>
      </c>
      <c r="D61" s="26">
        <f t="shared" si="11"/>
        <v>45658</v>
      </c>
      <c r="E61" s="26">
        <f t="shared" si="11"/>
        <v>45659</v>
      </c>
      <c r="F61" s="26">
        <f t="shared" si="11"/>
        <v>45660</v>
      </c>
      <c r="G61" s="48">
        <f t="shared" si="11"/>
        <v>45661</v>
      </c>
      <c r="H61" s="48">
        <f t="shared" si="11"/>
        <v>45662</v>
      </c>
      <c r="I61" s="27" t="s">
        <v>20</v>
      </c>
      <c r="J61" s="28">
        <f ca="1">SUM(J52:J55)-J56</f>
        <v>2.125</v>
      </c>
    </row>
    <row r="62" spans="2:10" x14ac:dyDescent="0.25">
      <c r="B62" s="88">
        <f ca="1">SUMIFS(INDIRECT("tRecap[" &amp; tVisu[[#This Row],[Colonne8]] &amp; "]"),tRecap[DATE],B$61,tRecap[Employé],Visu!$I$8)</f>
        <v>0.125</v>
      </c>
      <c r="C62" s="78">
        <f ca="1">SUMIFS(INDIRECT("tRecap[" &amp; tVisu[[#This Row],[Colonne8]] &amp; "]"),tRecap[DATE],C$61,tRecap[Employé],Visu!$I$8)</f>
        <v>0.15625</v>
      </c>
      <c r="D62" s="78">
        <f ca="1">SUMIFS(INDIRECT("tRecap[" &amp; tVisu[[#This Row],[Colonne8]] &amp; "]"),tRecap[DATE],D$61,tRecap[Employé],Visu!$I$8)</f>
        <v>0</v>
      </c>
      <c r="E62" s="78">
        <f ca="1">SUMIFS(INDIRECT("tRecap[" &amp; tVisu[[#This Row],[Colonne8]] &amp; "]"),tRecap[DATE],E$61,tRecap[Employé],Visu!$I$8)</f>
        <v>0</v>
      </c>
      <c r="F62" s="78">
        <f ca="1">SUMIFS(INDIRECT("tRecap[" &amp; tVisu[[#This Row],[Colonne8]] &amp; "]"),tRecap[DATE],F$61,tRecap[Employé],Visu!$I$8)</f>
        <v>0</v>
      </c>
      <c r="G62" s="79">
        <f ca="1">SUMIFS(INDIRECT("tRecap[" &amp; tVisu[[#This Row],[Colonne8]] &amp; "]"),tRecap[DATE],G$61,tRecap[Employé],Visu!$I$8)</f>
        <v>0</v>
      </c>
      <c r="H62" s="79">
        <f ca="1">SUMIFS(INDIRECT("tRecap[" &amp; tVisu[[#This Row],[Colonne8]] &amp; "]"),tRecap[DATE],H$61,tRecap[Employé],Visu!$I$8)</f>
        <v>0</v>
      </c>
      <c r="I62" s="29" t="s">
        <v>14</v>
      </c>
      <c r="J62" s="9">
        <f t="shared" ref="J62:J69" ca="1" si="12">SUM(B62:H62)</f>
        <v>0.28125</v>
      </c>
    </row>
    <row r="63" spans="2:10" x14ac:dyDescent="0.25">
      <c r="B63" s="89">
        <f ca="1">SUMIFS(INDIRECT("tRecap[" &amp; tVisu[[#This Row],[Colonne8]] &amp; "]"),tRecap[DATE],B$61,tRecap[Employé],Visu!$I$8)</f>
        <v>0.125</v>
      </c>
      <c r="C63" s="80">
        <f ca="1">SUMIFS(INDIRECT("tRecap[" &amp; tVisu[[#This Row],[Colonne8]] &amp; "]"),tRecap[DATE],C$61,tRecap[Employé],Visu!$I$8)</f>
        <v>0.14583333333333301</v>
      </c>
      <c r="D63" s="80">
        <f ca="1">SUMIFS(INDIRECT("tRecap[" &amp; tVisu[[#This Row],[Colonne8]] &amp; "]"),tRecap[DATE],D$61,tRecap[Employé],Visu!$I$8)</f>
        <v>0</v>
      </c>
      <c r="E63" s="80">
        <f ca="1">SUMIFS(INDIRECT("tRecap[" &amp; tVisu[[#This Row],[Colonne8]] &amp; "]"),tRecap[DATE],E$61,tRecap[Employé],Visu!$I$8)</f>
        <v>0</v>
      </c>
      <c r="F63" s="80">
        <f ca="1">SUMIFS(INDIRECT("tRecap[" &amp; tVisu[[#This Row],[Colonne8]] &amp; "]"),tRecap[DATE],F$61,tRecap[Employé],Visu!$I$8)</f>
        <v>0</v>
      </c>
      <c r="G63" s="81">
        <f ca="1">SUMIFS(INDIRECT("tRecap[" &amp; tVisu[[#This Row],[Colonne8]] &amp; "]"),tRecap[DATE],G$61,tRecap[Employé],Visu!$I$8)</f>
        <v>0</v>
      </c>
      <c r="H63" s="81">
        <f ca="1">SUMIFS(INDIRECT("tRecap[" &amp; tVisu[[#This Row],[Colonne8]] &amp; "]"),tRecap[DATE],H$61,tRecap[Employé],Visu!$I$8)</f>
        <v>0</v>
      </c>
      <c r="I63" s="12" t="s">
        <v>15</v>
      </c>
      <c r="J63" s="13">
        <f t="shared" ca="1" si="12"/>
        <v>0.27083333333333304</v>
      </c>
    </row>
    <row r="64" spans="2:10" x14ac:dyDescent="0.25">
      <c r="B64" s="90">
        <f ca="1">SUMIFS(INDIRECT("tRecap[" &amp; tVisu[[#This Row],[Colonne8]] &amp; "]"),tRecap[DATE],B$61,tRecap[Employé],Visu!$I$8)</f>
        <v>0.25</v>
      </c>
      <c r="C64" s="82">
        <f ca="1">SUMIFS(INDIRECT("tRecap[" &amp; tVisu[[#This Row],[Colonne8]] &amp; "]"),tRecap[DATE],C$61,tRecap[Employé],Visu!$I$8)</f>
        <v>0.3125</v>
      </c>
      <c r="D64" s="82">
        <f ca="1">SUMIFS(INDIRECT("tRecap[" &amp; tVisu[[#This Row],[Colonne8]] &amp; "]"),tRecap[DATE],D$61,tRecap[Employé],Visu!$I$8)</f>
        <v>0</v>
      </c>
      <c r="E64" s="82">
        <f ca="1">SUMIFS(INDIRECT("tRecap[" &amp; tVisu[[#This Row],[Colonne8]] &amp; "]"),tRecap[DATE],E$61,tRecap[Employé],Visu!$I$8)</f>
        <v>0</v>
      </c>
      <c r="F64" s="82">
        <f ca="1">SUMIFS(INDIRECT("tRecap[" &amp; tVisu[[#This Row],[Colonne8]] &amp; "]"),tRecap[DATE],F$61,tRecap[Employé],Visu!$I$8)</f>
        <v>0</v>
      </c>
      <c r="G64" s="83">
        <f ca="1">SUMIFS(INDIRECT("tRecap[" &amp; tVisu[[#This Row],[Colonne8]] &amp; "]"),tRecap[DATE],G$61,tRecap[Employé],Visu!$I$8)</f>
        <v>0</v>
      </c>
      <c r="H64" s="83">
        <f ca="1">SUMIFS(INDIRECT("tRecap[" &amp; tVisu[[#This Row],[Colonne8]] &amp; "]"),tRecap[DATE],H$61,tRecap[Employé],Visu!$I$8)</f>
        <v>0</v>
      </c>
      <c r="I64" s="16" t="s">
        <v>16</v>
      </c>
      <c r="J64" s="17">
        <f t="shared" ca="1" si="12"/>
        <v>0.5625</v>
      </c>
    </row>
    <row r="65" spans="2:10" x14ac:dyDescent="0.25">
      <c r="B65" s="91">
        <f ca="1">SUMIFS(INDIRECT("tRecap[" &amp; tVisu[[#This Row],[Colonne8]] &amp; "]"),tRecap[DATE],B$61,tRecap[Employé],Visu!$I$8)</f>
        <v>0</v>
      </c>
      <c r="C65" s="84">
        <f ca="1">SUMIFS(INDIRECT("tRecap[" &amp; tVisu[[#This Row],[Colonne8]] &amp; "]"),tRecap[DATE],C$61,tRecap[Employé],Visu!$I$8)</f>
        <v>0</v>
      </c>
      <c r="D65" s="84">
        <f ca="1">SUMIFS(INDIRECT("tRecap[" &amp; tVisu[[#This Row],[Colonne8]] &amp; "]"),tRecap[DATE],D$61,tRecap[Employé],Visu!$I$8)</f>
        <v>0</v>
      </c>
      <c r="E65" s="84">
        <f ca="1">SUMIFS(INDIRECT("tRecap[" &amp; tVisu[[#This Row],[Colonne8]] &amp; "]"),tRecap[DATE],E$61,tRecap[Employé],Visu!$I$8)</f>
        <v>0</v>
      </c>
      <c r="F65" s="84">
        <f ca="1">SUMIFS(INDIRECT("tRecap[" &amp; tVisu[[#This Row],[Colonne8]] &amp; "]"),tRecap[DATE],F$61,tRecap[Employé],Visu!$I$8)</f>
        <v>0</v>
      </c>
      <c r="G65" s="85">
        <f ca="1">SUMIFS(INDIRECT("tRecap[" &amp; tVisu[[#This Row],[Colonne8]] &amp; "]"),tRecap[DATE],G$61,tRecap[Employé],Visu!$I$8)</f>
        <v>0</v>
      </c>
      <c r="H65" s="85">
        <f ca="1">SUMIFS(INDIRECT("tRecap[" &amp; tVisu[[#This Row],[Colonne8]] &amp; "]"),tRecap[DATE],H$61,tRecap[Employé],Visu!$I$8)</f>
        <v>0</v>
      </c>
      <c r="I65" s="20" t="s">
        <v>17</v>
      </c>
      <c r="J65" s="21">
        <f t="shared" ca="1" si="12"/>
        <v>0</v>
      </c>
    </row>
    <row r="66" spans="2:10" ht="14.4" thickBot="1" x14ac:dyDescent="0.3">
      <c r="B66" s="92">
        <f ca="1">SUMIFS(INDIRECT("tRecap[" &amp; tVisu[[#This Row],[Colonne8]] &amp; "]"),tRecap[DATE],B$61,tRecap[Employé],Visu!$I$8)</f>
        <v>2.0833333333333332E-2</v>
      </c>
      <c r="C66" s="86">
        <f ca="1">SUMIFS(INDIRECT("tRecap[" &amp; tVisu[[#This Row],[Colonne8]] &amp; "]"),tRecap[DATE],C$61,tRecap[Employé],Visu!$I$8)</f>
        <v>3.125E-2</v>
      </c>
      <c r="D66" s="86">
        <f ca="1">SUMIFS(INDIRECT("tRecap[" &amp; tVisu[[#This Row],[Colonne8]] &amp; "]"),tRecap[DATE],D$61,tRecap[Employé],Visu!$I$8)</f>
        <v>4.1666666666666602E-2</v>
      </c>
      <c r="E66" s="86">
        <f ca="1">SUMIFS(INDIRECT("tRecap[" &amp; tVisu[[#This Row],[Colonne8]] &amp; "]"),tRecap[DATE],E$61,tRecap[Employé],Visu!$I$8)</f>
        <v>5.2083333333333301E-2</v>
      </c>
      <c r="F66" s="86">
        <f ca="1">SUMIFS(INDIRECT("tRecap[" &amp; tVisu[[#This Row],[Colonne8]] &amp; "]"),tRecap[DATE],F$61,tRecap[Employé],Visu!$I$8)</f>
        <v>0</v>
      </c>
      <c r="G66" s="87">
        <f ca="1">SUMIFS(INDIRECT("tRecap[" &amp; tVisu[[#This Row],[Colonne8]] &amp; "]"),tRecap[DATE],G$61,tRecap[Employé],Visu!$I$8)</f>
        <v>0</v>
      </c>
      <c r="H66" s="87">
        <f ca="1">SUMIFS(INDIRECT("tRecap[" &amp; tVisu[[#This Row],[Colonne8]] &amp; "]"),tRecap[DATE],H$61,tRecap[Employé],Visu!$I$8)</f>
        <v>0</v>
      </c>
      <c r="I66" s="24" t="s">
        <v>22</v>
      </c>
      <c r="J66" s="25">
        <f t="shared" ca="1" si="12"/>
        <v>0.14583333333333323</v>
      </c>
    </row>
    <row r="67" spans="2:10" x14ac:dyDescent="0.25">
      <c r="B67" s="98">
        <f ca="1">SUMIFS(INDIRECT("tRecap[" &amp; tVisu[[#This Row],[Colonne8]] &amp; "]"),tRecap[DATE],B$61,tRecap[Employé],Visu!$I$8)</f>
        <v>0</v>
      </c>
      <c r="C67" s="99">
        <f ca="1">SUMIFS(INDIRECT("tRecap[" &amp; tVisu[[#This Row],[Colonne8]] &amp; "]"),tRecap[DATE],C$61,tRecap[Employé],Visu!$I$8)</f>
        <v>0</v>
      </c>
      <c r="D67" s="99">
        <f ca="1">SUMIFS(INDIRECT("tRecap[" &amp; tVisu[[#This Row],[Colonne8]] &amp; "]"),tRecap[DATE],D$61,tRecap[Employé],Visu!$I$8)</f>
        <v>0</v>
      </c>
      <c r="E67" s="99">
        <f ca="1">SUMIFS(INDIRECT("tRecap[" &amp; tVisu[[#This Row],[Colonne8]] &amp; "]"),tRecap[DATE],E$61,tRecap[Employé],Visu!$I$8)</f>
        <v>0</v>
      </c>
      <c r="F67" s="99">
        <f ca="1">SUMIFS(INDIRECT("tRecap[" &amp; tVisu[[#This Row],[Colonne8]] &amp; "]"),tRecap[DATE],F$61,tRecap[Employé],Visu!$I$8)</f>
        <v>0</v>
      </c>
      <c r="G67" s="100">
        <f ca="1">SUMIFS(INDIRECT("tRecap[" &amp; tVisu[[#This Row],[Colonne8]] &amp; "]"),tRecap[DATE],G$61,tRecap[Employé],Visu!$I$8)</f>
        <v>0</v>
      </c>
      <c r="H67" s="100">
        <f ca="1">SUMIFS(INDIRECT("tRecap[" &amp; tVisu[[#This Row],[Colonne8]] &amp; "]"),tRecap[DATE],H$61,tRecap[Employé],Visu!$I$8)</f>
        <v>0</v>
      </c>
      <c r="I67" s="101" t="s">
        <v>18</v>
      </c>
      <c r="J67" s="96">
        <f t="shared" ca="1" si="12"/>
        <v>0</v>
      </c>
    </row>
    <row r="68" spans="2:10" ht="14.4" thickBot="1" x14ac:dyDescent="0.3">
      <c r="B68" s="102">
        <f ca="1">SUMIFS(INDIRECT("tRecap[" &amp; tVisu[[#This Row],[Colonne8]] &amp; "]"),tRecap[DATE],B$61,tRecap[Employé],Visu!$I$8)</f>
        <v>0</v>
      </c>
      <c r="C68" s="103">
        <f ca="1">SUMIFS(INDIRECT("tRecap[" &amp; tVisu[[#This Row],[Colonne8]] &amp; "]"),tRecap[DATE],C$61,tRecap[Employé],Visu!$I$8)</f>
        <v>0</v>
      </c>
      <c r="D68" s="103">
        <f ca="1">SUMIFS(INDIRECT("tRecap[" &amp; tVisu[[#This Row],[Colonne8]] &amp; "]"),tRecap[DATE],D$61,tRecap[Employé],Visu!$I$8)</f>
        <v>0</v>
      </c>
      <c r="E68" s="103">
        <f ca="1">SUMIFS(INDIRECT("tRecap[" &amp; tVisu[[#This Row],[Colonne8]] &amp; "]"),tRecap[DATE],E$61,tRecap[Employé],Visu!$I$8)</f>
        <v>0</v>
      </c>
      <c r="F68" s="103">
        <f ca="1">SUMIFS(INDIRECT("tRecap[" &amp; tVisu[[#This Row],[Colonne8]] &amp; "]"),tRecap[DATE],F$61,tRecap[Employé],Visu!$I$8)</f>
        <v>0</v>
      </c>
      <c r="G68" s="104">
        <f ca="1">SUMIFS(INDIRECT("tRecap[" &amp; tVisu[[#This Row],[Colonne8]] &amp; "]"),tRecap[DATE],G$61,tRecap[Employé],Visu!$I$8)</f>
        <v>0</v>
      </c>
      <c r="H68" s="104">
        <f ca="1">SUMIFS(INDIRECT("tRecap[" &amp; tVisu[[#This Row],[Colonne8]] &amp; "]"),tRecap[DATE],H$61,tRecap[Employé],Visu!$I$8)</f>
        <v>0</v>
      </c>
      <c r="I68" s="105" t="s">
        <v>19</v>
      </c>
      <c r="J68" s="97">
        <f t="shared" ca="1" si="12"/>
        <v>0</v>
      </c>
    </row>
    <row r="69" spans="2:10" ht="14.4" thickBot="1" x14ac:dyDescent="0.3">
      <c r="B69" s="106">
        <f ca="1">SUMIFS(INDIRECT("tRecap[" &amp; tVisu[[#This Row],[Colonne8]] &amp; "]"),tRecap[DATE],B$61,tRecap[Employé],Visu!$I$8)</f>
        <v>0</v>
      </c>
      <c r="C69" s="107">
        <f ca="1">SUMIFS(INDIRECT("tRecap[" &amp; tVisu[[#This Row],[Colonne8]] &amp; "]"),tRecap[DATE],C$61,tRecap[Employé],Visu!$I$8)</f>
        <v>0</v>
      </c>
      <c r="D69" s="107">
        <f ca="1">SUMIFS(INDIRECT("tRecap[" &amp; tVisu[[#This Row],[Colonne8]] &amp; "]"),tRecap[DATE],D$61,tRecap[Employé],Visu!$I$8)</f>
        <v>0</v>
      </c>
      <c r="E69" s="107">
        <f ca="1">SUMIFS(INDIRECT("tRecap[" &amp; tVisu[[#This Row],[Colonne8]] &amp; "]"),tRecap[DATE],E$61,tRecap[Employé],Visu!$I$8)</f>
        <v>0</v>
      </c>
      <c r="F69" s="107">
        <f ca="1">SUMIFS(INDIRECT("tRecap[" &amp; tVisu[[#This Row],[Colonne8]] &amp; "]"),tRecap[DATE],F$61,tRecap[Employé],Visu!$I$8)</f>
        <v>0</v>
      </c>
      <c r="G69" s="108">
        <f ca="1">SUMIFS(INDIRECT("tRecap[" &amp; tVisu[[#This Row],[Colonne8]] &amp; "]"),tRecap[DATE],G$61,tRecap[Employé],Visu!$I$8)</f>
        <v>0</v>
      </c>
      <c r="H69" s="108">
        <f ca="1">SUMIFS(INDIRECT("tRecap[" &amp; tVisu[[#This Row],[Colonne8]] &amp; "]"),tRecap[DATE],H$61,tRecap[Employé],Visu!$I$8)</f>
        <v>0</v>
      </c>
      <c r="I69" s="109" t="s">
        <v>23</v>
      </c>
      <c r="J69" s="97">
        <f t="shared" ca="1" si="12"/>
        <v>0</v>
      </c>
    </row>
    <row r="70" spans="2:10" ht="14.4" thickBot="1" x14ac:dyDescent="0.3">
      <c r="B70" s="128"/>
      <c r="C70" s="128"/>
      <c r="D70" s="128"/>
      <c r="E70" s="128"/>
      <c r="F70" s="128"/>
      <c r="G70" s="129"/>
      <c r="H70" s="129"/>
      <c r="I70" s="123" t="s">
        <v>54</v>
      </c>
      <c r="J70" s="130"/>
    </row>
    <row r="71" spans="2:10" ht="18" thickBot="1" x14ac:dyDescent="0.3">
      <c r="I71" s="27" t="s">
        <v>20</v>
      </c>
      <c r="J71" s="35">
        <f ca="1">SUM(J62:J65)-J66</f>
        <v>0.96874999999999978</v>
      </c>
    </row>
    <row r="72" spans="2:10" ht="18" thickBot="1" x14ac:dyDescent="0.3">
      <c r="I72" s="27" t="s">
        <v>27</v>
      </c>
      <c r="J72" s="35">
        <f ca="1">SUM(J21,J31,J41,J51,J61,J71)</f>
        <v>9.03125</v>
      </c>
    </row>
  </sheetData>
  <mergeCells count="4">
    <mergeCell ref="G1:I1"/>
    <mergeCell ref="G2:I2"/>
    <mergeCell ref="G3:I3"/>
    <mergeCell ref="I8:J8"/>
  </mergeCells>
  <conditionalFormatting sqref="B11:H11 B51:H51 B21:H21 B31:H31 B41:H41 B61:H61">
    <cfRule type="expression" dxfId="12" priority="1">
      <formula>OR(B11&lt;$J$1,B11&gt;$J$2)</formula>
    </cfRule>
  </conditionalFormatting>
  <dataValidations count="1">
    <dataValidation type="list" allowBlank="1" showInputMessage="1" showErrorMessage="1" sqref="L2" xr:uid="{582A8976-5B36-4051-9E0F-BA19A0E88015}">
      <formula1>LstChoixVisu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D27C26-4A36-4C57-8A5E-A832B9C395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Saisie</vt:lpstr>
      <vt:lpstr>Récap</vt:lpstr>
      <vt:lpstr>Visu</vt:lpstr>
      <vt:lpstr>année</vt:lpstr>
      <vt:lpstr>dataDetails</vt:lpstr>
      <vt:lpstr>employé</vt:lpstr>
      <vt:lpstr>LstEmployés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RIETMANN</dc:creator>
  <cp:lastModifiedBy>Sandrine RIETMANN</cp:lastModifiedBy>
  <dcterms:created xsi:type="dcterms:W3CDTF">2024-10-15T09:24:30Z</dcterms:created>
  <dcterms:modified xsi:type="dcterms:W3CDTF">2024-11-15T16:25:18Z</dcterms:modified>
</cp:coreProperties>
</file>