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calissi\Desktop\"/>
    </mc:Choice>
  </mc:AlternateContent>
  <xr:revisionPtr revIDLastSave="0" documentId="13_ncr:1_{C7FB089A-E4D5-4942-9551-52CB9CC92025}" xr6:coauthVersionLast="47" xr6:coauthVersionMax="47" xr10:uidLastSave="{00000000-0000-0000-0000-000000000000}"/>
  <bookViews>
    <workbookView xWindow="-120" yWindow="-120" windowWidth="29040" windowHeight="15840" xr2:uid="{98D83C50-32AB-4739-AC35-530285DCC789}"/>
  </bookViews>
  <sheets>
    <sheet name="Saisie Code" sheetId="3" r:id="rId1"/>
    <sheet name="Stock actualisé 1" sheetId="1" r:id="rId2"/>
    <sheet name="Entrée 1" sheetId="6" r:id="rId3"/>
    <sheet name="Sortie 1" sheetId="8" r:id="rId4"/>
    <sheet name="Stock actualisé 2" sheetId="5" r:id="rId5"/>
  </sheets>
  <definedNames>
    <definedName name="_xlnm.Print_Area" localSheetId="2">'Entrée 1'!$A$1:$L$97</definedName>
    <definedName name="_xlnm.Print_Area" localSheetId="3">'Sortie 1'!$A$1:$K$97</definedName>
    <definedName name="_xlnm.Print_Area" localSheetId="1">'Stock actualisé 1'!$A$1:$J$97</definedName>
    <definedName name="_xlnm.Print_Area" localSheetId="4">'Stock actualisé 2'!$A$1:$J$95</definedName>
  </definedNames>
  <calcPr calcId="191029" iterateCount="5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2" i="8" l="1"/>
  <c r="J90" i="8"/>
  <c r="J76" i="8"/>
  <c r="J74" i="8"/>
  <c r="J60" i="8"/>
  <c r="J58" i="8"/>
  <c r="J44" i="8"/>
  <c r="J42" i="8"/>
  <c r="J29" i="8"/>
  <c r="J27" i="8"/>
  <c r="J14" i="8"/>
  <c r="J12" i="8"/>
  <c r="J92" i="6"/>
  <c r="J90" i="6"/>
  <c r="J76" i="6"/>
  <c r="J74" i="6"/>
  <c r="J60" i="6"/>
  <c r="J58" i="6"/>
  <c r="J58" i="5" s="1"/>
  <c r="J44" i="6"/>
  <c r="J42" i="6"/>
  <c r="J29" i="6"/>
  <c r="J27" i="6"/>
  <c r="J27" i="5" s="1"/>
  <c r="J14" i="6"/>
  <c r="J12" i="6"/>
  <c r="H4" i="8"/>
  <c r="D14" i="6"/>
  <c r="H92" i="8"/>
  <c r="H91" i="8"/>
  <c r="H90" i="8"/>
  <c r="H89" i="8"/>
  <c r="H88" i="8"/>
  <c r="H87" i="8"/>
  <c r="H86" i="8"/>
  <c r="H85" i="8"/>
  <c r="H84" i="8"/>
  <c r="H83" i="8"/>
  <c r="H82" i="8"/>
  <c r="F92" i="8"/>
  <c r="F91" i="8"/>
  <c r="F90" i="8"/>
  <c r="F89" i="8"/>
  <c r="F88" i="8"/>
  <c r="F87" i="8"/>
  <c r="F86" i="8"/>
  <c r="F85" i="8"/>
  <c r="F84" i="8"/>
  <c r="F83" i="8"/>
  <c r="F82" i="8"/>
  <c r="D92" i="8"/>
  <c r="D91" i="8"/>
  <c r="D90" i="8"/>
  <c r="D89" i="8"/>
  <c r="D88" i="8"/>
  <c r="D87" i="8"/>
  <c r="D86" i="8"/>
  <c r="D85" i="8"/>
  <c r="D84" i="8"/>
  <c r="D83" i="8"/>
  <c r="D82" i="8"/>
  <c r="H76" i="8"/>
  <c r="H75" i="8"/>
  <c r="H74" i="8"/>
  <c r="H73" i="8"/>
  <c r="H72" i="8"/>
  <c r="H71" i="8"/>
  <c r="H70" i="8"/>
  <c r="H69" i="8"/>
  <c r="H68" i="8"/>
  <c r="H67" i="8"/>
  <c r="H66" i="8"/>
  <c r="F76" i="8"/>
  <c r="F75" i="8"/>
  <c r="F74" i="8"/>
  <c r="F73" i="8"/>
  <c r="F72" i="8"/>
  <c r="F71" i="8"/>
  <c r="F70" i="8"/>
  <c r="F69" i="8"/>
  <c r="F68" i="8"/>
  <c r="F67" i="8"/>
  <c r="F66" i="8"/>
  <c r="D76" i="8"/>
  <c r="D75" i="8"/>
  <c r="D74" i="8"/>
  <c r="D73" i="8"/>
  <c r="D72" i="8"/>
  <c r="D71" i="8"/>
  <c r="D70" i="8"/>
  <c r="D69" i="8"/>
  <c r="D68" i="8"/>
  <c r="D67" i="8"/>
  <c r="D66" i="8"/>
  <c r="H60" i="8"/>
  <c r="H59" i="8"/>
  <c r="H58" i="8"/>
  <c r="H57" i="8"/>
  <c r="H56" i="8"/>
  <c r="H55" i="8"/>
  <c r="H54" i="8"/>
  <c r="H53" i="8"/>
  <c r="H52" i="8"/>
  <c r="H51" i="8"/>
  <c r="H50" i="8"/>
  <c r="F60" i="8"/>
  <c r="F59" i="8"/>
  <c r="F58" i="8"/>
  <c r="F57" i="8"/>
  <c r="F56" i="8"/>
  <c r="F55" i="8"/>
  <c r="F54" i="8"/>
  <c r="F53" i="8"/>
  <c r="F52" i="8"/>
  <c r="F51" i="8"/>
  <c r="F50" i="8"/>
  <c r="D60" i="8"/>
  <c r="D59" i="8"/>
  <c r="D58" i="8"/>
  <c r="D57" i="8"/>
  <c r="D56" i="8"/>
  <c r="D55" i="8"/>
  <c r="D54" i="8"/>
  <c r="D53" i="8"/>
  <c r="D52" i="8"/>
  <c r="D51" i="8"/>
  <c r="D50" i="8"/>
  <c r="H44" i="8"/>
  <c r="H43" i="8"/>
  <c r="H42" i="8"/>
  <c r="H41" i="8"/>
  <c r="H40" i="8"/>
  <c r="H39" i="8"/>
  <c r="H38" i="8"/>
  <c r="H37" i="8"/>
  <c r="H36" i="8"/>
  <c r="H35" i="8"/>
  <c r="H34" i="8"/>
  <c r="F44" i="8"/>
  <c r="F43" i="8"/>
  <c r="F42" i="8"/>
  <c r="F41" i="8"/>
  <c r="F40" i="8"/>
  <c r="F39" i="8"/>
  <c r="F38" i="8"/>
  <c r="F37" i="8"/>
  <c r="F36" i="8"/>
  <c r="F35" i="8"/>
  <c r="F34" i="8"/>
  <c r="D44" i="8"/>
  <c r="D43" i="8"/>
  <c r="D42" i="8"/>
  <c r="D41" i="8"/>
  <c r="D40" i="8"/>
  <c r="D39" i="8"/>
  <c r="D38" i="8"/>
  <c r="D37" i="8"/>
  <c r="D36" i="8"/>
  <c r="D35" i="8"/>
  <c r="D34" i="8"/>
  <c r="H29" i="8"/>
  <c r="H28" i="8"/>
  <c r="H27" i="8"/>
  <c r="H26" i="8"/>
  <c r="H25" i="8"/>
  <c r="H24" i="8"/>
  <c r="H23" i="8"/>
  <c r="H22" i="8"/>
  <c r="H21" i="8"/>
  <c r="H20" i="8"/>
  <c r="H19" i="8"/>
  <c r="F29" i="8"/>
  <c r="F28" i="8"/>
  <c r="F27" i="8"/>
  <c r="F26" i="8"/>
  <c r="F25" i="8"/>
  <c r="F24" i="8"/>
  <c r="F23" i="8"/>
  <c r="F22" i="8"/>
  <c r="F21" i="8"/>
  <c r="F20" i="8"/>
  <c r="F19" i="8"/>
  <c r="D29" i="8"/>
  <c r="D28" i="8"/>
  <c r="D27" i="8"/>
  <c r="D26" i="8"/>
  <c r="D25" i="8"/>
  <c r="D24" i="8"/>
  <c r="D23" i="8"/>
  <c r="D22" i="8"/>
  <c r="D21" i="8"/>
  <c r="D20" i="8"/>
  <c r="D19" i="8"/>
  <c r="H14" i="8"/>
  <c r="H13" i="8"/>
  <c r="H12" i="8"/>
  <c r="H11" i="8"/>
  <c r="H10" i="8"/>
  <c r="H9" i="8"/>
  <c r="H8" i="8"/>
  <c r="H7" i="8"/>
  <c r="H6" i="8"/>
  <c r="H5" i="8"/>
  <c r="F14" i="8"/>
  <c r="F13" i="8"/>
  <c r="F12" i="8"/>
  <c r="F11" i="8"/>
  <c r="F10" i="8"/>
  <c r="F9" i="8"/>
  <c r="F8" i="8"/>
  <c r="F7" i="8"/>
  <c r="F6" i="8"/>
  <c r="F5" i="8"/>
  <c r="F4" i="8"/>
  <c r="D14" i="8"/>
  <c r="D13" i="8"/>
  <c r="D12" i="8"/>
  <c r="D11" i="8"/>
  <c r="D10" i="8"/>
  <c r="D9" i="8"/>
  <c r="D8" i="8"/>
  <c r="D7" i="8"/>
  <c r="D6" i="8"/>
  <c r="D5" i="8"/>
  <c r="D4" i="8"/>
  <c r="H92" i="6"/>
  <c r="H91" i="6"/>
  <c r="H90" i="6"/>
  <c r="H89" i="6"/>
  <c r="H88" i="6"/>
  <c r="H87" i="6"/>
  <c r="H86" i="6"/>
  <c r="H85" i="6"/>
  <c r="H84" i="6"/>
  <c r="H83" i="6"/>
  <c r="H82" i="6"/>
  <c r="F92" i="6"/>
  <c r="F91" i="6"/>
  <c r="F90" i="6"/>
  <c r="F89" i="6"/>
  <c r="F88" i="6"/>
  <c r="F87" i="6"/>
  <c r="F86" i="6"/>
  <c r="F85" i="6"/>
  <c r="F84" i="6"/>
  <c r="F83" i="6"/>
  <c r="F82" i="6"/>
  <c r="D83" i="6"/>
  <c r="D82" i="6"/>
  <c r="D92" i="6"/>
  <c r="D91" i="6"/>
  <c r="D90" i="6"/>
  <c r="D89" i="6"/>
  <c r="D88" i="6"/>
  <c r="D87" i="6"/>
  <c r="D86" i="6"/>
  <c r="D85" i="6"/>
  <c r="D84" i="6"/>
  <c r="H76" i="6"/>
  <c r="H75" i="6"/>
  <c r="H74" i="6"/>
  <c r="H73" i="6"/>
  <c r="H72" i="6"/>
  <c r="H71" i="6"/>
  <c r="H70" i="6"/>
  <c r="H69" i="6"/>
  <c r="H68" i="6"/>
  <c r="H67" i="6"/>
  <c r="H66" i="6"/>
  <c r="F76" i="6"/>
  <c r="F75" i="6"/>
  <c r="F74" i="6"/>
  <c r="F73" i="6"/>
  <c r="F72" i="6"/>
  <c r="F71" i="6"/>
  <c r="F70" i="6"/>
  <c r="F69" i="6"/>
  <c r="F68" i="6"/>
  <c r="F67" i="6"/>
  <c r="F66" i="6"/>
  <c r="D66" i="6"/>
  <c r="D76" i="6"/>
  <c r="D75" i="6"/>
  <c r="D74" i="6"/>
  <c r="D73" i="6"/>
  <c r="D72" i="6"/>
  <c r="D71" i="6"/>
  <c r="D70" i="6"/>
  <c r="D69" i="6"/>
  <c r="D68" i="6"/>
  <c r="D67" i="6"/>
  <c r="H60" i="6"/>
  <c r="H59" i="6"/>
  <c r="H58" i="6"/>
  <c r="H57" i="6"/>
  <c r="H56" i="6"/>
  <c r="H55" i="6"/>
  <c r="H54" i="6"/>
  <c r="H53" i="6"/>
  <c r="H52" i="6"/>
  <c r="H51" i="6"/>
  <c r="H50" i="6"/>
  <c r="F50" i="6"/>
  <c r="F60" i="6"/>
  <c r="F59" i="6"/>
  <c r="F58" i="6"/>
  <c r="F57" i="6"/>
  <c r="F56" i="6"/>
  <c r="F55" i="6"/>
  <c r="F54" i="6"/>
  <c r="F53" i="6"/>
  <c r="F52" i="6"/>
  <c r="F51" i="6"/>
  <c r="D60" i="6"/>
  <c r="D59" i="6"/>
  <c r="D58" i="6"/>
  <c r="D57" i="6"/>
  <c r="D56" i="6"/>
  <c r="D55" i="6"/>
  <c r="D54" i="6"/>
  <c r="D53" i="6"/>
  <c r="D52" i="6"/>
  <c r="D51" i="6"/>
  <c r="D50" i="6"/>
  <c r="H34" i="6"/>
  <c r="H44" i="6"/>
  <c r="H43" i="6"/>
  <c r="H42" i="6"/>
  <c r="H41" i="6"/>
  <c r="H40" i="6"/>
  <c r="H39" i="6"/>
  <c r="H38" i="6"/>
  <c r="H37" i="6"/>
  <c r="H36" i="6"/>
  <c r="H35" i="6"/>
  <c r="F44" i="6"/>
  <c r="F43" i="6"/>
  <c r="F42" i="6"/>
  <c r="F41" i="6"/>
  <c r="F40" i="6"/>
  <c r="F39" i="6"/>
  <c r="F38" i="6"/>
  <c r="F37" i="6"/>
  <c r="F36" i="6"/>
  <c r="F35" i="6"/>
  <c r="F34" i="6"/>
  <c r="D44" i="6"/>
  <c r="D43" i="6"/>
  <c r="D42" i="6"/>
  <c r="D41" i="6"/>
  <c r="D40" i="6"/>
  <c r="D39" i="6"/>
  <c r="D38" i="6"/>
  <c r="D37" i="6"/>
  <c r="D36" i="6"/>
  <c r="D35" i="6"/>
  <c r="D34" i="6"/>
  <c r="H20" i="6"/>
  <c r="H19" i="6"/>
  <c r="H29" i="6"/>
  <c r="H28" i="6"/>
  <c r="H27" i="6"/>
  <c r="H26" i="6"/>
  <c r="H25" i="6"/>
  <c r="H24" i="6"/>
  <c r="H23" i="6"/>
  <c r="H22" i="6"/>
  <c r="H21" i="6"/>
  <c r="F29" i="6"/>
  <c r="F28" i="6"/>
  <c r="F27" i="6"/>
  <c r="F26" i="6"/>
  <c r="F25" i="6"/>
  <c r="F24" i="6"/>
  <c r="F23" i="6"/>
  <c r="F22" i="6"/>
  <c r="F21" i="6"/>
  <c r="F20" i="6"/>
  <c r="F19" i="6"/>
  <c r="D29" i="6"/>
  <c r="D28" i="6"/>
  <c r="D27" i="6"/>
  <c r="D26" i="6"/>
  <c r="D25" i="6"/>
  <c r="D24" i="6"/>
  <c r="D23" i="6"/>
  <c r="D22" i="6"/>
  <c r="D21" i="6"/>
  <c r="D20" i="6"/>
  <c r="D19" i="6"/>
  <c r="H14" i="6"/>
  <c r="H13" i="6"/>
  <c r="H12" i="6"/>
  <c r="H11" i="6"/>
  <c r="H10" i="6"/>
  <c r="H9" i="6"/>
  <c r="H8" i="6"/>
  <c r="H7" i="6"/>
  <c r="H6" i="6"/>
  <c r="H5" i="6"/>
  <c r="H4" i="6"/>
  <c r="F4" i="6"/>
  <c r="F14" i="6"/>
  <c r="F13" i="6"/>
  <c r="F12" i="6"/>
  <c r="F11" i="6"/>
  <c r="F10" i="6"/>
  <c r="F9" i="6"/>
  <c r="F8" i="6"/>
  <c r="F7" i="6"/>
  <c r="F6" i="6"/>
  <c r="F5" i="6"/>
  <c r="D4" i="6"/>
  <c r="D12" i="6"/>
  <c r="D13" i="6"/>
  <c r="D11" i="6"/>
  <c r="D10" i="6"/>
  <c r="D9" i="6"/>
  <c r="D8" i="6"/>
  <c r="D7" i="6"/>
  <c r="D6" i="6"/>
  <c r="D5" i="6"/>
  <c r="J29" i="5" l="1"/>
  <c r="J90" i="5"/>
  <c r="H35" i="5"/>
  <c r="H43" i="5"/>
  <c r="J92" i="5"/>
  <c r="J76" i="5"/>
  <c r="J74" i="5"/>
  <c r="J60" i="5"/>
  <c r="J44" i="5"/>
  <c r="J42" i="5"/>
  <c r="J14" i="5"/>
  <c r="J12" i="5"/>
  <c r="H36" i="5"/>
  <c r="D9" i="5"/>
  <c r="F6" i="5"/>
  <c r="F10" i="5"/>
  <c r="F14" i="5"/>
  <c r="D19" i="5"/>
  <c r="D23" i="5"/>
  <c r="D27" i="5"/>
  <c r="F28" i="5"/>
  <c r="D37" i="5"/>
  <c r="D41" i="5"/>
  <c r="F34" i="5"/>
  <c r="F42" i="5"/>
  <c r="D52" i="5"/>
  <c r="D60" i="5"/>
  <c r="H50" i="5"/>
  <c r="H69" i="5"/>
  <c r="H73" i="5"/>
  <c r="D86" i="5"/>
  <c r="H37" i="5"/>
  <c r="H41" i="5"/>
  <c r="F11" i="5"/>
  <c r="D20" i="5"/>
  <c r="D24" i="5"/>
  <c r="D28" i="5"/>
  <c r="F21" i="5"/>
  <c r="F25" i="5"/>
  <c r="H22" i="5"/>
  <c r="H26" i="5"/>
  <c r="F35" i="5"/>
  <c r="F43" i="5"/>
  <c r="D53" i="5"/>
  <c r="F50" i="5"/>
  <c r="H59" i="5"/>
  <c r="F73" i="5"/>
  <c r="H70" i="5"/>
  <c r="D87" i="5"/>
  <c r="F88" i="5"/>
  <c r="F92" i="5"/>
  <c r="H34" i="5"/>
  <c r="H38" i="5"/>
  <c r="H42" i="5"/>
  <c r="D11" i="5"/>
  <c r="F4" i="5"/>
  <c r="F12" i="5"/>
  <c r="D21" i="5"/>
  <c r="D25" i="5"/>
  <c r="D29" i="5"/>
  <c r="H23" i="5"/>
  <c r="D35" i="5"/>
  <c r="D43" i="5"/>
  <c r="F40" i="5"/>
  <c r="D69" i="5"/>
  <c r="H90" i="5"/>
  <c r="H39" i="5"/>
  <c r="D4" i="5"/>
  <c r="D8" i="5"/>
  <c r="D22" i="5"/>
  <c r="D26" i="5"/>
  <c r="F27" i="5"/>
  <c r="D36" i="5"/>
  <c r="D44" i="5"/>
  <c r="H57" i="5"/>
  <c r="D70" i="5"/>
  <c r="F67" i="5"/>
  <c r="H76" i="5"/>
  <c r="F90" i="5"/>
  <c r="H40" i="5"/>
  <c r="H44" i="5"/>
  <c r="D14" i="5"/>
  <c r="D10" i="5"/>
  <c r="D6" i="5"/>
  <c r="F8" i="5"/>
  <c r="H4" i="5"/>
  <c r="H11" i="5"/>
  <c r="H7" i="5"/>
  <c r="D40" i="5"/>
  <c r="D57" i="5"/>
  <c r="D66" i="5"/>
  <c r="D74" i="5"/>
  <c r="D83" i="5"/>
  <c r="D91" i="5"/>
  <c r="F29" i="5"/>
  <c r="F37" i="5"/>
  <c r="F41" i="5"/>
  <c r="F54" i="5"/>
  <c r="F58" i="5"/>
  <c r="F71" i="5"/>
  <c r="F75" i="5"/>
  <c r="F84" i="5"/>
  <c r="H51" i="5"/>
  <c r="H55" i="5"/>
  <c r="H68" i="5"/>
  <c r="H72" i="5"/>
  <c r="H85" i="5"/>
  <c r="H89" i="5"/>
  <c r="D13" i="5"/>
  <c r="D5" i="5"/>
  <c r="F7" i="5"/>
  <c r="H14" i="5"/>
  <c r="H10" i="5"/>
  <c r="H6" i="5"/>
  <c r="D50" i="5"/>
  <c r="D54" i="5"/>
  <c r="D58" i="5"/>
  <c r="D67" i="5"/>
  <c r="D71" i="5"/>
  <c r="D75" i="5"/>
  <c r="D84" i="5"/>
  <c r="D88" i="5"/>
  <c r="D92" i="5"/>
  <c r="F22" i="5"/>
  <c r="F26" i="5"/>
  <c r="F38" i="5"/>
  <c r="F51" i="5"/>
  <c r="F55" i="5"/>
  <c r="F59" i="5"/>
  <c r="F68" i="5"/>
  <c r="F72" i="5"/>
  <c r="F76" i="5"/>
  <c r="F85" i="5"/>
  <c r="F89" i="5"/>
  <c r="H19" i="5"/>
  <c r="H27" i="5"/>
  <c r="H52" i="5"/>
  <c r="H56" i="5"/>
  <c r="H60" i="5"/>
  <c r="H82" i="5"/>
  <c r="H86" i="5"/>
  <c r="D12" i="5"/>
  <c r="H13" i="5"/>
  <c r="H9" i="5"/>
  <c r="H5" i="5"/>
  <c r="D34" i="5"/>
  <c r="D38" i="5"/>
  <c r="D42" i="5"/>
  <c r="D51" i="5"/>
  <c r="D55" i="5"/>
  <c r="D59" i="5"/>
  <c r="D68" i="5"/>
  <c r="D72" i="5"/>
  <c r="D76" i="5"/>
  <c r="D85" i="5"/>
  <c r="D89" i="5"/>
  <c r="F19" i="5"/>
  <c r="F23" i="5"/>
  <c r="F39" i="5"/>
  <c r="F52" i="5"/>
  <c r="F56" i="5"/>
  <c r="F60" i="5"/>
  <c r="F69" i="5"/>
  <c r="F82" i="5"/>
  <c r="F86" i="5"/>
  <c r="H20" i="5"/>
  <c r="H24" i="5"/>
  <c r="H28" i="5"/>
  <c r="H53" i="5"/>
  <c r="H66" i="5"/>
  <c r="H74" i="5"/>
  <c r="H83" i="5"/>
  <c r="H87" i="5"/>
  <c r="H91" i="5"/>
  <c r="D7" i="5"/>
  <c r="F13" i="5"/>
  <c r="F9" i="5"/>
  <c r="F5" i="5"/>
  <c r="H12" i="5"/>
  <c r="H8" i="5"/>
  <c r="D39" i="5"/>
  <c r="D56" i="5"/>
  <c r="D73" i="5"/>
  <c r="D82" i="5"/>
  <c r="D90" i="5"/>
  <c r="F20" i="5"/>
  <c r="F24" i="5"/>
  <c r="F36" i="5"/>
  <c r="F44" i="5"/>
  <c r="F53" i="5"/>
  <c r="F57" i="5"/>
  <c r="F66" i="5"/>
  <c r="F70" i="5"/>
  <c r="F74" i="5"/>
  <c r="F83" i="5"/>
  <c r="F87" i="5"/>
  <c r="F91" i="5"/>
  <c r="H21" i="5"/>
  <c r="H25" i="5"/>
  <c r="H29" i="5"/>
  <c r="H54" i="5"/>
  <c r="H58" i="5"/>
  <c r="H67" i="5"/>
  <c r="H71" i="5"/>
  <c r="H75" i="5"/>
  <c r="H84" i="5"/>
  <c r="H88" i="5"/>
  <c r="H92" i="5"/>
  <c r="B47" i="6" l="1"/>
  <c r="B16" i="6"/>
  <c r="B95" i="8"/>
  <c r="B79" i="8"/>
  <c r="B63" i="8"/>
  <c r="B47" i="8"/>
  <c r="B31" i="8"/>
  <c r="B16" i="8"/>
  <c r="B95" i="6"/>
  <c r="B79" i="6"/>
  <c r="B63" i="6"/>
  <c r="B31" i="6"/>
  <c r="B79" i="5" l="1"/>
  <c r="B16" i="5"/>
  <c r="B47" i="5"/>
  <c r="B63" i="5"/>
  <c r="B31" i="5"/>
  <c r="B97" i="8"/>
  <c r="B97" i="6"/>
</calcChain>
</file>

<file path=xl/sharedStrings.xml><?xml version="1.0" encoding="utf-8"?>
<sst xmlns="http://schemas.openxmlformats.org/spreadsheetml/2006/main" count="1082" uniqueCount="56">
  <si>
    <t>CORNILLON</t>
  </si>
  <si>
    <t>CURNIER</t>
  </si>
  <si>
    <t>BARNIER</t>
  </si>
  <si>
    <t>CAIRANNE</t>
  </si>
  <si>
    <t>O/60-80</t>
  </si>
  <si>
    <t>STOCK</t>
  </si>
  <si>
    <t>Cru  40/80</t>
  </si>
  <si>
    <t>Cru 20/40</t>
  </si>
  <si>
    <t>Gabion 80/120</t>
  </si>
  <si>
    <t>AVR</t>
  </si>
  <si>
    <t>AUPA</t>
  </si>
  <si>
    <t>T</t>
  </si>
  <si>
    <t>O/30-40</t>
  </si>
  <si>
    <t>O/15-20</t>
  </si>
  <si>
    <t>Sable 0/4</t>
  </si>
  <si>
    <t>GDR 4/10-12</t>
  </si>
  <si>
    <t>RECYCLE</t>
  </si>
  <si>
    <t>PRODUIT</t>
  </si>
  <si>
    <t>SITE</t>
  </si>
  <si>
    <t>Terre</t>
  </si>
  <si>
    <t>Enrochement</t>
  </si>
  <si>
    <t>CODE PRODUIT</t>
  </si>
  <si>
    <t>CODE SITE ENLEVEMENT</t>
  </si>
  <si>
    <t>CODE COUPURE</t>
  </si>
  <si>
    <t>CODE QUANTITE</t>
  </si>
  <si>
    <t>CODE DESTINATION</t>
  </si>
  <si>
    <t>DEBALLE</t>
  </si>
  <si>
    <t>Autre</t>
  </si>
  <si>
    <t>CODE</t>
  </si>
  <si>
    <t xml:space="preserve">Site d'enlèvement </t>
  </si>
  <si>
    <t>Chantier</t>
  </si>
  <si>
    <t>Cornillon</t>
  </si>
  <si>
    <t>Curnier</t>
  </si>
  <si>
    <t>Cairanne</t>
  </si>
  <si>
    <t>Barnier</t>
  </si>
  <si>
    <t>préciser</t>
  </si>
  <si>
    <t>Produit</t>
  </si>
  <si>
    <t>Déballe</t>
  </si>
  <si>
    <t>Recyclé</t>
  </si>
  <si>
    <t>Coupure</t>
  </si>
  <si>
    <t>Enrobage</t>
  </si>
  <si>
    <t>Sable 0-4</t>
  </si>
  <si>
    <t>GdR - 4-12</t>
  </si>
  <si>
    <t>0-20</t>
  </si>
  <si>
    <t>Remblai</t>
  </si>
  <si>
    <t>0.30-40</t>
  </si>
  <si>
    <t>0.50-80</t>
  </si>
  <si>
    <t>Cru</t>
  </si>
  <si>
    <t>15-40</t>
  </si>
  <si>
    <t>40-80</t>
  </si>
  <si>
    <t>Gabion</t>
  </si>
  <si>
    <t>80-120</t>
  </si>
  <si>
    <t>ou déballe à jeter</t>
  </si>
  <si>
    <t>Quantité</t>
  </si>
  <si>
    <t>Tonne</t>
  </si>
  <si>
    <t>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</si>
</sst>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4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164" fontId="0" fillId="0" borderId="0" xfId="1" applyNumberFormat="1" applyFont="1"/>
    <xf numFmtId="164" fontId="0" fillId="0" borderId="8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2" fillId="0" borderId="5" xfId="0" applyNumberFormat="1" applyFont="1" applyBorder="1"/>
    <xf numFmtId="164" fontId="0" fillId="0" borderId="6" xfId="1" applyNumberFormat="1" applyFon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9" xfId="0" applyBorder="1"/>
    <xf numFmtId="164" fontId="2" fillId="0" borderId="1" xfId="0" applyNumberFormat="1" applyFont="1" applyBorder="1"/>
    <xf numFmtId="0" fontId="0" fillId="0" borderId="5" xfId="0" applyBorder="1"/>
    <xf numFmtId="0" fontId="0" fillId="0" borderId="10" xfId="0" applyBorder="1"/>
    <xf numFmtId="164" fontId="0" fillId="0" borderId="5" xfId="0" applyNumberFormat="1" applyBorder="1" applyAlignment="1">
      <alignment horizontal="center"/>
    </xf>
    <xf numFmtId="0" fontId="2" fillId="0" borderId="2" xfId="0" applyFont="1" applyBorder="1" applyAlignment="1">
      <alignment vertical="center" textRotation="90"/>
    </xf>
    <xf numFmtId="164" fontId="2" fillId="2" borderId="0" xfId="1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5" fillId="0" borderId="0" xfId="0" applyNumberFormat="1" applyFont="1"/>
    <xf numFmtId="0" fontId="0" fillId="0" borderId="9" xfId="0" applyFill="1" applyBorder="1"/>
    <xf numFmtId="164" fontId="2" fillId="0" borderId="0" xfId="1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textRotation="90"/>
    </xf>
    <xf numFmtId="0" fontId="6" fillId="2" borderId="9" xfId="0" applyFont="1" applyFill="1" applyBorder="1"/>
    <xf numFmtId="0" fontId="6" fillId="0" borderId="9" xfId="0" applyFont="1" applyBorder="1"/>
    <xf numFmtId="0" fontId="6" fillId="0" borderId="9" xfId="0" applyFont="1" applyFill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0" fillId="3" borderId="0" xfId="0" applyFill="1"/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0" fillId="2" borderId="0" xfId="0" applyFill="1"/>
    <xf numFmtId="0" fontId="2" fillId="2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274E-CA62-46D8-9145-CFC869EC6588}">
  <dimension ref="A1:BA47"/>
  <sheetViews>
    <sheetView tabSelected="1" workbookViewId="0">
      <selection activeCell="T17" sqref="T17"/>
    </sheetView>
  </sheetViews>
  <sheetFormatPr baseColWidth="10" defaultRowHeight="15" x14ac:dyDescent="0.25"/>
  <cols>
    <col min="1" max="1" width="24.140625" customWidth="1"/>
    <col min="2" max="2" width="16.42578125" customWidth="1"/>
    <col min="3" max="3" width="18.85546875" customWidth="1"/>
    <col min="4" max="53" width="4.7109375" customWidth="1"/>
  </cols>
  <sheetData>
    <row r="1" spans="1:53" ht="18.75" x14ac:dyDescent="0.3">
      <c r="D1" s="40" t="s">
        <v>28</v>
      </c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  <c r="AW1" s="40"/>
      <c r="AX1" s="40"/>
      <c r="AY1" s="40"/>
      <c r="AZ1" s="40"/>
      <c r="BA1" s="40"/>
    </row>
    <row r="2" spans="1:53" x14ac:dyDescent="0.25">
      <c r="D2" s="39">
        <v>1</v>
      </c>
      <c r="E2" s="39">
        <v>2</v>
      </c>
      <c r="F2" s="39">
        <v>3</v>
      </c>
      <c r="G2" s="39">
        <v>4</v>
      </c>
      <c r="H2" s="39">
        <v>5</v>
      </c>
      <c r="I2" s="39">
        <v>6</v>
      </c>
      <c r="J2" s="39">
        <v>7</v>
      </c>
      <c r="K2" s="39">
        <v>8</v>
      </c>
      <c r="L2" s="39">
        <v>9</v>
      </c>
      <c r="M2" s="39">
        <v>10</v>
      </c>
      <c r="N2" s="39">
        <v>11</v>
      </c>
      <c r="O2" s="39">
        <v>12</v>
      </c>
      <c r="P2" s="39">
        <v>13</v>
      </c>
      <c r="Q2" s="39">
        <v>14</v>
      </c>
      <c r="R2" s="39">
        <v>15</v>
      </c>
      <c r="S2" s="39">
        <v>16</v>
      </c>
      <c r="T2" s="39">
        <v>17</v>
      </c>
      <c r="U2" s="39">
        <v>18</v>
      </c>
      <c r="V2" s="39">
        <v>19</v>
      </c>
      <c r="W2" s="39">
        <v>20</v>
      </c>
      <c r="X2" s="39">
        <v>21</v>
      </c>
      <c r="Y2" s="39">
        <v>22</v>
      </c>
      <c r="Z2" s="39">
        <v>23</v>
      </c>
      <c r="AA2" s="39">
        <v>24</v>
      </c>
      <c r="AB2" s="39">
        <v>25</v>
      </c>
      <c r="AC2" s="39">
        <v>26</v>
      </c>
      <c r="AD2" s="39">
        <v>27</v>
      </c>
      <c r="AE2" s="39">
        <v>28</v>
      </c>
      <c r="AF2" s="39">
        <v>29</v>
      </c>
      <c r="AG2" s="39">
        <v>30</v>
      </c>
      <c r="AH2" s="39">
        <v>31</v>
      </c>
      <c r="AI2" s="39">
        <v>32</v>
      </c>
      <c r="AJ2" s="39">
        <v>33</v>
      </c>
      <c r="AK2" s="39">
        <v>34</v>
      </c>
      <c r="AL2" s="39">
        <v>35</v>
      </c>
      <c r="AM2" s="39">
        <v>36</v>
      </c>
      <c r="AN2" s="39">
        <v>37</v>
      </c>
      <c r="AO2" s="39">
        <v>38</v>
      </c>
      <c r="AP2" s="39">
        <v>39</v>
      </c>
      <c r="AQ2" s="39">
        <v>40</v>
      </c>
      <c r="AR2" s="39">
        <v>41</v>
      </c>
      <c r="AS2" s="39">
        <v>42</v>
      </c>
      <c r="AT2" s="39">
        <v>43</v>
      </c>
      <c r="AU2" s="39">
        <v>44</v>
      </c>
      <c r="AV2" s="39">
        <v>45</v>
      </c>
      <c r="AW2" s="39">
        <v>46</v>
      </c>
      <c r="AX2" s="39">
        <v>47</v>
      </c>
      <c r="AY2" s="39">
        <v>48</v>
      </c>
      <c r="AZ2" s="39">
        <v>49</v>
      </c>
      <c r="BA2" s="39">
        <v>50</v>
      </c>
    </row>
    <row r="3" spans="1:53" x14ac:dyDescent="0.25">
      <c r="A3" s="33" t="s">
        <v>22</v>
      </c>
      <c r="B3" s="33"/>
      <c r="C3" s="33"/>
      <c r="D3" s="33">
        <v>5</v>
      </c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</row>
    <row r="4" spans="1:53" x14ac:dyDescent="0.25">
      <c r="A4" t="s">
        <v>21</v>
      </c>
      <c r="D4">
        <v>1</v>
      </c>
    </row>
    <row r="5" spans="1:53" x14ac:dyDescent="0.25">
      <c r="A5" s="33" t="s">
        <v>23</v>
      </c>
      <c r="B5" s="33"/>
      <c r="C5" s="33"/>
      <c r="D5" s="33">
        <v>1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</row>
    <row r="6" spans="1:53" x14ac:dyDescent="0.25">
      <c r="A6" t="s">
        <v>24</v>
      </c>
      <c r="D6">
        <v>100</v>
      </c>
    </row>
    <row r="7" spans="1:53" x14ac:dyDescent="0.25">
      <c r="A7" s="33" t="s">
        <v>25</v>
      </c>
      <c r="B7" s="33"/>
      <c r="C7" s="33"/>
      <c r="D7" s="33">
        <v>4</v>
      </c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</row>
    <row r="10" spans="1:53" x14ac:dyDescent="0.25">
      <c r="A10" s="42" t="s">
        <v>29</v>
      </c>
      <c r="B10" s="41" t="s">
        <v>30</v>
      </c>
      <c r="C10" s="41"/>
      <c r="D10" s="41"/>
      <c r="E10" s="41"/>
      <c r="F10" s="41">
        <v>1</v>
      </c>
    </row>
    <row r="11" spans="1:53" x14ac:dyDescent="0.25">
      <c r="B11" t="s">
        <v>31</v>
      </c>
      <c r="F11">
        <v>2</v>
      </c>
    </row>
    <row r="12" spans="1:53" x14ac:dyDescent="0.25">
      <c r="B12" s="41" t="s">
        <v>32</v>
      </c>
      <c r="C12" s="41"/>
      <c r="D12" s="41"/>
      <c r="E12" s="41"/>
      <c r="F12" s="41">
        <v>3</v>
      </c>
    </row>
    <row r="13" spans="1:53" x14ac:dyDescent="0.25">
      <c r="B13" t="s">
        <v>33</v>
      </c>
      <c r="F13">
        <v>4</v>
      </c>
    </row>
    <row r="14" spans="1:53" x14ac:dyDescent="0.25">
      <c r="B14" s="41" t="s">
        <v>34</v>
      </c>
      <c r="C14" s="41"/>
      <c r="D14" s="41"/>
      <c r="E14" s="41"/>
      <c r="F14" s="41">
        <v>5</v>
      </c>
    </row>
    <row r="15" spans="1:53" x14ac:dyDescent="0.25">
      <c r="B15" t="s">
        <v>9</v>
      </c>
      <c r="F15">
        <v>6</v>
      </c>
    </row>
    <row r="16" spans="1:53" x14ac:dyDescent="0.25">
      <c r="B16" s="41" t="s">
        <v>10</v>
      </c>
      <c r="C16" s="41"/>
      <c r="D16" s="41"/>
      <c r="E16" s="41"/>
      <c r="F16" s="41">
        <v>7</v>
      </c>
    </row>
    <row r="17" spans="1:6" x14ac:dyDescent="0.25">
      <c r="B17" t="s">
        <v>27</v>
      </c>
      <c r="C17" t="s">
        <v>35</v>
      </c>
      <c r="F17">
        <v>8</v>
      </c>
    </row>
    <row r="19" spans="1:6" x14ac:dyDescent="0.25">
      <c r="A19" s="42" t="s">
        <v>36</v>
      </c>
      <c r="B19" s="41" t="s">
        <v>37</v>
      </c>
      <c r="C19" s="41"/>
      <c r="D19" s="41"/>
      <c r="E19" s="41"/>
      <c r="F19" s="41">
        <v>1</v>
      </c>
    </row>
    <row r="20" spans="1:6" x14ac:dyDescent="0.25">
      <c r="B20" t="s">
        <v>31</v>
      </c>
      <c r="F20">
        <v>2</v>
      </c>
    </row>
    <row r="21" spans="1:6" x14ac:dyDescent="0.25">
      <c r="B21" s="41" t="s">
        <v>32</v>
      </c>
      <c r="C21" s="41"/>
      <c r="D21" s="41"/>
      <c r="E21" s="41"/>
      <c r="F21" s="41">
        <v>3</v>
      </c>
    </row>
    <row r="22" spans="1:6" x14ac:dyDescent="0.25">
      <c r="B22" t="s">
        <v>38</v>
      </c>
      <c r="F22">
        <v>4</v>
      </c>
    </row>
    <row r="23" spans="1:6" x14ac:dyDescent="0.25">
      <c r="B23" s="41" t="s">
        <v>27</v>
      </c>
      <c r="C23" s="41" t="s">
        <v>35</v>
      </c>
      <c r="D23" s="41"/>
      <c r="E23" s="41"/>
      <c r="F23" s="41">
        <v>5</v>
      </c>
    </row>
    <row r="25" spans="1:6" x14ac:dyDescent="0.25">
      <c r="A25" s="42" t="s">
        <v>39</v>
      </c>
      <c r="B25" s="41" t="s">
        <v>37</v>
      </c>
      <c r="C25" s="41"/>
      <c r="D25" s="41"/>
      <c r="E25" s="41"/>
      <c r="F25" s="41">
        <v>1</v>
      </c>
    </row>
    <row r="26" spans="1:6" x14ac:dyDescent="0.25">
      <c r="B26" t="s">
        <v>40</v>
      </c>
      <c r="C26" t="s">
        <v>41</v>
      </c>
      <c r="F26">
        <v>2</v>
      </c>
    </row>
    <row r="27" spans="1:6" x14ac:dyDescent="0.25">
      <c r="B27" s="41" t="s">
        <v>40</v>
      </c>
      <c r="C27" s="41" t="s">
        <v>42</v>
      </c>
      <c r="D27" s="41"/>
      <c r="E27" s="41"/>
      <c r="F27" s="41">
        <v>3</v>
      </c>
    </row>
    <row r="28" spans="1:6" x14ac:dyDescent="0.25">
      <c r="B28" t="s">
        <v>40</v>
      </c>
      <c r="C28" t="s">
        <v>43</v>
      </c>
      <c r="F28">
        <v>4</v>
      </c>
    </row>
    <row r="29" spans="1:6" x14ac:dyDescent="0.25">
      <c r="B29" s="41" t="s">
        <v>44</v>
      </c>
      <c r="C29" s="41" t="s">
        <v>45</v>
      </c>
      <c r="D29" s="41"/>
      <c r="E29" s="41"/>
      <c r="F29" s="41">
        <v>5</v>
      </c>
    </row>
    <row r="30" spans="1:6" x14ac:dyDescent="0.25">
      <c r="B30" t="s">
        <v>44</v>
      </c>
      <c r="C30" t="s">
        <v>46</v>
      </c>
      <c r="F30">
        <v>6</v>
      </c>
    </row>
    <row r="31" spans="1:6" x14ac:dyDescent="0.25">
      <c r="B31" s="41" t="s">
        <v>47</v>
      </c>
      <c r="C31" s="41" t="s">
        <v>48</v>
      </c>
      <c r="D31" s="41"/>
      <c r="E31" s="41"/>
      <c r="F31" s="41">
        <v>7</v>
      </c>
    </row>
    <row r="32" spans="1:6" x14ac:dyDescent="0.25">
      <c r="B32" t="s">
        <v>47</v>
      </c>
      <c r="C32" t="s">
        <v>49</v>
      </c>
      <c r="F32">
        <v>8</v>
      </c>
    </row>
    <row r="33" spans="1:6" x14ac:dyDescent="0.25">
      <c r="B33" s="41" t="s">
        <v>50</v>
      </c>
      <c r="C33" s="41" t="s">
        <v>51</v>
      </c>
      <c r="D33" s="41"/>
      <c r="E33" s="41"/>
      <c r="F33" s="41">
        <v>9</v>
      </c>
    </row>
    <row r="34" spans="1:6" x14ac:dyDescent="0.25">
      <c r="B34" t="s">
        <v>20</v>
      </c>
      <c r="F34">
        <v>10</v>
      </c>
    </row>
    <row r="35" spans="1:6" x14ac:dyDescent="0.25">
      <c r="B35" s="41" t="s">
        <v>27</v>
      </c>
      <c r="C35" s="41" t="s">
        <v>52</v>
      </c>
      <c r="D35" s="41"/>
      <c r="E35" s="41"/>
      <c r="F35" s="41">
        <v>11</v>
      </c>
    </row>
    <row r="37" spans="1:6" x14ac:dyDescent="0.25">
      <c r="A37" s="42" t="s">
        <v>53</v>
      </c>
      <c r="B37" s="41" t="s">
        <v>54</v>
      </c>
      <c r="C37" s="41"/>
      <c r="D37" s="41"/>
      <c r="E37" s="41"/>
      <c r="F37" s="41">
        <v>15</v>
      </c>
    </row>
    <row r="40" spans="1:6" x14ac:dyDescent="0.25">
      <c r="A40" s="42" t="s">
        <v>55</v>
      </c>
      <c r="B40" s="41" t="s">
        <v>30</v>
      </c>
      <c r="C40" s="41"/>
      <c r="D40" s="41"/>
      <c r="E40" s="41"/>
      <c r="F40" s="41">
        <v>1</v>
      </c>
    </row>
    <row r="41" spans="1:6" x14ac:dyDescent="0.25">
      <c r="B41" t="s">
        <v>31</v>
      </c>
      <c r="F41">
        <v>2</v>
      </c>
    </row>
    <row r="42" spans="1:6" x14ac:dyDescent="0.25">
      <c r="B42" s="41" t="s">
        <v>32</v>
      </c>
      <c r="C42" s="41"/>
      <c r="D42" s="41"/>
      <c r="E42" s="41"/>
      <c r="F42" s="41">
        <v>3</v>
      </c>
    </row>
    <row r="43" spans="1:6" x14ac:dyDescent="0.25">
      <c r="B43" t="s">
        <v>33</v>
      </c>
      <c r="F43">
        <v>4</v>
      </c>
    </row>
    <row r="44" spans="1:6" x14ac:dyDescent="0.25">
      <c r="B44" s="41" t="s">
        <v>34</v>
      </c>
      <c r="C44" s="41"/>
      <c r="D44" s="41"/>
      <c r="E44" s="41"/>
      <c r="F44" s="41">
        <v>5</v>
      </c>
    </row>
    <row r="45" spans="1:6" x14ac:dyDescent="0.25">
      <c r="B45" t="s">
        <v>9</v>
      </c>
      <c r="F45">
        <v>6</v>
      </c>
    </row>
    <row r="46" spans="1:6" x14ac:dyDescent="0.25">
      <c r="B46" s="41" t="s">
        <v>10</v>
      </c>
      <c r="C46" s="41"/>
      <c r="D46" s="41"/>
      <c r="E46" s="41"/>
      <c r="F46" s="41">
        <v>7</v>
      </c>
    </row>
    <row r="47" spans="1:6" x14ac:dyDescent="0.25">
      <c r="B47" t="s">
        <v>27</v>
      </c>
      <c r="C47" t="s">
        <v>35</v>
      </c>
      <c r="F47">
        <v>8</v>
      </c>
    </row>
  </sheetData>
  <mergeCells count="1">
    <mergeCell ref="D1:BA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583F9-E236-4391-A085-024743EFA890}">
  <dimension ref="A1:J97"/>
  <sheetViews>
    <sheetView view="pageBreakPreview" zoomScale="60" zoomScaleNormal="100" workbookViewId="0">
      <selection activeCell="J27" sqref="J27"/>
    </sheetView>
  </sheetViews>
  <sheetFormatPr baseColWidth="10" defaultRowHeight="15" x14ac:dyDescent="0.25"/>
  <cols>
    <col min="2" max="2" width="12.7109375" bestFit="1" customWidth="1"/>
    <col min="3" max="3" width="12.140625" bestFit="1" customWidth="1"/>
    <col min="4" max="4" width="11.42578125" style="2"/>
    <col min="5" max="5" width="13.5703125" bestFit="1" customWidth="1"/>
  </cols>
  <sheetData>
    <row r="1" spans="1:10" ht="31.5" customHeight="1" thickBot="1" x14ac:dyDescent="0.3">
      <c r="A1" s="25" t="s">
        <v>18</v>
      </c>
      <c r="B1" s="23" t="s">
        <v>17</v>
      </c>
      <c r="C1" s="24"/>
      <c r="D1" s="24"/>
      <c r="E1" s="24"/>
      <c r="F1" s="24"/>
      <c r="G1" s="24"/>
      <c r="H1" s="24"/>
    </row>
    <row r="2" spans="1:10" ht="23.25" customHeight="1" thickBot="1" x14ac:dyDescent="0.3">
      <c r="A2" s="26"/>
      <c r="C2" s="28" t="s">
        <v>0</v>
      </c>
      <c r="D2" s="29"/>
      <c r="E2" s="28" t="s">
        <v>1</v>
      </c>
      <c r="F2" s="29"/>
      <c r="G2" s="28" t="s">
        <v>16</v>
      </c>
      <c r="H2" s="29"/>
      <c r="I2" s="28" t="s">
        <v>26</v>
      </c>
      <c r="J2" s="29"/>
    </row>
    <row r="3" spans="1:10" ht="23.25" customHeight="1" x14ac:dyDescent="0.25">
      <c r="A3" s="26"/>
      <c r="B3" s="30" t="s">
        <v>0</v>
      </c>
      <c r="C3" s="11"/>
      <c r="D3" s="3" t="s">
        <v>11</v>
      </c>
      <c r="E3" s="11"/>
      <c r="F3" s="3" t="s">
        <v>11</v>
      </c>
      <c r="G3" s="11"/>
      <c r="H3" s="3" t="s">
        <v>11</v>
      </c>
      <c r="I3" s="11"/>
      <c r="J3" s="3" t="s">
        <v>11</v>
      </c>
    </row>
    <row r="4" spans="1:10" ht="23.25" customHeight="1" x14ac:dyDescent="0.25">
      <c r="A4" s="26"/>
      <c r="B4" s="31"/>
      <c r="C4" s="20" t="s">
        <v>14</v>
      </c>
      <c r="D4" s="14">
        <v>100</v>
      </c>
      <c r="E4" s="20" t="s">
        <v>14</v>
      </c>
      <c r="F4" s="14">
        <v>0</v>
      </c>
      <c r="G4" s="20" t="s">
        <v>14</v>
      </c>
      <c r="H4" s="14">
        <v>0</v>
      </c>
      <c r="I4" s="20"/>
      <c r="J4" s="14"/>
    </row>
    <row r="5" spans="1:10" ht="23.25" customHeight="1" x14ac:dyDescent="0.25">
      <c r="A5" s="26"/>
      <c r="B5" s="31"/>
      <c r="C5" s="21" t="s">
        <v>15</v>
      </c>
      <c r="D5" s="15">
        <v>100</v>
      </c>
      <c r="E5" s="21" t="s">
        <v>15</v>
      </c>
      <c r="F5" s="15">
        <v>0</v>
      </c>
      <c r="G5" s="21" t="s">
        <v>15</v>
      </c>
      <c r="H5" s="15">
        <v>0</v>
      </c>
      <c r="I5" s="21"/>
      <c r="J5" s="15"/>
    </row>
    <row r="6" spans="1:10" ht="23.25" customHeight="1" x14ac:dyDescent="0.25">
      <c r="A6" s="26"/>
      <c r="B6" s="31"/>
      <c r="C6" s="20" t="s">
        <v>13</v>
      </c>
      <c r="D6" s="14">
        <v>50</v>
      </c>
      <c r="E6" s="20" t="s">
        <v>13</v>
      </c>
      <c r="F6" s="14">
        <v>0</v>
      </c>
      <c r="G6" s="20" t="s">
        <v>13</v>
      </c>
      <c r="H6" s="14">
        <v>0</v>
      </c>
      <c r="I6" s="20"/>
      <c r="J6" s="14"/>
    </row>
    <row r="7" spans="1:10" ht="23.25" customHeight="1" x14ac:dyDescent="0.25">
      <c r="A7" s="26"/>
      <c r="B7" s="31"/>
      <c r="C7" s="21" t="s">
        <v>12</v>
      </c>
      <c r="D7" s="15">
        <v>30</v>
      </c>
      <c r="E7" s="21" t="s">
        <v>12</v>
      </c>
      <c r="F7" s="15">
        <v>0</v>
      </c>
      <c r="G7" s="21" t="s">
        <v>12</v>
      </c>
      <c r="H7" s="15">
        <v>0</v>
      </c>
      <c r="I7" s="21"/>
      <c r="J7" s="15"/>
    </row>
    <row r="8" spans="1:10" ht="23.25" customHeight="1" x14ac:dyDescent="0.25">
      <c r="A8" s="26"/>
      <c r="B8" s="31"/>
      <c r="C8" s="20" t="s">
        <v>4</v>
      </c>
      <c r="D8" s="14">
        <v>12</v>
      </c>
      <c r="E8" s="20" t="s">
        <v>4</v>
      </c>
      <c r="F8" s="14">
        <v>0</v>
      </c>
      <c r="G8" s="20" t="s">
        <v>4</v>
      </c>
      <c r="H8" s="14">
        <v>0</v>
      </c>
      <c r="I8" s="20"/>
      <c r="J8" s="14"/>
    </row>
    <row r="9" spans="1:10" ht="23.25" customHeight="1" x14ac:dyDescent="0.25">
      <c r="A9" s="26"/>
      <c r="B9" s="31"/>
      <c r="C9" s="21" t="s">
        <v>7</v>
      </c>
      <c r="D9" s="15">
        <v>95</v>
      </c>
      <c r="E9" s="21" t="s">
        <v>7</v>
      </c>
      <c r="F9" s="15">
        <v>0</v>
      </c>
      <c r="G9" s="21" t="s">
        <v>7</v>
      </c>
      <c r="H9" s="15">
        <v>0</v>
      </c>
      <c r="I9" s="21"/>
      <c r="J9" s="15"/>
    </row>
    <row r="10" spans="1:10" ht="23.25" customHeight="1" x14ac:dyDescent="0.25">
      <c r="A10" s="26"/>
      <c r="B10" s="31"/>
      <c r="C10" s="20" t="s">
        <v>6</v>
      </c>
      <c r="D10" s="14">
        <v>0</v>
      </c>
      <c r="E10" s="20" t="s">
        <v>6</v>
      </c>
      <c r="F10" s="14">
        <v>0</v>
      </c>
      <c r="G10" s="20" t="s">
        <v>6</v>
      </c>
      <c r="H10" s="14">
        <v>0</v>
      </c>
      <c r="I10" s="20"/>
      <c r="J10" s="14"/>
    </row>
    <row r="11" spans="1:10" ht="23.25" customHeight="1" x14ac:dyDescent="0.25">
      <c r="A11" s="26"/>
      <c r="B11" s="31"/>
      <c r="C11" s="21" t="s">
        <v>8</v>
      </c>
      <c r="D11" s="15">
        <v>0</v>
      </c>
      <c r="E11" s="21" t="s">
        <v>8</v>
      </c>
      <c r="F11" s="15">
        <v>0</v>
      </c>
      <c r="G11" s="21" t="s">
        <v>8</v>
      </c>
      <c r="H11" s="15">
        <v>0</v>
      </c>
      <c r="I11" s="21"/>
      <c r="J11" s="15"/>
    </row>
    <row r="12" spans="1:10" ht="23.25" customHeight="1" x14ac:dyDescent="0.25">
      <c r="A12" s="26"/>
      <c r="B12" s="31"/>
      <c r="C12" s="20" t="s">
        <v>5</v>
      </c>
      <c r="D12" s="14">
        <v>0</v>
      </c>
      <c r="E12" s="20" t="s">
        <v>5</v>
      </c>
      <c r="F12" s="14">
        <v>0</v>
      </c>
      <c r="G12" s="20" t="s">
        <v>5</v>
      </c>
      <c r="H12" s="14">
        <v>0</v>
      </c>
      <c r="I12" s="20" t="s">
        <v>5</v>
      </c>
      <c r="J12" s="14">
        <v>0</v>
      </c>
    </row>
    <row r="13" spans="1:10" ht="23.25" customHeight="1" x14ac:dyDescent="0.25">
      <c r="A13" s="26"/>
      <c r="B13" s="31"/>
      <c r="C13" s="22" t="s">
        <v>20</v>
      </c>
      <c r="D13" s="18">
        <v>0</v>
      </c>
      <c r="E13" s="22" t="s">
        <v>20</v>
      </c>
      <c r="F13" s="18">
        <v>0</v>
      </c>
      <c r="G13" s="22" t="s">
        <v>20</v>
      </c>
      <c r="H13" s="18">
        <v>0</v>
      </c>
      <c r="I13" s="22"/>
      <c r="J13" s="18"/>
    </row>
    <row r="14" spans="1:10" ht="23.25" customHeight="1" x14ac:dyDescent="0.25">
      <c r="A14" s="26"/>
      <c r="B14" s="31"/>
      <c r="C14" s="20" t="s">
        <v>27</v>
      </c>
      <c r="D14" s="14">
        <v>0</v>
      </c>
      <c r="E14" s="20" t="s">
        <v>27</v>
      </c>
      <c r="F14" s="14">
        <v>0</v>
      </c>
      <c r="G14" s="20" t="s">
        <v>27</v>
      </c>
      <c r="H14" s="14">
        <v>0</v>
      </c>
      <c r="I14" s="20" t="s">
        <v>27</v>
      </c>
      <c r="J14" s="14">
        <v>0</v>
      </c>
    </row>
    <row r="15" spans="1:10" ht="23.25" customHeight="1" thickBot="1" x14ac:dyDescent="0.3">
      <c r="A15" s="26"/>
      <c r="B15" s="32"/>
      <c r="C15" s="8"/>
      <c r="D15" s="4"/>
      <c r="E15" s="8"/>
      <c r="F15" s="4"/>
      <c r="G15" s="8"/>
      <c r="H15" s="15"/>
      <c r="I15" s="8"/>
      <c r="J15" s="15"/>
    </row>
    <row r="16" spans="1:10" ht="23.25" customHeight="1" thickBot="1" x14ac:dyDescent="0.3">
      <c r="A16" s="26"/>
      <c r="B16" s="9"/>
      <c r="C16" s="10"/>
      <c r="D16" s="6"/>
      <c r="E16" s="12"/>
      <c r="F16" s="7"/>
      <c r="G16" s="12"/>
      <c r="H16" s="7"/>
      <c r="I16" s="12"/>
      <c r="J16" s="7"/>
    </row>
    <row r="17" spans="1:10" ht="23.25" customHeight="1" thickBot="1" x14ac:dyDescent="0.3">
      <c r="A17" s="26"/>
      <c r="C17" s="28" t="s">
        <v>0</v>
      </c>
      <c r="D17" s="29"/>
      <c r="E17" s="28" t="s">
        <v>1</v>
      </c>
      <c r="F17" s="29"/>
      <c r="G17" s="28" t="s">
        <v>16</v>
      </c>
      <c r="H17" s="29"/>
      <c r="I17" s="28" t="s">
        <v>26</v>
      </c>
      <c r="J17" s="29"/>
    </row>
    <row r="18" spans="1:10" ht="23.25" customHeight="1" x14ac:dyDescent="0.25">
      <c r="A18" s="26"/>
      <c r="B18" s="30" t="s">
        <v>1</v>
      </c>
      <c r="C18" s="8"/>
      <c r="D18" s="4" t="s">
        <v>11</v>
      </c>
      <c r="E18" s="8"/>
      <c r="F18" s="4" t="s">
        <v>11</v>
      </c>
      <c r="G18" s="8"/>
      <c r="H18" s="4" t="s">
        <v>11</v>
      </c>
      <c r="I18" s="8"/>
      <c r="J18" s="4" t="s">
        <v>11</v>
      </c>
    </row>
    <row r="19" spans="1:10" ht="23.25" customHeight="1" x14ac:dyDescent="0.25">
      <c r="A19" s="26"/>
      <c r="B19" s="31" t="s">
        <v>1</v>
      </c>
      <c r="C19" s="20" t="s">
        <v>14</v>
      </c>
      <c r="D19" s="14">
        <v>0</v>
      </c>
      <c r="E19" s="20" t="s">
        <v>14</v>
      </c>
      <c r="F19" s="14">
        <v>65</v>
      </c>
      <c r="G19" s="20" t="s">
        <v>14</v>
      </c>
      <c r="H19" s="14">
        <v>0</v>
      </c>
      <c r="I19" s="20"/>
      <c r="J19" s="14"/>
    </row>
    <row r="20" spans="1:10" ht="23.25" customHeight="1" x14ac:dyDescent="0.25">
      <c r="A20" s="26"/>
      <c r="B20" s="31"/>
      <c r="C20" s="21" t="s">
        <v>15</v>
      </c>
      <c r="D20" s="15">
        <v>0</v>
      </c>
      <c r="E20" s="21" t="s">
        <v>15</v>
      </c>
      <c r="F20" s="15">
        <v>30</v>
      </c>
      <c r="G20" s="21" t="s">
        <v>15</v>
      </c>
      <c r="H20" s="15">
        <v>0</v>
      </c>
      <c r="I20" s="21"/>
      <c r="J20" s="15"/>
    </row>
    <row r="21" spans="1:10" ht="23.25" customHeight="1" x14ac:dyDescent="0.25">
      <c r="A21" s="26"/>
      <c r="B21" s="31"/>
      <c r="C21" s="20" t="s">
        <v>13</v>
      </c>
      <c r="D21" s="14">
        <v>0</v>
      </c>
      <c r="E21" s="20" t="s">
        <v>13</v>
      </c>
      <c r="F21" s="14">
        <v>0</v>
      </c>
      <c r="G21" s="20" t="s">
        <v>13</v>
      </c>
      <c r="H21" s="14">
        <v>0</v>
      </c>
      <c r="I21" s="20"/>
      <c r="J21" s="14"/>
    </row>
    <row r="22" spans="1:10" ht="23.25" customHeight="1" x14ac:dyDescent="0.25">
      <c r="A22" s="26"/>
      <c r="B22" s="31"/>
      <c r="C22" s="21" t="s">
        <v>12</v>
      </c>
      <c r="D22" s="15">
        <v>0</v>
      </c>
      <c r="E22" s="21" t="s">
        <v>12</v>
      </c>
      <c r="F22" s="15">
        <v>1600</v>
      </c>
      <c r="G22" s="21" t="s">
        <v>12</v>
      </c>
      <c r="H22" s="15">
        <v>0</v>
      </c>
      <c r="I22" s="21"/>
      <c r="J22" s="15"/>
    </row>
    <row r="23" spans="1:10" ht="23.25" customHeight="1" x14ac:dyDescent="0.25">
      <c r="A23" s="26"/>
      <c r="B23" s="31"/>
      <c r="C23" s="20" t="s">
        <v>4</v>
      </c>
      <c r="D23" s="14">
        <v>0</v>
      </c>
      <c r="E23" s="20" t="s">
        <v>4</v>
      </c>
      <c r="F23" s="14">
        <v>0</v>
      </c>
      <c r="G23" s="20" t="s">
        <v>4</v>
      </c>
      <c r="H23" s="14">
        <v>0</v>
      </c>
      <c r="I23" s="20"/>
      <c r="J23" s="14"/>
    </row>
    <row r="24" spans="1:10" ht="23.25" customHeight="1" x14ac:dyDescent="0.25">
      <c r="A24" s="26"/>
      <c r="B24" s="31"/>
      <c r="C24" s="21" t="s">
        <v>7</v>
      </c>
      <c r="D24" s="15">
        <v>0</v>
      </c>
      <c r="E24" s="21" t="s">
        <v>7</v>
      </c>
      <c r="F24" s="15">
        <v>0</v>
      </c>
      <c r="G24" s="21" t="s">
        <v>7</v>
      </c>
      <c r="H24" s="15">
        <v>0</v>
      </c>
      <c r="I24" s="21"/>
      <c r="J24" s="15"/>
    </row>
    <row r="25" spans="1:10" ht="23.25" customHeight="1" x14ac:dyDescent="0.25">
      <c r="A25" s="26"/>
      <c r="B25" s="31"/>
      <c r="C25" s="20" t="s">
        <v>6</v>
      </c>
      <c r="D25" s="14">
        <v>0</v>
      </c>
      <c r="E25" s="20" t="s">
        <v>6</v>
      </c>
      <c r="F25" s="14">
        <v>0</v>
      </c>
      <c r="G25" s="20" t="s">
        <v>6</v>
      </c>
      <c r="H25" s="14">
        <v>0</v>
      </c>
      <c r="I25" s="20"/>
      <c r="J25" s="14"/>
    </row>
    <row r="26" spans="1:10" ht="23.25" customHeight="1" x14ac:dyDescent="0.25">
      <c r="A26" s="26"/>
      <c r="B26" s="31"/>
      <c r="C26" s="21" t="s">
        <v>8</v>
      </c>
      <c r="D26" s="15">
        <v>0</v>
      </c>
      <c r="E26" s="21" t="s">
        <v>8</v>
      </c>
      <c r="F26" s="15">
        <v>0</v>
      </c>
      <c r="G26" s="21" t="s">
        <v>8</v>
      </c>
      <c r="H26" s="15">
        <v>0</v>
      </c>
      <c r="I26" s="21"/>
      <c r="J26" s="15"/>
    </row>
    <row r="27" spans="1:10" ht="23.25" customHeight="1" x14ac:dyDescent="0.25">
      <c r="A27" s="26"/>
      <c r="B27" s="31"/>
      <c r="C27" s="20" t="s">
        <v>5</v>
      </c>
      <c r="D27" s="14">
        <v>0</v>
      </c>
      <c r="E27" s="20" t="s">
        <v>5</v>
      </c>
      <c r="F27" s="14">
        <v>0</v>
      </c>
      <c r="G27" s="20" t="s">
        <v>5</v>
      </c>
      <c r="H27" s="14">
        <v>0</v>
      </c>
      <c r="I27" s="20" t="s">
        <v>5</v>
      </c>
      <c r="J27" s="14">
        <v>0</v>
      </c>
    </row>
    <row r="28" spans="1:10" ht="23.25" customHeight="1" x14ac:dyDescent="0.25">
      <c r="A28" s="26"/>
      <c r="B28" s="31"/>
      <c r="C28" s="22" t="s">
        <v>20</v>
      </c>
      <c r="D28" s="18">
        <v>0</v>
      </c>
      <c r="E28" s="22" t="s">
        <v>20</v>
      </c>
      <c r="F28" s="18">
        <v>0</v>
      </c>
      <c r="G28" s="22" t="s">
        <v>20</v>
      </c>
      <c r="H28" s="18">
        <v>0</v>
      </c>
      <c r="I28" s="22"/>
      <c r="J28" s="18"/>
    </row>
    <row r="29" spans="1:10" ht="23.25" customHeight="1" x14ac:dyDescent="0.25">
      <c r="A29" s="26"/>
      <c r="B29" s="31"/>
      <c r="C29" s="20" t="s">
        <v>27</v>
      </c>
      <c r="D29" s="14">
        <v>0</v>
      </c>
      <c r="E29" s="20" t="s">
        <v>27</v>
      </c>
      <c r="F29" s="14">
        <v>0</v>
      </c>
      <c r="G29" s="20" t="s">
        <v>27</v>
      </c>
      <c r="H29" s="14">
        <v>0</v>
      </c>
      <c r="I29" s="20" t="s">
        <v>27</v>
      </c>
      <c r="J29" s="14">
        <v>0</v>
      </c>
    </row>
    <row r="30" spans="1:10" ht="23.25" customHeight="1" thickBot="1" x14ac:dyDescent="0.3">
      <c r="A30" s="26"/>
      <c r="B30" s="32"/>
      <c r="C30" s="8"/>
      <c r="D30" s="4"/>
      <c r="E30" s="8"/>
      <c r="F30" s="4"/>
      <c r="G30" s="8"/>
      <c r="H30" s="4"/>
      <c r="I30" s="8"/>
      <c r="J30" s="4"/>
    </row>
    <row r="31" spans="1:10" ht="23.25" customHeight="1" thickBot="1" x14ac:dyDescent="0.3">
      <c r="A31" s="26"/>
      <c r="B31" s="5"/>
      <c r="C31" s="10"/>
      <c r="D31" s="6"/>
      <c r="E31" s="12"/>
      <c r="F31" s="7"/>
      <c r="G31" s="12"/>
      <c r="H31" s="7"/>
      <c r="I31" s="12"/>
      <c r="J31" s="7"/>
    </row>
    <row r="32" spans="1:10" ht="23.25" customHeight="1" thickBot="1" x14ac:dyDescent="0.3">
      <c r="A32" s="26"/>
      <c r="C32" s="28" t="s">
        <v>0</v>
      </c>
      <c r="D32" s="29"/>
      <c r="E32" s="28" t="s">
        <v>1</v>
      </c>
      <c r="F32" s="29"/>
      <c r="G32" s="28" t="s">
        <v>16</v>
      </c>
      <c r="H32" s="29"/>
      <c r="I32" s="28" t="s">
        <v>26</v>
      </c>
      <c r="J32" s="29"/>
    </row>
    <row r="33" spans="1:10" ht="23.25" customHeight="1" x14ac:dyDescent="0.25">
      <c r="A33" s="26"/>
      <c r="B33" s="30" t="s">
        <v>3</v>
      </c>
      <c r="C33" s="8"/>
      <c r="D33" s="4" t="s">
        <v>11</v>
      </c>
      <c r="E33" s="8"/>
      <c r="F33" s="4" t="s">
        <v>11</v>
      </c>
      <c r="G33" s="8"/>
      <c r="H33" s="4" t="s">
        <v>11</v>
      </c>
      <c r="I33" s="8"/>
      <c r="J33" s="4" t="s">
        <v>11</v>
      </c>
    </row>
    <row r="34" spans="1:10" ht="23.25" customHeight="1" x14ac:dyDescent="0.25">
      <c r="A34" s="26"/>
      <c r="B34" s="31" t="s">
        <v>3</v>
      </c>
      <c r="C34" s="20" t="s">
        <v>14</v>
      </c>
      <c r="D34" s="14">
        <v>450</v>
      </c>
      <c r="E34" s="20" t="s">
        <v>14</v>
      </c>
      <c r="F34" s="14">
        <v>0</v>
      </c>
      <c r="G34" s="20" t="s">
        <v>14</v>
      </c>
      <c r="H34" s="14">
        <v>0</v>
      </c>
      <c r="I34" s="20"/>
      <c r="J34" s="14"/>
    </row>
    <row r="35" spans="1:10" ht="23.25" customHeight="1" x14ac:dyDescent="0.25">
      <c r="A35" s="26"/>
      <c r="B35" s="31"/>
      <c r="C35" s="21" t="s">
        <v>15</v>
      </c>
      <c r="D35" s="15">
        <v>100</v>
      </c>
      <c r="E35" s="21" t="s">
        <v>15</v>
      </c>
      <c r="F35" s="15">
        <v>0</v>
      </c>
      <c r="G35" s="21" t="s">
        <v>15</v>
      </c>
      <c r="H35" s="15">
        <v>0</v>
      </c>
      <c r="I35" s="21"/>
      <c r="J35" s="15"/>
    </row>
    <row r="36" spans="1:10" ht="23.25" customHeight="1" x14ac:dyDescent="0.25">
      <c r="A36" s="26"/>
      <c r="B36" s="31"/>
      <c r="C36" s="20" t="s">
        <v>13</v>
      </c>
      <c r="D36" s="14">
        <v>200</v>
      </c>
      <c r="E36" s="20" t="s">
        <v>13</v>
      </c>
      <c r="F36" s="14">
        <v>0</v>
      </c>
      <c r="G36" s="20" t="s">
        <v>13</v>
      </c>
      <c r="H36" s="14">
        <v>0</v>
      </c>
      <c r="I36" s="20"/>
      <c r="J36" s="14"/>
    </row>
    <row r="37" spans="1:10" ht="23.25" customHeight="1" x14ac:dyDescent="0.25">
      <c r="A37" s="26"/>
      <c r="B37" s="31"/>
      <c r="C37" s="21" t="s">
        <v>12</v>
      </c>
      <c r="D37" s="15">
        <v>0</v>
      </c>
      <c r="E37" s="21" t="s">
        <v>12</v>
      </c>
      <c r="F37" s="15">
        <v>0</v>
      </c>
      <c r="G37" s="21" t="s">
        <v>12</v>
      </c>
      <c r="H37" s="15">
        <v>0</v>
      </c>
      <c r="I37" s="21"/>
      <c r="J37" s="15"/>
    </row>
    <row r="38" spans="1:10" ht="23.25" customHeight="1" x14ac:dyDescent="0.25">
      <c r="A38" s="26"/>
      <c r="B38" s="31"/>
      <c r="C38" s="20" t="s">
        <v>4</v>
      </c>
      <c r="D38" s="14">
        <v>0</v>
      </c>
      <c r="E38" s="20" t="s">
        <v>4</v>
      </c>
      <c r="F38" s="14">
        <v>0</v>
      </c>
      <c r="G38" s="20" t="s">
        <v>4</v>
      </c>
      <c r="H38" s="14">
        <v>0</v>
      </c>
      <c r="I38" s="20"/>
      <c r="J38" s="14"/>
    </row>
    <row r="39" spans="1:10" ht="23.25" customHeight="1" x14ac:dyDescent="0.25">
      <c r="A39" s="26"/>
      <c r="B39" s="31"/>
      <c r="C39" s="21" t="s">
        <v>7</v>
      </c>
      <c r="D39" s="15">
        <v>0</v>
      </c>
      <c r="E39" s="21" t="s">
        <v>7</v>
      </c>
      <c r="F39" s="15">
        <v>0</v>
      </c>
      <c r="G39" s="21" t="s">
        <v>7</v>
      </c>
      <c r="H39" s="15">
        <v>0</v>
      </c>
      <c r="I39" s="21"/>
      <c r="J39" s="15"/>
    </row>
    <row r="40" spans="1:10" ht="23.25" customHeight="1" x14ac:dyDescent="0.25">
      <c r="A40" s="26"/>
      <c r="B40" s="31"/>
      <c r="C40" s="20" t="s">
        <v>6</v>
      </c>
      <c r="D40" s="14">
        <v>0</v>
      </c>
      <c r="E40" s="20" t="s">
        <v>6</v>
      </c>
      <c r="F40" s="14">
        <v>0</v>
      </c>
      <c r="G40" s="20" t="s">
        <v>6</v>
      </c>
      <c r="H40" s="14">
        <v>0</v>
      </c>
      <c r="I40" s="20"/>
      <c r="J40" s="14"/>
    </row>
    <row r="41" spans="1:10" ht="23.25" customHeight="1" x14ac:dyDescent="0.25">
      <c r="A41" s="26"/>
      <c r="B41" s="31"/>
      <c r="C41" s="21" t="s">
        <v>8</v>
      </c>
      <c r="D41" s="15">
        <v>0</v>
      </c>
      <c r="E41" s="21" t="s">
        <v>8</v>
      </c>
      <c r="F41" s="15">
        <v>0</v>
      </c>
      <c r="G41" s="21" t="s">
        <v>8</v>
      </c>
      <c r="H41" s="15">
        <v>0</v>
      </c>
      <c r="I41" s="21"/>
      <c r="J41" s="15"/>
    </row>
    <row r="42" spans="1:10" ht="23.25" customHeight="1" x14ac:dyDescent="0.25">
      <c r="A42" s="26"/>
      <c r="B42" s="31"/>
      <c r="C42" s="20" t="s">
        <v>5</v>
      </c>
      <c r="D42" s="14">
        <v>0</v>
      </c>
      <c r="E42" s="20" t="s">
        <v>5</v>
      </c>
      <c r="F42" s="14">
        <v>0</v>
      </c>
      <c r="G42" s="20" t="s">
        <v>5</v>
      </c>
      <c r="H42" s="14">
        <v>0</v>
      </c>
      <c r="I42" s="20" t="s">
        <v>5</v>
      </c>
      <c r="J42" s="14">
        <v>0</v>
      </c>
    </row>
    <row r="43" spans="1:10" ht="23.25" customHeight="1" x14ac:dyDescent="0.25">
      <c r="A43" s="26"/>
      <c r="B43" s="19"/>
      <c r="C43" s="22" t="s">
        <v>20</v>
      </c>
      <c r="D43" s="18">
        <v>0</v>
      </c>
      <c r="E43" s="22" t="s">
        <v>20</v>
      </c>
      <c r="F43" s="18">
        <v>0</v>
      </c>
      <c r="G43" s="22" t="s">
        <v>20</v>
      </c>
      <c r="H43" s="18">
        <v>0</v>
      </c>
      <c r="I43" s="22"/>
      <c r="J43" s="18"/>
    </row>
    <row r="44" spans="1:10" ht="23.25" customHeight="1" x14ac:dyDescent="0.25">
      <c r="A44" s="26"/>
      <c r="B44" s="19"/>
      <c r="C44" s="20" t="s">
        <v>27</v>
      </c>
      <c r="D44" s="14">
        <v>0</v>
      </c>
      <c r="E44" s="20" t="s">
        <v>27</v>
      </c>
      <c r="F44" s="14">
        <v>0</v>
      </c>
      <c r="G44" s="20" t="s">
        <v>27</v>
      </c>
      <c r="H44" s="14">
        <v>0</v>
      </c>
      <c r="I44" s="20" t="s">
        <v>27</v>
      </c>
      <c r="J44" s="14">
        <v>0</v>
      </c>
    </row>
    <row r="45" spans="1:10" ht="23.25" customHeight="1" x14ac:dyDescent="0.25">
      <c r="A45" s="26"/>
      <c r="B45" s="19"/>
      <c r="C45" s="17"/>
      <c r="D45" s="18"/>
      <c r="E45" s="17"/>
      <c r="F45" s="18"/>
      <c r="G45" s="17"/>
      <c r="H45" s="18"/>
      <c r="I45" s="17"/>
      <c r="J45" s="18"/>
    </row>
    <row r="46" spans="1:10" ht="23.25" customHeight="1" thickBot="1" x14ac:dyDescent="0.3">
      <c r="A46" s="26"/>
      <c r="B46" s="1"/>
      <c r="C46" s="8"/>
      <c r="D46" s="4"/>
      <c r="E46" s="8"/>
      <c r="F46" s="4"/>
      <c r="G46" s="8"/>
      <c r="H46" s="4"/>
      <c r="I46" s="8"/>
      <c r="J46" s="4"/>
    </row>
    <row r="47" spans="1:10" ht="23.25" customHeight="1" thickBot="1" x14ac:dyDescent="0.3">
      <c r="A47" s="26"/>
      <c r="B47" s="5"/>
      <c r="C47" s="10"/>
      <c r="D47" s="6"/>
      <c r="E47" s="12"/>
      <c r="F47" s="7"/>
      <c r="G47" s="12"/>
      <c r="H47" s="7"/>
      <c r="I47" s="12"/>
      <c r="J47" s="7"/>
    </row>
    <row r="48" spans="1:10" ht="23.25" customHeight="1" thickBot="1" x14ac:dyDescent="0.3">
      <c r="A48" s="26"/>
      <c r="B48" s="13"/>
      <c r="C48" s="28" t="s">
        <v>0</v>
      </c>
      <c r="D48" s="29"/>
      <c r="E48" s="28" t="s">
        <v>1</v>
      </c>
      <c r="F48" s="29"/>
      <c r="G48" s="28" t="s">
        <v>16</v>
      </c>
      <c r="H48" s="29"/>
      <c r="I48" s="28" t="s">
        <v>26</v>
      </c>
      <c r="J48" s="29"/>
    </row>
    <row r="49" spans="1:10" ht="23.25" customHeight="1" x14ac:dyDescent="0.25">
      <c r="A49" s="26"/>
      <c r="B49" s="31" t="s">
        <v>2</v>
      </c>
      <c r="C49" s="8"/>
      <c r="D49" s="4" t="s">
        <v>11</v>
      </c>
      <c r="E49" s="8"/>
      <c r="F49" s="4" t="s">
        <v>11</v>
      </c>
      <c r="G49" s="8"/>
      <c r="H49" s="4" t="s">
        <v>11</v>
      </c>
      <c r="I49" s="8"/>
      <c r="J49" s="4" t="s">
        <v>11</v>
      </c>
    </row>
    <row r="50" spans="1:10" ht="23.25" customHeight="1" x14ac:dyDescent="0.25">
      <c r="A50" s="26"/>
      <c r="B50" s="31"/>
      <c r="C50" s="20" t="s">
        <v>14</v>
      </c>
      <c r="D50" s="14">
        <v>0</v>
      </c>
      <c r="E50" s="20" t="s">
        <v>14</v>
      </c>
      <c r="F50" s="14">
        <v>0</v>
      </c>
      <c r="G50" s="20" t="s">
        <v>14</v>
      </c>
      <c r="H50" s="14">
        <v>0</v>
      </c>
      <c r="I50" s="20"/>
      <c r="J50" s="14"/>
    </row>
    <row r="51" spans="1:10" ht="23.25" customHeight="1" x14ac:dyDescent="0.25">
      <c r="A51" s="26"/>
      <c r="B51" s="31"/>
      <c r="C51" s="21" t="s">
        <v>15</v>
      </c>
      <c r="D51" s="15">
        <v>0</v>
      </c>
      <c r="E51" s="21" t="s">
        <v>15</v>
      </c>
      <c r="F51" s="15">
        <v>0</v>
      </c>
      <c r="G51" s="21" t="s">
        <v>15</v>
      </c>
      <c r="H51" s="15">
        <v>0</v>
      </c>
      <c r="I51" s="21"/>
      <c r="J51" s="15"/>
    </row>
    <row r="52" spans="1:10" ht="23.25" customHeight="1" x14ac:dyDescent="0.25">
      <c r="A52" s="26"/>
      <c r="B52" s="31"/>
      <c r="C52" s="20" t="s">
        <v>13</v>
      </c>
      <c r="D52" s="14">
        <v>0</v>
      </c>
      <c r="E52" s="20" t="s">
        <v>13</v>
      </c>
      <c r="F52" s="14">
        <v>0</v>
      </c>
      <c r="G52" s="20" t="s">
        <v>13</v>
      </c>
      <c r="H52" s="14">
        <v>0</v>
      </c>
      <c r="I52" s="20"/>
      <c r="J52" s="14"/>
    </row>
    <row r="53" spans="1:10" ht="23.25" customHeight="1" x14ac:dyDescent="0.25">
      <c r="A53" s="26"/>
      <c r="B53" s="31"/>
      <c r="C53" s="21" t="s">
        <v>12</v>
      </c>
      <c r="D53" s="15">
        <v>0</v>
      </c>
      <c r="E53" s="21" t="s">
        <v>12</v>
      </c>
      <c r="F53" s="15">
        <v>0</v>
      </c>
      <c r="G53" s="21" t="s">
        <v>12</v>
      </c>
      <c r="H53" s="15">
        <v>0</v>
      </c>
      <c r="I53" s="21"/>
      <c r="J53" s="15"/>
    </row>
    <row r="54" spans="1:10" ht="23.25" customHeight="1" x14ac:dyDescent="0.25">
      <c r="A54" s="26"/>
      <c r="B54" s="31"/>
      <c r="C54" s="20" t="s">
        <v>4</v>
      </c>
      <c r="D54" s="14">
        <v>0</v>
      </c>
      <c r="E54" s="20" t="s">
        <v>4</v>
      </c>
      <c r="F54" s="14">
        <v>0</v>
      </c>
      <c r="G54" s="20" t="s">
        <v>4</v>
      </c>
      <c r="H54" s="14">
        <v>0</v>
      </c>
      <c r="I54" s="20"/>
      <c r="J54" s="14"/>
    </row>
    <row r="55" spans="1:10" ht="23.25" customHeight="1" x14ac:dyDescent="0.25">
      <c r="A55" s="26"/>
      <c r="B55" s="31"/>
      <c r="C55" s="21" t="s">
        <v>7</v>
      </c>
      <c r="D55" s="15">
        <v>0</v>
      </c>
      <c r="E55" s="21" t="s">
        <v>7</v>
      </c>
      <c r="F55" s="15">
        <v>0</v>
      </c>
      <c r="G55" s="21" t="s">
        <v>7</v>
      </c>
      <c r="H55" s="15">
        <v>0</v>
      </c>
      <c r="I55" s="21"/>
      <c r="J55" s="15"/>
    </row>
    <row r="56" spans="1:10" ht="23.25" customHeight="1" x14ac:dyDescent="0.25">
      <c r="A56" s="26"/>
      <c r="B56" s="31"/>
      <c r="C56" s="20" t="s">
        <v>6</v>
      </c>
      <c r="D56" s="14">
        <v>0</v>
      </c>
      <c r="E56" s="20" t="s">
        <v>6</v>
      </c>
      <c r="F56" s="14">
        <v>0</v>
      </c>
      <c r="G56" s="20" t="s">
        <v>6</v>
      </c>
      <c r="H56" s="14">
        <v>0</v>
      </c>
      <c r="I56" s="20"/>
      <c r="J56" s="14"/>
    </row>
    <row r="57" spans="1:10" ht="23.25" customHeight="1" x14ac:dyDescent="0.25">
      <c r="A57" s="26"/>
      <c r="B57" s="31"/>
      <c r="C57" s="21" t="s">
        <v>8</v>
      </c>
      <c r="D57" s="15">
        <v>0</v>
      </c>
      <c r="E57" s="21" t="s">
        <v>8</v>
      </c>
      <c r="F57" s="15">
        <v>0</v>
      </c>
      <c r="G57" s="21" t="s">
        <v>8</v>
      </c>
      <c r="H57" s="15">
        <v>0</v>
      </c>
      <c r="I57" s="21"/>
      <c r="J57" s="15"/>
    </row>
    <row r="58" spans="1:10" ht="23.25" customHeight="1" x14ac:dyDescent="0.25">
      <c r="A58" s="26"/>
      <c r="B58" s="31"/>
      <c r="C58" s="20" t="s">
        <v>5</v>
      </c>
      <c r="D58" s="14">
        <v>0</v>
      </c>
      <c r="E58" s="20" t="s">
        <v>5</v>
      </c>
      <c r="F58" s="14">
        <v>0</v>
      </c>
      <c r="G58" s="20" t="s">
        <v>5</v>
      </c>
      <c r="H58" s="14">
        <v>0</v>
      </c>
      <c r="I58" s="20" t="s">
        <v>5</v>
      </c>
      <c r="J58" s="14">
        <v>0</v>
      </c>
    </row>
    <row r="59" spans="1:10" ht="23.25" customHeight="1" x14ac:dyDescent="0.25">
      <c r="A59" s="26"/>
      <c r="B59" s="31"/>
      <c r="C59" s="22" t="s">
        <v>20</v>
      </c>
      <c r="D59" s="18">
        <v>0</v>
      </c>
      <c r="E59" s="22" t="s">
        <v>20</v>
      </c>
      <c r="F59" s="18">
        <v>0</v>
      </c>
      <c r="G59" s="22" t="s">
        <v>20</v>
      </c>
      <c r="H59" s="18">
        <v>0</v>
      </c>
      <c r="I59" s="22"/>
      <c r="J59" s="18"/>
    </row>
    <row r="60" spans="1:10" ht="23.25" customHeight="1" x14ac:dyDescent="0.25">
      <c r="A60" s="26"/>
      <c r="B60" s="31"/>
      <c r="C60" s="20" t="s">
        <v>27</v>
      </c>
      <c r="D60" s="14">
        <v>0</v>
      </c>
      <c r="E60" s="20" t="s">
        <v>27</v>
      </c>
      <c r="F60" s="14">
        <v>0</v>
      </c>
      <c r="G60" s="20" t="s">
        <v>27</v>
      </c>
      <c r="H60" s="14">
        <v>0</v>
      </c>
      <c r="I60" s="20" t="s">
        <v>27</v>
      </c>
      <c r="J60" s="14">
        <v>0</v>
      </c>
    </row>
    <row r="61" spans="1:10" ht="23.25" customHeight="1" x14ac:dyDescent="0.25">
      <c r="A61" s="26"/>
      <c r="B61" s="31"/>
      <c r="C61" s="17"/>
      <c r="D61" s="18"/>
      <c r="E61" s="17"/>
      <c r="F61" s="18"/>
      <c r="G61" s="17"/>
      <c r="H61" s="18"/>
      <c r="I61" s="17"/>
      <c r="J61" s="18"/>
    </row>
    <row r="62" spans="1:10" ht="23.25" customHeight="1" thickBot="1" x14ac:dyDescent="0.3">
      <c r="A62" s="26"/>
      <c r="B62" s="32"/>
      <c r="C62" s="8"/>
      <c r="D62" s="4"/>
      <c r="E62" s="8"/>
      <c r="F62" s="4"/>
      <c r="G62" s="8"/>
      <c r="H62" s="4"/>
      <c r="I62" s="8"/>
      <c r="J62" s="4"/>
    </row>
    <row r="63" spans="1:10" ht="23.25" customHeight="1" thickBot="1" x14ac:dyDescent="0.3">
      <c r="A63" s="26"/>
      <c r="B63" s="5"/>
      <c r="C63" s="10"/>
      <c r="D63" s="6"/>
      <c r="E63" s="12"/>
      <c r="F63" s="7"/>
      <c r="G63" s="12"/>
      <c r="H63" s="7"/>
      <c r="I63" s="12"/>
      <c r="J63" s="7"/>
    </row>
    <row r="64" spans="1:10" ht="23.25" customHeight="1" thickBot="1" x14ac:dyDescent="0.3">
      <c r="A64" s="26"/>
      <c r="C64" s="28" t="s">
        <v>0</v>
      </c>
      <c r="D64" s="29"/>
      <c r="E64" s="28" t="s">
        <v>1</v>
      </c>
      <c r="F64" s="29"/>
      <c r="G64" s="28" t="s">
        <v>16</v>
      </c>
      <c r="H64" s="29"/>
      <c r="I64" s="28" t="s">
        <v>26</v>
      </c>
      <c r="J64" s="29"/>
    </row>
    <row r="65" spans="1:10" ht="23.25" customHeight="1" x14ac:dyDescent="0.25">
      <c r="A65" s="26"/>
      <c r="B65" s="31" t="s">
        <v>9</v>
      </c>
      <c r="C65" s="8"/>
      <c r="D65" s="4" t="s">
        <v>11</v>
      </c>
      <c r="E65" s="8"/>
      <c r="F65" s="4" t="s">
        <v>11</v>
      </c>
      <c r="G65" s="8"/>
      <c r="H65" s="4" t="s">
        <v>11</v>
      </c>
      <c r="I65" s="8"/>
      <c r="J65" s="4" t="s">
        <v>11</v>
      </c>
    </row>
    <row r="66" spans="1:10" ht="23.25" customHeight="1" x14ac:dyDescent="0.25">
      <c r="A66" s="26"/>
      <c r="B66" s="31"/>
      <c r="C66" s="20" t="s">
        <v>14</v>
      </c>
      <c r="D66" s="14">
        <v>0</v>
      </c>
      <c r="E66" s="20" t="s">
        <v>14</v>
      </c>
      <c r="F66" s="14">
        <v>0</v>
      </c>
      <c r="G66" s="20" t="s">
        <v>14</v>
      </c>
      <c r="H66" s="14">
        <v>0</v>
      </c>
      <c r="I66" s="20"/>
      <c r="J66" s="14"/>
    </row>
    <row r="67" spans="1:10" ht="23.25" customHeight="1" x14ac:dyDescent="0.25">
      <c r="A67" s="26"/>
      <c r="B67" s="31"/>
      <c r="C67" s="21" t="s">
        <v>15</v>
      </c>
      <c r="D67" s="15">
        <v>0</v>
      </c>
      <c r="E67" s="21" t="s">
        <v>15</v>
      </c>
      <c r="F67" s="15">
        <v>0</v>
      </c>
      <c r="G67" s="21" t="s">
        <v>15</v>
      </c>
      <c r="H67" s="15">
        <v>0</v>
      </c>
      <c r="I67" s="21"/>
      <c r="J67" s="15"/>
    </row>
    <row r="68" spans="1:10" ht="23.25" customHeight="1" x14ac:dyDescent="0.25">
      <c r="A68" s="26"/>
      <c r="B68" s="31"/>
      <c r="C68" s="20" t="s">
        <v>13</v>
      </c>
      <c r="D68" s="14">
        <v>0</v>
      </c>
      <c r="E68" s="20" t="s">
        <v>13</v>
      </c>
      <c r="F68" s="14">
        <v>0</v>
      </c>
      <c r="G68" s="20" t="s">
        <v>13</v>
      </c>
      <c r="H68" s="14">
        <v>0</v>
      </c>
      <c r="I68" s="20"/>
      <c r="J68" s="14"/>
    </row>
    <row r="69" spans="1:10" ht="23.25" customHeight="1" x14ac:dyDescent="0.25">
      <c r="A69" s="26"/>
      <c r="B69" s="31"/>
      <c r="C69" s="21" t="s">
        <v>12</v>
      </c>
      <c r="D69" s="15">
        <v>0</v>
      </c>
      <c r="E69" s="21" t="s">
        <v>12</v>
      </c>
      <c r="F69" s="15">
        <v>0</v>
      </c>
      <c r="G69" s="21" t="s">
        <v>12</v>
      </c>
      <c r="H69" s="15">
        <v>0</v>
      </c>
      <c r="I69" s="21"/>
      <c r="J69" s="15"/>
    </row>
    <row r="70" spans="1:10" ht="23.25" customHeight="1" x14ac:dyDescent="0.25">
      <c r="A70" s="26"/>
      <c r="B70" s="31"/>
      <c r="C70" s="20" t="s">
        <v>4</v>
      </c>
      <c r="D70" s="14">
        <v>0</v>
      </c>
      <c r="E70" s="20" t="s">
        <v>4</v>
      </c>
      <c r="F70" s="14">
        <v>0</v>
      </c>
      <c r="G70" s="20" t="s">
        <v>4</v>
      </c>
      <c r="H70" s="14">
        <v>0</v>
      </c>
      <c r="I70" s="20"/>
      <c r="J70" s="14"/>
    </row>
    <row r="71" spans="1:10" ht="23.25" customHeight="1" x14ac:dyDescent="0.25">
      <c r="A71" s="26"/>
      <c r="B71" s="31"/>
      <c r="C71" s="21" t="s">
        <v>7</v>
      </c>
      <c r="D71" s="15">
        <v>0</v>
      </c>
      <c r="E71" s="21" t="s">
        <v>7</v>
      </c>
      <c r="F71" s="15">
        <v>0</v>
      </c>
      <c r="G71" s="21" t="s">
        <v>7</v>
      </c>
      <c r="H71" s="15">
        <v>0</v>
      </c>
      <c r="I71" s="21"/>
      <c r="J71" s="15"/>
    </row>
    <row r="72" spans="1:10" ht="23.25" customHeight="1" x14ac:dyDescent="0.25">
      <c r="A72" s="26"/>
      <c r="B72" s="31"/>
      <c r="C72" s="20" t="s">
        <v>6</v>
      </c>
      <c r="D72" s="14">
        <v>0</v>
      </c>
      <c r="E72" s="20" t="s">
        <v>6</v>
      </c>
      <c r="F72" s="14">
        <v>0</v>
      </c>
      <c r="G72" s="20" t="s">
        <v>6</v>
      </c>
      <c r="H72" s="14">
        <v>0</v>
      </c>
      <c r="I72" s="20"/>
      <c r="J72" s="14"/>
    </row>
    <row r="73" spans="1:10" ht="23.25" customHeight="1" x14ac:dyDescent="0.25">
      <c r="A73" s="26"/>
      <c r="B73" s="31"/>
      <c r="C73" s="21" t="s">
        <v>8</v>
      </c>
      <c r="D73" s="15">
        <v>0</v>
      </c>
      <c r="E73" s="21" t="s">
        <v>8</v>
      </c>
      <c r="F73" s="15">
        <v>0</v>
      </c>
      <c r="G73" s="21" t="s">
        <v>8</v>
      </c>
      <c r="H73" s="15">
        <v>0</v>
      </c>
      <c r="I73" s="21"/>
      <c r="J73" s="15"/>
    </row>
    <row r="74" spans="1:10" ht="23.25" customHeight="1" x14ac:dyDescent="0.25">
      <c r="A74" s="26"/>
      <c r="B74" s="31"/>
      <c r="C74" s="20" t="s">
        <v>5</v>
      </c>
      <c r="D74" s="14">
        <v>0</v>
      </c>
      <c r="E74" s="20" t="s">
        <v>5</v>
      </c>
      <c r="F74" s="14">
        <v>0</v>
      </c>
      <c r="G74" s="20" t="s">
        <v>5</v>
      </c>
      <c r="H74" s="14">
        <v>0</v>
      </c>
      <c r="I74" s="20" t="s">
        <v>5</v>
      </c>
      <c r="J74" s="14">
        <v>0</v>
      </c>
    </row>
    <row r="75" spans="1:10" ht="23.25" customHeight="1" x14ac:dyDescent="0.25">
      <c r="A75" s="26"/>
      <c r="B75" s="31"/>
      <c r="C75" s="22" t="s">
        <v>20</v>
      </c>
      <c r="D75" s="18">
        <v>0</v>
      </c>
      <c r="E75" s="22" t="s">
        <v>20</v>
      </c>
      <c r="F75" s="18">
        <v>0</v>
      </c>
      <c r="G75" s="22" t="s">
        <v>20</v>
      </c>
      <c r="H75" s="18">
        <v>0</v>
      </c>
      <c r="I75" s="22"/>
      <c r="J75" s="18"/>
    </row>
    <row r="76" spans="1:10" ht="23.25" customHeight="1" x14ac:dyDescent="0.25">
      <c r="A76" s="26"/>
      <c r="B76" s="31"/>
      <c r="C76" s="20" t="s">
        <v>27</v>
      </c>
      <c r="D76" s="14">
        <v>0</v>
      </c>
      <c r="E76" s="20" t="s">
        <v>27</v>
      </c>
      <c r="F76" s="14">
        <v>0</v>
      </c>
      <c r="G76" s="20" t="s">
        <v>27</v>
      </c>
      <c r="H76" s="14">
        <v>0</v>
      </c>
      <c r="I76" s="20" t="s">
        <v>27</v>
      </c>
      <c r="J76" s="14">
        <v>0</v>
      </c>
    </row>
    <row r="77" spans="1:10" ht="23.25" customHeight="1" x14ac:dyDescent="0.25">
      <c r="A77" s="26"/>
      <c r="B77" s="31"/>
      <c r="C77" s="17"/>
      <c r="D77" s="18"/>
      <c r="E77" s="17"/>
      <c r="F77" s="18"/>
      <c r="G77" s="17"/>
      <c r="H77" s="18"/>
      <c r="I77" s="17"/>
      <c r="J77" s="18"/>
    </row>
    <row r="78" spans="1:10" ht="23.25" customHeight="1" thickBot="1" x14ac:dyDescent="0.3">
      <c r="A78" s="26"/>
      <c r="B78" s="32"/>
      <c r="C78" s="8"/>
      <c r="D78" s="4"/>
      <c r="E78" s="8"/>
      <c r="F78" s="4"/>
      <c r="G78" s="8"/>
      <c r="H78" s="4"/>
      <c r="I78" s="8"/>
      <c r="J78" s="4"/>
    </row>
    <row r="79" spans="1:10" ht="23.25" customHeight="1" thickBot="1" x14ac:dyDescent="0.3">
      <c r="A79" s="26"/>
      <c r="B79" s="5"/>
      <c r="C79" s="10"/>
      <c r="D79" s="6"/>
      <c r="E79" s="12"/>
      <c r="F79" s="7"/>
      <c r="G79" s="12"/>
      <c r="H79" s="7"/>
      <c r="I79" s="12"/>
      <c r="J79" s="7"/>
    </row>
    <row r="80" spans="1:10" ht="23.25" customHeight="1" thickBot="1" x14ac:dyDescent="0.3">
      <c r="A80" s="26"/>
      <c r="C80" s="28" t="s">
        <v>0</v>
      </c>
      <c r="D80" s="29"/>
      <c r="E80" s="28" t="s">
        <v>1</v>
      </c>
      <c r="F80" s="29"/>
      <c r="G80" s="28" t="s">
        <v>16</v>
      </c>
      <c r="H80" s="29"/>
      <c r="I80" s="28" t="s">
        <v>26</v>
      </c>
      <c r="J80" s="29"/>
    </row>
    <row r="81" spans="1:10" ht="23.25" customHeight="1" x14ac:dyDescent="0.25">
      <c r="A81" s="26"/>
      <c r="B81" s="31" t="s">
        <v>10</v>
      </c>
      <c r="C81" s="8"/>
      <c r="D81" s="4" t="s">
        <v>11</v>
      </c>
      <c r="E81" s="8"/>
      <c r="F81" s="4" t="s">
        <v>11</v>
      </c>
      <c r="G81" s="8"/>
      <c r="H81" s="4" t="s">
        <v>11</v>
      </c>
      <c r="I81" s="8"/>
      <c r="J81" s="4" t="s">
        <v>11</v>
      </c>
    </row>
    <row r="82" spans="1:10" ht="23.25" customHeight="1" x14ac:dyDescent="0.25">
      <c r="A82" s="26"/>
      <c r="B82" s="31"/>
      <c r="C82" s="20" t="s">
        <v>14</v>
      </c>
      <c r="D82" s="14">
        <v>0</v>
      </c>
      <c r="E82" s="20" t="s">
        <v>14</v>
      </c>
      <c r="F82" s="14">
        <v>0</v>
      </c>
      <c r="G82" s="20" t="s">
        <v>14</v>
      </c>
      <c r="H82" s="14">
        <v>0</v>
      </c>
      <c r="I82" s="20"/>
      <c r="J82" s="14"/>
    </row>
    <row r="83" spans="1:10" ht="23.25" customHeight="1" x14ac:dyDescent="0.25">
      <c r="A83" s="26"/>
      <c r="B83" s="31"/>
      <c r="C83" s="21" t="s">
        <v>15</v>
      </c>
      <c r="D83" s="15">
        <v>0</v>
      </c>
      <c r="E83" s="21" t="s">
        <v>15</v>
      </c>
      <c r="F83" s="15">
        <v>0</v>
      </c>
      <c r="G83" s="21" t="s">
        <v>15</v>
      </c>
      <c r="H83" s="15">
        <v>0</v>
      </c>
      <c r="I83" s="21"/>
      <c r="J83" s="15"/>
    </row>
    <row r="84" spans="1:10" ht="23.25" customHeight="1" x14ac:dyDescent="0.25">
      <c r="A84" s="26"/>
      <c r="B84" s="31"/>
      <c r="C84" s="20" t="s">
        <v>13</v>
      </c>
      <c r="D84" s="14">
        <v>0</v>
      </c>
      <c r="E84" s="20" t="s">
        <v>13</v>
      </c>
      <c r="F84" s="14">
        <v>0</v>
      </c>
      <c r="G84" s="20" t="s">
        <v>13</v>
      </c>
      <c r="H84" s="14">
        <v>0</v>
      </c>
      <c r="I84" s="20"/>
      <c r="J84" s="14"/>
    </row>
    <row r="85" spans="1:10" ht="23.25" customHeight="1" x14ac:dyDescent="0.25">
      <c r="A85" s="26"/>
      <c r="B85" s="31"/>
      <c r="C85" s="21" t="s">
        <v>12</v>
      </c>
      <c r="D85" s="15">
        <v>0</v>
      </c>
      <c r="E85" s="21" t="s">
        <v>12</v>
      </c>
      <c r="F85" s="15">
        <v>0</v>
      </c>
      <c r="G85" s="21" t="s">
        <v>12</v>
      </c>
      <c r="H85" s="15">
        <v>0</v>
      </c>
      <c r="I85" s="21"/>
      <c r="J85" s="15"/>
    </row>
    <row r="86" spans="1:10" ht="23.25" customHeight="1" x14ac:dyDescent="0.25">
      <c r="A86" s="26"/>
      <c r="B86" s="31"/>
      <c r="C86" s="20" t="s">
        <v>4</v>
      </c>
      <c r="D86" s="14">
        <v>0</v>
      </c>
      <c r="E86" s="20" t="s">
        <v>4</v>
      </c>
      <c r="F86" s="14">
        <v>0</v>
      </c>
      <c r="G86" s="20" t="s">
        <v>4</v>
      </c>
      <c r="H86" s="14">
        <v>0</v>
      </c>
      <c r="I86" s="20"/>
      <c r="J86" s="14"/>
    </row>
    <row r="87" spans="1:10" ht="23.25" customHeight="1" x14ac:dyDescent="0.25">
      <c r="A87" s="26"/>
      <c r="B87" s="31"/>
      <c r="C87" s="21" t="s">
        <v>7</v>
      </c>
      <c r="D87" s="15">
        <v>0</v>
      </c>
      <c r="E87" s="21" t="s">
        <v>7</v>
      </c>
      <c r="F87" s="15">
        <v>0</v>
      </c>
      <c r="G87" s="21" t="s">
        <v>7</v>
      </c>
      <c r="H87" s="15">
        <v>0</v>
      </c>
      <c r="I87" s="21"/>
      <c r="J87" s="15"/>
    </row>
    <row r="88" spans="1:10" ht="23.25" customHeight="1" x14ac:dyDescent="0.25">
      <c r="A88" s="26"/>
      <c r="B88" s="31"/>
      <c r="C88" s="20" t="s">
        <v>6</v>
      </c>
      <c r="D88" s="14">
        <v>0</v>
      </c>
      <c r="E88" s="20" t="s">
        <v>6</v>
      </c>
      <c r="F88" s="14">
        <v>0</v>
      </c>
      <c r="G88" s="20" t="s">
        <v>6</v>
      </c>
      <c r="H88" s="14">
        <v>0</v>
      </c>
      <c r="I88" s="20"/>
      <c r="J88" s="14"/>
    </row>
    <row r="89" spans="1:10" ht="23.25" customHeight="1" x14ac:dyDescent="0.25">
      <c r="A89" s="26"/>
      <c r="B89" s="31"/>
      <c r="C89" s="21" t="s">
        <v>8</v>
      </c>
      <c r="D89" s="15">
        <v>0</v>
      </c>
      <c r="E89" s="21" t="s">
        <v>8</v>
      </c>
      <c r="F89" s="15">
        <v>0</v>
      </c>
      <c r="G89" s="21" t="s">
        <v>8</v>
      </c>
      <c r="H89" s="15">
        <v>0</v>
      </c>
      <c r="I89" s="21"/>
      <c r="J89" s="15"/>
    </row>
    <row r="90" spans="1:10" ht="23.25" customHeight="1" x14ac:dyDescent="0.25">
      <c r="A90" s="26"/>
      <c r="B90" s="31"/>
      <c r="C90" s="20" t="s">
        <v>5</v>
      </c>
      <c r="D90" s="14">
        <v>0</v>
      </c>
      <c r="E90" s="20" t="s">
        <v>5</v>
      </c>
      <c r="F90" s="14">
        <v>0</v>
      </c>
      <c r="G90" s="20" t="s">
        <v>5</v>
      </c>
      <c r="H90" s="14">
        <v>0</v>
      </c>
      <c r="I90" s="20" t="s">
        <v>5</v>
      </c>
      <c r="J90" s="14">
        <v>0</v>
      </c>
    </row>
    <row r="91" spans="1:10" ht="23.25" customHeight="1" x14ac:dyDescent="0.25">
      <c r="A91" s="26"/>
      <c r="B91" s="31"/>
      <c r="C91" s="22" t="s">
        <v>20</v>
      </c>
      <c r="D91" s="18">
        <v>0</v>
      </c>
      <c r="E91" s="22" t="s">
        <v>20</v>
      </c>
      <c r="F91" s="18">
        <v>0</v>
      </c>
      <c r="G91" s="22" t="s">
        <v>20</v>
      </c>
      <c r="H91" s="18">
        <v>0</v>
      </c>
      <c r="I91" s="22"/>
      <c r="J91" s="18"/>
    </row>
    <row r="92" spans="1:10" ht="23.25" customHeight="1" x14ac:dyDescent="0.25">
      <c r="A92" s="26"/>
      <c r="B92" s="31"/>
      <c r="C92" s="20" t="s">
        <v>27</v>
      </c>
      <c r="D92" s="14">
        <v>0</v>
      </c>
      <c r="E92" s="20" t="s">
        <v>27</v>
      </c>
      <c r="F92" s="14">
        <v>0</v>
      </c>
      <c r="G92" s="20" t="s">
        <v>27</v>
      </c>
      <c r="H92" s="14">
        <v>0</v>
      </c>
      <c r="I92" s="20" t="s">
        <v>27</v>
      </c>
      <c r="J92" s="14">
        <v>0</v>
      </c>
    </row>
    <row r="93" spans="1:10" ht="23.25" customHeight="1" x14ac:dyDescent="0.25">
      <c r="A93" s="26"/>
      <c r="B93" s="31"/>
      <c r="C93" s="17"/>
      <c r="D93" s="18"/>
      <c r="E93" s="17"/>
      <c r="F93" s="18"/>
      <c r="G93" s="17"/>
      <c r="H93" s="18"/>
      <c r="I93" s="17"/>
      <c r="J93" s="18"/>
    </row>
    <row r="94" spans="1:10" ht="23.25" customHeight="1" thickBot="1" x14ac:dyDescent="0.3">
      <c r="A94" s="26"/>
      <c r="B94" s="32"/>
      <c r="C94" s="8"/>
      <c r="D94" s="4"/>
      <c r="E94" s="8"/>
      <c r="F94" s="4"/>
      <c r="G94" s="8"/>
      <c r="H94" s="4"/>
      <c r="I94" s="8"/>
      <c r="J94" s="4"/>
    </row>
    <row r="95" spans="1:10" ht="23.25" customHeight="1" thickBot="1" x14ac:dyDescent="0.3">
      <c r="A95" s="27"/>
      <c r="B95" s="5"/>
      <c r="C95" s="10"/>
      <c r="D95" s="6"/>
      <c r="E95" s="12"/>
      <c r="F95" s="7"/>
      <c r="G95" s="12"/>
      <c r="H95" s="7"/>
      <c r="I95" s="12"/>
      <c r="J95" s="7"/>
    </row>
    <row r="97" spans="2:2" x14ac:dyDescent="0.25">
      <c r="B97" s="16"/>
    </row>
  </sheetData>
  <mergeCells count="32">
    <mergeCell ref="I2:J2"/>
    <mergeCell ref="I17:J17"/>
    <mergeCell ref="I32:J32"/>
    <mergeCell ref="I48:J48"/>
    <mergeCell ref="I64:J64"/>
    <mergeCell ref="I80:J80"/>
    <mergeCell ref="B49:B62"/>
    <mergeCell ref="B65:B78"/>
    <mergeCell ref="B81:B94"/>
    <mergeCell ref="C64:D64"/>
    <mergeCell ref="E64:F64"/>
    <mergeCell ref="E32:F32"/>
    <mergeCell ref="G32:H32"/>
    <mergeCell ref="C48:D48"/>
    <mergeCell ref="E48:F48"/>
    <mergeCell ref="G48:H48"/>
    <mergeCell ref="B1:H1"/>
    <mergeCell ref="A1:A95"/>
    <mergeCell ref="C2:D2"/>
    <mergeCell ref="E2:F2"/>
    <mergeCell ref="G2:H2"/>
    <mergeCell ref="B3:B15"/>
    <mergeCell ref="B18:B30"/>
    <mergeCell ref="B33:B42"/>
    <mergeCell ref="C17:D17"/>
    <mergeCell ref="G64:H64"/>
    <mergeCell ref="C80:D80"/>
    <mergeCell ref="E80:F80"/>
    <mergeCell ref="G80:H80"/>
    <mergeCell ref="E17:F17"/>
    <mergeCell ref="G17:H17"/>
    <mergeCell ref="C32:D32"/>
  </mergeCells>
  <pageMargins left="0.7" right="0.7" top="0.75" bottom="0.75" header="0.3" footer="0.3"/>
  <pageSetup paperSize="8" scale="4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7AD3D-FF25-4AAE-9A32-1E26F01E7C2E}">
  <dimension ref="A1:J97"/>
  <sheetViews>
    <sheetView view="pageBreakPreview" topLeftCell="A28" zoomScale="60" zoomScaleNormal="100" workbookViewId="0">
      <selection activeCell="N10" sqref="N10"/>
    </sheetView>
  </sheetViews>
  <sheetFormatPr baseColWidth="10" defaultRowHeight="15" x14ac:dyDescent="0.25"/>
  <cols>
    <col min="2" max="2" width="12.7109375" bestFit="1" customWidth="1"/>
    <col min="3" max="3" width="13.5703125" bestFit="1" customWidth="1"/>
    <col min="4" max="4" width="11.42578125" style="2"/>
    <col min="5" max="5" width="13.5703125" bestFit="1" customWidth="1"/>
  </cols>
  <sheetData>
    <row r="1" spans="1:10" ht="31.5" customHeight="1" thickBot="1" x14ac:dyDescent="0.3">
      <c r="A1" s="25" t="s">
        <v>18</v>
      </c>
      <c r="B1" s="23" t="s">
        <v>17</v>
      </c>
      <c r="C1" s="24"/>
      <c r="D1" s="24"/>
      <c r="E1" s="24"/>
      <c r="F1" s="24"/>
      <c r="G1" s="24"/>
      <c r="H1" s="24"/>
      <c r="I1" s="36"/>
    </row>
    <row r="2" spans="1:10" ht="23.25" customHeight="1" thickBot="1" x14ac:dyDescent="0.3">
      <c r="A2" s="26"/>
      <c r="C2" s="28" t="s">
        <v>0</v>
      </c>
      <c r="D2" s="29"/>
      <c r="E2" s="28" t="s">
        <v>1</v>
      </c>
      <c r="F2" s="29"/>
      <c r="G2" s="28" t="s">
        <v>16</v>
      </c>
      <c r="H2" s="29"/>
      <c r="I2" s="37"/>
      <c r="J2" t="s">
        <v>26</v>
      </c>
    </row>
    <row r="3" spans="1:10" ht="23.25" customHeight="1" x14ac:dyDescent="0.25">
      <c r="A3" s="26"/>
      <c r="B3" s="30" t="s">
        <v>0</v>
      </c>
      <c r="C3" s="11"/>
      <c r="D3" s="3" t="s">
        <v>11</v>
      </c>
      <c r="E3" s="11"/>
      <c r="F3" s="3" t="s">
        <v>11</v>
      </c>
      <c r="G3" s="11"/>
      <c r="H3" s="3" t="s">
        <v>11</v>
      </c>
      <c r="I3" s="4"/>
    </row>
    <row r="4" spans="1:10" ht="23.25" customHeight="1" x14ac:dyDescent="0.25">
      <c r="A4" s="26"/>
      <c r="B4" s="31"/>
      <c r="C4" s="20" t="s">
        <v>14</v>
      </c>
      <c r="D4" s="14">
        <f>IF(AND('Saisie Code'!$D$7=2,'Saisie Code'!$D$4=2,'Saisie Code'!$D$5=2),'Saisie Code'!$D$6,0)</f>
        <v>0</v>
      </c>
      <c r="E4" s="20" t="s">
        <v>14</v>
      </c>
      <c r="F4" s="14">
        <f>IF(AND('Saisie Code'!$D$7=2,'Saisie Code'!$D$4=3,'Saisie Code'!$D$5=2),'Saisie Code'!$D$6,0)</f>
        <v>0</v>
      </c>
      <c r="G4" s="20" t="s">
        <v>14</v>
      </c>
      <c r="H4" s="14">
        <f>IF(AND('Saisie Code'!$D$7=2,'Saisie Code'!$D$4=4,'Saisie Code'!$D$5=2),'Saisie Code'!$D$6,0)</f>
        <v>0</v>
      </c>
      <c r="I4" s="14"/>
    </row>
    <row r="5" spans="1:10" ht="23.25" customHeight="1" x14ac:dyDescent="0.25">
      <c r="A5" s="26"/>
      <c r="B5" s="31"/>
      <c r="C5" s="21" t="s">
        <v>15</v>
      </c>
      <c r="D5" s="14">
        <f>IF(AND('Saisie Code'!$D$7=2,'Saisie Code'!$D$4=2,'Saisie Code'!$D$5=3),'Saisie Code'!$D$6,0)</f>
        <v>0</v>
      </c>
      <c r="E5" s="21" t="s">
        <v>15</v>
      </c>
      <c r="F5" s="14">
        <f>IF(AND('Saisie Code'!$D$7=2,'Saisie Code'!$D$4=3,'Saisie Code'!$D$5=3),'Saisie Code'!$D$6,0)</f>
        <v>0</v>
      </c>
      <c r="G5" s="21" t="s">
        <v>15</v>
      </c>
      <c r="H5" s="14">
        <f>IF(AND('Saisie Code'!$D$7=2,'Saisie Code'!$D$4=4,'Saisie Code'!$D$5=3),'Saisie Code'!$D$6,0)</f>
        <v>0</v>
      </c>
      <c r="I5" s="14"/>
    </row>
    <row r="6" spans="1:10" ht="23.25" customHeight="1" x14ac:dyDescent="0.25">
      <c r="A6" s="26"/>
      <c r="B6" s="31"/>
      <c r="C6" s="20" t="s">
        <v>13</v>
      </c>
      <c r="D6" s="14">
        <f>IF(AND('Saisie Code'!$D$7=2,'Saisie Code'!$D$4=2,'Saisie Code'!$D$5=4),'Saisie Code'!$D$6,0)</f>
        <v>0</v>
      </c>
      <c r="E6" s="20" t="s">
        <v>13</v>
      </c>
      <c r="F6" s="14">
        <f>IF(AND('Saisie Code'!$D$7=2,'Saisie Code'!$D$4=3,'Saisie Code'!$D$5=4),'Saisie Code'!$D$6,0)</f>
        <v>0</v>
      </c>
      <c r="G6" s="20" t="s">
        <v>13</v>
      </c>
      <c r="H6" s="14">
        <f>IF(AND('Saisie Code'!$D$7=2,'Saisie Code'!$D$4=4,'Saisie Code'!$D$5=4),'Saisie Code'!$D$6,0)</f>
        <v>0</v>
      </c>
      <c r="I6" s="14"/>
    </row>
    <row r="7" spans="1:10" ht="23.25" customHeight="1" x14ac:dyDescent="0.25">
      <c r="A7" s="26"/>
      <c r="B7" s="31"/>
      <c r="C7" s="21" t="s">
        <v>12</v>
      </c>
      <c r="D7" s="14">
        <f>IF(AND('Saisie Code'!$D$7=2,'Saisie Code'!$D$4=2,'Saisie Code'!$D$5=5),'Saisie Code'!$D$6,0)</f>
        <v>0</v>
      </c>
      <c r="E7" s="21" t="s">
        <v>12</v>
      </c>
      <c r="F7" s="14">
        <f>IF(AND('Saisie Code'!$D$7=2,'Saisie Code'!$D$4=3,'Saisie Code'!$D$5=5),'Saisie Code'!$D$6,0)</f>
        <v>0</v>
      </c>
      <c r="G7" s="21" t="s">
        <v>12</v>
      </c>
      <c r="H7" s="14">
        <f>IF(AND('Saisie Code'!$D$7=2,'Saisie Code'!$D$4=4,'Saisie Code'!$D$5=5),'Saisie Code'!$D$6,0)</f>
        <v>0</v>
      </c>
      <c r="I7" s="14"/>
    </row>
    <row r="8" spans="1:10" ht="23.25" customHeight="1" x14ac:dyDescent="0.25">
      <c r="A8" s="26"/>
      <c r="B8" s="31"/>
      <c r="C8" s="20" t="s">
        <v>4</v>
      </c>
      <c r="D8" s="14">
        <f>IF(AND('Saisie Code'!$D$7=2,'Saisie Code'!$D$4=2,'Saisie Code'!$D$5=6),'Saisie Code'!$D$6,0)</f>
        <v>0</v>
      </c>
      <c r="E8" s="20" t="s">
        <v>4</v>
      </c>
      <c r="F8" s="14">
        <f>IF(AND('Saisie Code'!$D$7=2,'Saisie Code'!$D$4=3,'Saisie Code'!$D$5=6),'Saisie Code'!$D$6,0)</f>
        <v>0</v>
      </c>
      <c r="G8" s="20" t="s">
        <v>4</v>
      </c>
      <c r="H8" s="14">
        <f>IF(AND('Saisie Code'!$D$7=2,'Saisie Code'!$D$4=4,'Saisie Code'!$D$5=6),'Saisie Code'!$D$6,0)</f>
        <v>0</v>
      </c>
      <c r="I8" s="14"/>
    </row>
    <row r="9" spans="1:10" ht="23.25" customHeight="1" x14ac:dyDescent="0.25">
      <c r="A9" s="26"/>
      <c r="B9" s="31"/>
      <c r="C9" s="21" t="s">
        <v>7</v>
      </c>
      <c r="D9" s="14">
        <f>IF(AND('Saisie Code'!$D$7=2,'Saisie Code'!$D$4=2,'Saisie Code'!$D$5=7),'Saisie Code'!$D$6,0)</f>
        <v>0</v>
      </c>
      <c r="E9" s="21" t="s">
        <v>7</v>
      </c>
      <c r="F9" s="14">
        <f>IF(AND('Saisie Code'!$D$7=2,'Saisie Code'!$D$4=3,'Saisie Code'!$D$5=7),'Saisie Code'!$D$6,0)</f>
        <v>0</v>
      </c>
      <c r="G9" s="21" t="s">
        <v>7</v>
      </c>
      <c r="H9" s="14">
        <f>IF(AND('Saisie Code'!$D$7=2,'Saisie Code'!$D$4=4,'Saisie Code'!$D$5=7),'Saisie Code'!$D$6,0)</f>
        <v>0</v>
      </c>
      <c r="I9" s="14"/>
    </row>
    <row r="10" spans="1:10" ht="23.25" customHeight="1" x14ac:dyDescent="0.25">
      <c r="A10" s="26"/>
      <c r="B10" s="31"/>
      <c r="C10" s="20" t="s">
        <v>6</v>
      </c>
      <c r="D10" s="14">
        <f>IF(AND('Saisie Code'!$D$7=2,'Saisie Code'!$D$4=2,'Saisie Code'!$D$5=8),'Saisie Code'!$D$6,0)</f>
        <v>0</v>
      </c>
      <c r="E10" s="20" t="s">
        <v>6</v>
      </c>
      <c r="F10" s="14">
        <f>IF(AND('Saisie Code'!$D$7=2,'Saisie Code'!$D$4=3,'Saisie Code'!$D$5=8),'Saisie Code'!$D$6,0)</f>
        <v>0</v>
      </c>
      <c r="G10" s="20" t="s">
        <v>6</v>
      </c>
      <c r="H10" s="14">
        <f>IF(AND('Saisie Code'!$D$7=2,'Saisie Code'!$D$4=4,'Saisie Code'!$D$5=8),'Saisie Code'!$D$6,0)</f>
        <v>0</v>
      </c>
      <c r="I10" s="14"/>
    </row>
    <row r="11" spans="1:10" ht="23.25" customHeight="1" x14ac:dyDescent="0.25">
      <c r="A11" s="26"/>
      <c r="B11" s="31"/>
      <c r="C11" s="21" t="s">
        <v>8</v>
      </c>
      <c r="D11" s="14">
        <f>IF(AND('Saisie Code'!$D$7=2,'Saisie Code'!$D$4=2,'Saisie Code'!$D$5=9),'Saisie Code'!$D$6,0)</f>
        <v>0</v>
      </c>
      <c r="E11" s="21" t="s">
        <v>8</v>
      </c>
      <c r="F11" s="14">
        <f>IF(AND('Saisie Code'!$D$7=2,'Saisie Code'!$D$4=3,'Saisie Code'!$D$5=9),'Saisie Code'!$D$6,0)</f>
        <v>0</v>
      </c>
      <c r="G11" s="21" t="s">
        <v>8</v>
      </c>
      <c r="H11" s="14">
        <f>IF(AND('Saisie Code'!$D$7=2,'Saisie Code'!$D$4=4,'Saisie Code'!$D$5=9),'Saisie Code'!$D$6,0)</f>
        <v>0</v>
      </c>
      <c r="I11" s="14"/>
    </row>
    <row r="12" spans="1:10" ht="23.25" customHeight="1" x14ac:dyDescent="0.25">
      <c r="A12" s="26"/>
      <c r="B12" s="31"/>
      <c r="C12" s="20" t="s">
        <v>5</v>
      </c>
      <c r="D12" s="14">
        <f>IF(AND('Saisie Code'!$D$7=2,'Saisie Code'!$D$4=2,'Saisie Code'!$D$5=1),'Saisie Code'!$D$6,0)</f>
        <v>0</v>
      </c>
      <c r="E12" s="20" t="s">
        <v>5</v>
      </c>
      <c r="F12" s="14">
        <f>IF(AND('Saisie Code'!$D$7=2,'Saisie Code'!$D$4=3,'Saisie Code'!$D$5=1),'Saisie Code'!$D$6,0)</f>
        <v>0</v>
      </c>
      <c r="G12" s="20" t="s">
        <v>5</v>
      </c>
      <c r="H12" s="14">
        <f>IF(AND('Saisie Code'!$D$7=2,'Saisie Code'!$D$4=4,'Saisie Code'!$D$5=1),'Saisie Code'!$D$6,0)</f>
        <v>0</v>
      </c>
      <c r="I12" s="14"/>
      <c r="J12" s="14">
        <f>IF(AND('Saisie Code'!$D$3&lt;&gt;0,'Saisie Code'!$D$7=2,'Saisie Code'!$D$4=1,'Saisie Code'!$D$5=1),'Saisie Code'!$D$6,0)</f>
        <v>0</v>
      </c>
    </row>
    <row r="13" spans="1:10" ht="23.25" customHeight="1" x14ac:dyDescent="0.25">
      <c r="A13" s="26"/>
      <c r="B13" s="31"/>
      <c r="C13" s="22" t="s">
        <v>20</v>
      </c>
      <c r="D13" s="14">
        <f>IF(AND('Saisie Code'!$D$7=2,'Saisie Code'!$D$4=2,'Saisie Code'!$D$5=10),'Saisie Code'!$D$6,0)</f>
        <v>0</v>
      </c>
      <c r="E13" s="22" t="s">
        <v>20</v>
      </c>
      <c r="F13" s="14">
        <f>IF(AND('Saisie Code'!$D$7=2,'Saisie Code'!$D$4=3,'Saisie Code'!$D$5=10),'Saisie Code'!$D$6,0)</f>
        <v>0</v>
      </c>
      <c r="G13" s="22" t="s">
        <v>20</v>
      </c>
      <c r="H13" s="14">
        <f>IF(AND('Saisie Code'!$D$7=2,'Saisie Code'!$D$4=4,'Saisie Code'!$D$5=10),'Saisie Code'!$D$6,0)</f>
        <v>0</v>
      </c>
      <c r="I13" s="14"/>
      <c r="J13" s="14"/>
    </row>
    <row r="14" spans="1:10" ht="23.25" customHeight="1" x14ac:dyDescent="0.25">
      <c r="A14" s="26"/>
      <c r="B14" s="31"/>
      <c r="C14" s="20" t="s">
        <v>19</v>
      </c>
      <c r="D14" s="14">
        <f>IF(AND('Saisie Code'!$D$7=2,'Saisie Code'!$D$4=2,'Saisie Code'!$D$5=11),'Saisie Code'!$D$6,0)</f>
        <v>0</v>
      </c>
      <c r="E14" s="20" t="s">
        <v>19</v>
      </c>
      <c r="F14" s="14">
        <f>IF(AND('Saisie Code'!$D$7=2,'Saisie Code'!$D$4=3,'Saisie Code'!$D$5=11),'Saisie Code'!$D$6,0)</f>
        <v>0</v>
      </c>
      <c r="G14" s="20" t="s">
        <v>19</v>
      </c>
      <c r="H14" s="14">
        <f>IF(AND('Saisie Code'!$D$7=2,'Saisie Code'!$D$4=4,'Saisie Code'!$D$5=11),'Saisie Code'!$D$6,0)</f>
        <v>0</v>
      </c>
      <c r="I14" s="14"/>
      <c r="J14" s="14">
        <f>IF(AND('Saisie Code'!$D$3&lt;&gt;0,'Saisie Code'!$D$7=2,'Saisie Code'!$D$4=1,'Saisie Code'!$D$5=11),'Saisie Code'!$D$6,0)</f>
        <v>0</v>
      </c>
    </row>
    <row r="15" spans="1:10" ht="23.25" customHeight="1" thickBot="1" x14ac:dyDescent="0.3">
      <c r="A15" s="26"/>
      <c r="B15" s="32"/>
      <c r="C15" s="8"/>
      <c r="D15" s="4"/>
      <c r="E15" s="8"/>
      <c r="F15" s="4"/>
      <c r="G15" s="8"/>
      <c r="H15" s="15"/>
      <c r="I15" s="15"/>
    </row>
    <row r="16" spans="1:10" ht="23.25" customHeight="1" thickBot="1" x14ac:dyDescent="0.3">
      <c r="A16" s="26"/>
      <c r="B16" s="9">
        <f>SUM(E16:H16)</f>
        <v>0</v>
      </c>
      <c r="C16" s="10"/>
      <c r="D16" s="6"/>
      <c r="E16" s="12"/>
      <c r="F16" s="7"/>
      <c r="G16" s="12"/>
      <c r="H16" s="7"/>
      <c r="I16" s="38"/>
    </row>
    <row r="17" spans="1:10" ht="23.25" customHeight="1" thickBot="1" x14ac:dyDescent="0.3">
      <c r="A17" s="26"/>
      <c r="C17" s="28" t="s">
        <v>0</v>
      </c>
      <c r="D17" s="29"/>
      <c r="E17" s="28" t="s">
        <v>1</v>
      </c>
      <c r="F17" s="29"/>
      <c r="G17" s="28" t="s">
        <v>16</v>
      </c>
      <c r="H17" s="29"/>
      <c r="I17" s="37"/>
    </row>
    <row r="18" spans="1:10" ht="23.25" customHeight="1" x14ac:dyDescent="0.25">
      <c r="A18" s="26"/>
      <c r="B18" s="30" t="s">
        <v>1</v>
      </c>
      <c r="C18" s="8"/>
      <c r="D18" s="4" t="s">
        <v>11</v>
      </c>
      <c r="E18" s="8"/>
      <c r="F18" s="4" t="s">
        <v>11</v>
      </c>
      <c r="G18" s="8"/>
      <c r="H18" s="4" t="s">
        <v>11</v>
      </c>
      <c r="I18" s="4"/>
    </row>
    <row r="19" spans="1:10" ht="23.25" customHeight="1" x14ac:dyDescent="0.25">
      <c r="A19" s="26"/>
      <c r="B19" s="31" t="s">
        <v>1</v>
      </c>
      <c r="C19" s="20" t="s">
        <v>14</v>
      </c>
      <c r="D19" s="14">
        <f>IF(AND('Saisie Code'!$D$7=3,'Saisie Code'!$D$4=2,'Saisie Code'!$D$5=2),'Saisie Code'!$D$6,0)</f>
        <v>0</v>
      </c>
      <c r="E19" s="20" t="s">
        <v>14</v>
      </c>
      <c r="F19" s="14">
        <f>IF(AND('Saisie Code'!$D$7=3,'Saisie Code'!$D$4=3,'Saisie Code'!$D$5=2),'Saisie Code'!$D$6,0)</f>
        <v>0</v>
      </c>
      <c r="G19" s="20" t="s">
        <v>14</v>
      </c>
      <c r="H19" s="14">
        <f>IF(AND('Saisie Code'!$D$7=3,'Saisie Code'!$D$4=4,'Saisie Code'!$D$5=2),'Saisie Code'!$D$6,0)</f>
        <v>0</v>
      </c>
      <c r="I19" s="14"/>
    </row>
    <row r="20" spans="1:10" ht="23.25" customHeight="1" x14ac:dyDescent="0.25">
      <c r="A20" s="26"/>
      <c r="B20" s="31"/>
      <c r="C20" s="21" t="s">
        <v>15</v>
      </c>
      <c r="D20" s="14">
        <f>IF(AND('Saisie Code'!$D$7=3,'Saisie Code'!$D$4=2,'Saisie Code'!$D$5=3),'Saisie Code'!$D$6,0)</f>
        <v>0</v>
      </c>
      <c r="E20" s="21" t="s">
        <v>15</v>
      </c>
      <c r="F20" s="14">
        <f>IF(AND('Saisie Code'!$D$7=3,'Saisie Code'!$D$4=3,'Saisie Code'!$D$5=3),'Saisie Code'!$D$6,0)</f>
        <v>0</v>
      </c>
      <c r="G20" s="21" t="s">
        <v>15</v>
      </c>
      <c r="H20" s="14">
        <f>IF(AND('Saisie Code'!$D$7=3,'Saisie Code'!$D$4=4,'Saisie Code'!$D$5=3),'Saisie Code'!$D$6,0)</f>
        <v>0</v>
      </c>
      <c r="I20" s="14"/>
    </row>
    <row r="21" spans="1:10" ht="23.25" customHeight="1" x14ac:dyDescent="0.25">
      <c r="A21" s="26"/>
      <c r="B21" s="31"/>
      <c r="C21" s="20" t="s">
        <v>13</v>
      </c>
      <c r="D21" s="14">
        <f>IF(AND('Saisie Code'!$D$7=3,'Saisie Code'!$D$4=2,'Saisie Code'!$D$5=4),'Saisie Code'!$D$6,0)</f>
        <v>0</v>
      </c>
      <c r="E21" s="20" t="s">
        <v>13</v>
      </c>
      <c r="F21" s="14">
        <f>IF(AND('Saisie Code'!$D$7=3,'Saisie Code'!$D$4=3,'Saisie Code'!$D$5=4),'Saisie Code'!$D$6,0)</f>
        <v>0</v>
      </c>
      <c r="G21" s="20" t="s">
        <v>13</v>
      </c>
      <c r="H21" s="14">
        <f>IF(AND('Saisie Code'!$D$7=3,'Saisie Code'!$D$4=4,'Saisie Code'!$D$5=4),'Saisie Code'!$D$6,0)</f>
        <v>0</v>
      </c>
      <c r="I21" s="14"/>
    </row>
    <row r="22" spans="1:10" ht="23.25" customHeight="1" x14ac:dyDescent="0.25">
      <c r="A22" s="26"/>
      <c r="B22" s="31"/>
      <c r="C22" s="21" t="s">
        <v>12</v>
      </c>
      <c r="D22" s="14">
        <f>IF(AND('Saisie Code'!$D$7=3,'Saisie Code'!$D$4=2,'Saisie Code'!$D$5=5),'Saisie Code'!$D$6,0)</f>
        <v>0</v>
      </c>
      <c r="E22" s="21" t="s">
        <v>12</v>
      </c>
      <c r="F22" s="14">
        <f>IF(AND('Saisie Code'!$D$7=3,'Saisie Code'!$D$4=3,'Saisie Code'!$D$5=5),'Saisie Code'!$D$6,0)</f>
        <v>0</v>
      </c>
      <c r="G22" s="21" t="s">
        <v>12</v>
      </c>
      <c r="H22" s="14">
        <f>IF(AND('Saisie Code'!$D$7=3,'Saisie Code'!$D$4=4,'Saisie Code'!$D$5=5),'Saisie Code'!$D$6,0)</f>
        <v>0</v>
      </c>
      <c r="I22" s="14"/>
    </row>
    <row r="23" spans="1:10" ht="23.25" customHeight="1" x14ac:dyDescent="0.25">
      <c r="A23" s="26"/>
      <c r="B23" s="31"/>
      <c r="C23" s="20" t="s">
        <v>4</v>
      </c>
      <c r="D23" s="14">
        <f>IF(AND('Saisie Code'!$D$7=3,'Saisie Code'!$D$4=2,'Saisie Code'!$D$5=6),'Saisie Code'!$D$6,0)</f>
        <v>0</v>
      </c>
      <c r="E23" s="20" t="s">
        <v>4</v>
      </c>
      <c r="F23" s="14">
        <f>IF(AND('Saisie Code'!$D$7=3,'Saisie Code'!$D$4=3,'Saisie Code'!$D$5=6),'Saisie Code'!$D$6,0)</f>
        <v>0</v>
      </c>
      <c r="G23" s="20" t="s">
        <v>4</v>
      </c>
      <c r="H23" s="14">
        <f>IF(AND('Saisie Code'!$D$7=3,'Saisie Code'!$D$4=4,'Saisie Code'!$D$5=6),'Saisie Code'!$D$6,0)</f>
        <v>0</v>
      </c>
      <c r="I23" s="14"/>
    </row>
    <row r="24" spans="1:10" ht="23.25" customHeight="1" x14ac:dyDescent="0.25">
      <c r="A24" s="26"/>
      <c r="B24" s="31"/>
      <c r="C24" s="21" t="s">
        <v>7</v>
      </c>
      <c r="D24" s="14">
        <f>IF(AND('Saisie Code'!$D$7=3,'Saisie Code'!$D$4=2,'Saisie Code'!$D$5=7),'Saisie Code'!$D$6,0)</f>
        <v>0</v>
      </c>
      <c r="E24" s="21" t="s">
        <v>7</v>
      </c>
      <c r="F24" s="14">
        <f>IF(AND('Saisie Code'!$D$7=3,'Saisie Code'!$D$4=3,'Saisie Code'!$D$5=7),'Saisie Code'!$D$6,0)</f>
        <v>0</v>
      </c>
      <c r="G24" s="21" t="s">
        <v>7</v>
      </c>
      <c r="H24" s="14">
        <f>IF(AND('Saisie Code'!$D$7=3,'Saisie Code'!$D$4=4,'Saisie Code'!$D$5=7),'Saisie Code'!$D$6,0)</f>
        <v>0</v>
      </c>
      <c r="I24" s="14"/>
    </row>
    <row r="25" spans="1:10" ht="23.25" customHeight="1" x14ac:dyDescent="0.25">
      <c r="A25" s="26"/>
      <c r="B25" s="31"/>
      <c r="C25" s="20" t="s">
        <v>6</v>
      </c>
      <c r="D25" s="14">
        <f>IF(AND('Saisie Code'!$D$7=3,'Saisie Code'!$D$4=2,'Saisie Code'!$D$5=8),'Saisie Code'!$D$6,0)</f>
        <v>0</v>
      </c>
      <c r="E25" s="20" t="s">
        <v>6</v>
      </c>
      <c r="F25" s="14">
        <f>IF(AND('Saisie Code'!$D$7=3,'Saisie Code'!$D$4=3,'Saisie Code'!$D$5=8),'Saisie Code'!$D$6,0)</f>
        <v>0</v>
      </c>
      <c r="G25" s="20" t="s">
        <v>6</v>
      </c>
      <c r="H25" s="14">
        <f>IF(AND('Saisie Code'!$D$7=3,'Saisie Code'!$D$4=4,'Saisie Code'!$D$5=8),'Saisie Code'!$D$6,0)</f>
        <v>0</v>
      </c>
      <c r="I25" s="14"/>
    </row>
    <row r="26" spans="1:10" ht="23.25" customHeight="1" x14ac:dyDescent="0.25">
      <c r="A26" s="26"/>
      <c r="B26" s="31"/>
      <c r="C26" s="21" t="s">
        <v>8</v>
      </c>
      <c r="D26" s="14">
        <f>IF(AND('Saisie Code'!$D$7=3,'Saisie Code'!$D$4=2,'Saisie Code'!$D$5=9),'Saisie Code'!$D$6,0)</f>
        <v>0</v>
      </c>
      <c r="E26" s="21" t="s">
        <v>8</v>
      </c>
      <c r="F26" s="14">
        <f>IF(AND('Saisie Code'!$D$7=3,'Saisie Code'!$D$4=3,'Saisie Code'!$D$5=9),'Saisie Code'!$D$6,0)</f>
        <v>0</v>
      </c>
      <c r="G26" s="21" t="s">
        <v>8</v>
      </c>
      <c r="H26" s="14">
        <f>IF(AND('Saisie Code'!$D$7=3,'Saisie Code'!$D$4=4,'Saisie Code'!$D$5=9),'Saisie Code'!$D$6,0)</f>
        <v>0</v>
      </c>
      <c r="I26" s="14"/>
    </row>
    <row r="27" spans="1:10" ht="23.25" customHeight="1" x14ac:dyDescent="0.25">
      <c r="A27" s="26"/>
      <c r="B27" s="31"/>
      <c r="C27" s="20" t="s">
        <v>5</v>
      </c>
      <c r="D27" s="14">
        <f>IF(AND('Saisie Code'!$D$7=3,'Saisie Code'!$D$4=2,'Saisie Code'!$D$5=1),'Saisie Code'!$D$6,0)</f>
        <v>0</v>
      </c>
      <c r="E27" s="20" t="s">
        <v>5</v>
      </c>
      <c r="F27" s="14">
        <f>IF(AND('Saisie Code'!$D$7=3,'Saisie Code'!$D$4=3,'Saisie Code'!$D$5=1),'Saisie Code'!$D$6,0)</f>
        <v>0</v>
      </c>
      <c r="G27" s="20" t="s">
        <v>5</v>
      </c>
      <c r="H27" s="14">
        <f>IF(AND('Saisie Code'!$D$7=3,'Saisie Code'!$D$4=4,'Saisie Code'!$D$5=1),'Saisie Code'!$D$6,0)</f>
        <v>0</v>
      </c>
      <c r="I27" s="14"/>
      <c r="J27" s="14">
        <f>IF(AND('Saisie Code'!$D$3&lt;&gt;0,'Saisie Code'!$D$7=3,'Saisie Code'!$D$4=1,'Saisie Code'!$D$5=1),'Saisie Code'!$D$6,0)</f>
        <v>0</v>
      </c>
    </row>
    <row r="28" spans="1:10" ht="23.25" customHeight="1" x14ac:dyDescent="0.25">
      <c r="A28" s="26"/>
      <c r="B28" s="31"/>
      <c r="C28" s="22" t="s">
        <v>20</v>
      </c>
      <c r="D28" s="14">
        <f>IF(AND('Saisie Code'!$D$7=3,'Saisie Code'!$D$4=2,'Saisie Code'!$D$5=10),'Saisie Code'!$D$6,0)</f>
        <v>0</v>
      </c>
      <c r="E28" s="22" t="s">
        <v>20</v>
      </c>
      <c r="F28" s="14">
        <f>IF(AND('Saisie Code'!$D$7=3,'Saisie Code'!$D$4=3,'Saisie Code'!$D$5=10),'Saisie Code'!$D$6,0)</f>
        <v>0</v>
      </c>
      <c r="G28" s="22" t="s">
        <v>20</v>
      </c>
      <c r="H28" s="14">
        <f>IF(AND('Saisie Code'!$D$7=3,'Saisie Code'!$D$4=4,'Saisie Code'!$D$5=10),'Saisie Code'!$D$6,0)</f>
        <v>0</v>
      </c>
      <c r="I28" s="14"/>
      <c r="J28" s="14"/>
    </row>
    <row r="29" spans="1:10" ht="23.25" customHeight="1" x14ac:dyDescent="0.25">
      <c r="A29" s="26"/>
      <c r="B29" s="31"/>
      <c r="C29" s="20" t="s">
        <v>19</v>
      </c>
      <c r="D29" s="14">
        <f>IF(AND('Saisie Code'!$D$7=3,'Saisie Code'!$D$4=2,'Saisie Code'!$D$5=11),'Saisie Code'!$D$6,0)</f>
        <v>0</v>
      </c>
      <c r="E29" s="20" t="s">
        <v>19</v>
      </c>
      <c r="F29" s="14">
        <f>IF(AND('Saisie Code'!$D$7=3,'Saisie Code'!$D$4=3,'Saisie Code'!$D$5=11),'Saisie Code'!$D$6,0)</f>
        <v>0</v>
      </c>
      <c r="G29" s="20" t="s">
        <v>19</v>
      </c>
      <c r="H29" s="14">
        <f>IF(AND('Saisie Code'!$D$7=3,'Saisie Code'!$D$4=4,'Saisie Code'!$D$5=11),'Saisie Code'!$D$6,0)</f>
        <v>0</v>
      </c>
      <c r="I29" s="14"/>
      <c r="J29" s="14">
        <f>IF(AND('Saisie Code'!$D$3&lt;&gt;0,'Saisie Code'!$D$7=3,'Saisie Code'!$D$4=1,'Saisie Code'!$D$5=11),'Saisie Code'!$D$6,0)</f>
        <v>0</v>
      </c>
    </row>
    <row r="30" spans="1:10" ht="23.25" customHeight="1" thickBot="1" x14ac:dyDescent="0.3">
      <c r="A30" s="26"/>
      <c r="B30" s="32"/>
      <c r="C30" s="8"/>
      <c r="D30" s="4"/>
      <c r="E30" s="8"/>
      <c r="F30" s="4"/>
      <c r="G30" s="8"/>
      <c r="H30" s="4"/>
      <c r="I30" s="4"/>
    </row>
    <row r="31" spans="1:10" ht="23.25" customHeight="1" thickBot="1" x14ac:dyDescent="0.3">
      <c r="A31" s="26"/>
      <c r="B31" s="5">
        <f>SUM(E31:H31)</f>
        <v>0</v>
      </c>
      <c r="C31" s="10"/>
      <c r="D31" s="6"/>
      <c r="E31" s="12"/>
      <c r="F31" s="7"/>
      <c r="G31" s="12"/>
      <c r="H31" s="7"/>
      <c r="I31" s="38"/>
    </row>
    <row r="32" spans="1:10" ht="23.25" customHeight="1" thickBot="1" x14ac:dyDescent="0.3">
      <c r="A32" s="26"/>
      <c r="C32" s="28" t="s">
        <v>0</v>
      </c>
      <c r="D32" s="29"/>
      <c r="E32" s="28" t="s">
        <v>1</v>
      </c>
      <c r="F32" s="29"/>
      <c r="G32" s="28" t="s">
        <v>16</v>
      </c>
      <c r="H32" s="29"/>
      <c r="I32" s="37"/>
    </row>
    <row r="33" spans="1:10" ht="23.25" customHeight="1" x14ac:dyDescent="0.25">
      <c r="A33" s="26"/>
      <c r="B33" s="30" t="s">
        <v>3</v>
      </c>
      <c r="C33" s="8"/>
      <c r="D33" s="4" t="s">
        <v>11</v>
      </c>
      <c r="E33" s="8"/>
      <c r="F33" s="4" t="s">
        <v>11</v>
      </c>
      <c r="G33" s="8"/>
      <c r="H33" s="4" t="s">
        <v>11</v>
      </c>
      <c r="I33" s="4"/>
    </row>
    <row r="34" spans="1:10" ht="23.25" customHeight="1" x14ac:dyDescent="0.25">
      <c r="A34" s="26"/>
      <c r="B34" s="31" t="s">
        <v>3</v>
      </c>
      <c r="C34" s="20" t="s">
        <v>14</v>
      </c>
      <c r="D34" s="14">
        <f>IF(AND('Saisie Code'!$D$7=4,'Saisie Code'!$D$4=2,'Saisie Code'!$D$5=2),'Saisie Code'!$D$6,0)</f>
        <v>0</v>
      </c>
      <c r="E34" s="20" t="s">
        <v>14</v>
      </c>
      <c r="F34" s="14">
        <f>IF(AND('Saisie Code'!$D$7=4,'Saisie Code'!$D$4=3,'Saisie Code'!$D$5=2),'Saisie Code'!$D$6,0)</f>
        <v>0</v>
      </c>
      <c r="G34" s="20" t="s">
        <v>14</v>
      </c>
      <c r="H34" s="14">
        <f>IF(AND('Saisie Code'!$D$7=4,'Saisie Code'!$D$4=4,'Saisie Code'!$D$5=2),'Saisie Code'!$D$6,0)</f>
        <v>0</v>
      </c>
      <c r="I34" s="14"/>
    </row>
    <row r="35" spans="1:10" ht="23.25" customHeight="1" x14ac:dyDescent="0.25">
      <c r="A35" s="26"/>
      <c r="B35" s="31"/>
      <c r="C35" s="21" t="s">
        <v>15</v>
      </c>
      <c r="D35" s="14">
        <f>IF(AND('Saisie Code'!$D$7=4,'Saisie Code'!$D$4=2,'Saisie Code'!$D$5=3),'Saisie Code'!$D$6,0)</f>
        <v>0</v>
      </c>
      <c r="E35" s="21" t="s">
        <v>15</v>
      </c>
      <c r="F35" s="14">
        <f>IF(AND('Saisie Code'!$D$7=4,'Saisie Code'!$D$4=3,'Saisie Code'!$D$5=3),'Saisie Code'!$D$6,0)</f>
        <v>0</v>
      </c>
      <c r="G35" s="21" t="s">
        <v>15</v>
      </c>
      <c r="H35" s="14">
        <f>IF(AND('Saisie Code'!$D$7=4,'Saisie Code'!$D$4=4,'Saisie Code'!$D$5=3),'Saisie Code'!$D$6,0)</f>
        <v>0</v>
      </c>
      <c r="I35" s="14"/>
    </row>
    <row r="36" spans="1:10" ht="23.25" customHeight="1" x14ac:dyDescent="0.25">
      <c r="A36" s="26"/>
      <c r="B36" s="31"/>
      <c r="C36" s="20" t="s">
        <v>13</v>
      </c>
      <c r="D36" s="14">
        <f>IF(AND('Saisie Code'!$D$7=4,'Saisie Code'!$D$4=2,'Saisie Code'!$D$5=4),'Saisie Code'!$D$6,0)</f>
        <v>0</v>
      </c>
      <c r="E36" s="20" t="s">
        <v>13</v>
      </c>
      <c r="F36" s="14">
        <f>IF(AND('Saisie Code'!$D$7=4,'Saisie Code'!$D$4=3,'Saisie Code'!$D$5=4),'Saisie Code'!$D$6,0)</f>
        <v>0</v>
      </c>
      <c r="G36" s="20" t="s">
        <v>13</v>
      </c>
      <c r="H36" s="14">
        <f>IF(AND('Saisie Code'!$D$7=4,'Saisie Code'!$D$4=4,'Saisie Code'!$D$5=4),'Saisie Code'!$D$6,0)</f>
        <v>0</v>
      </c>
      <c r="I36" s="14"/>
    </row>
    <row r="37" spans="1:10" ht="23.25" customHeight="1" x14ac:dyDescent="0.25">
      <c r="A37" s="26"/>
      <c r="B37" s="31"/>
      <c r="C37" s="21" t="s">
        <v>12</v>
      </c>
      <c r="D37" s="14">
        <f>IF(AND('Saisie Code'!$D$7=4,'Saisie Code'!$D$4=2,'Saisie Code'!$D$5=5),'Saisie Code'!$D$6,0)</f>
        <v>0</v>
      </c>
      <c r="E37" s="21" t="s">
        <v>12</v>
      </c>
      <c r="F37" s="14">
        <f>IF(AND('Saisie Code'!$D$7=4,'Saisie Code'!$D$4=3,'Saisie Code'!$D$5=5),'Saisie Code'!$D$6,0)</f>
        <v>0</v>
      </c>
      <c r="G37" s="21" t="s">
        <v>12</v>
      </c>
      <c r="H37" s="14">
        <f>IF(AND('Saisie Code'!$D$7=4,'Saisie Code'!$D$4=4,'Saisie Code'!$D$5=5),'Saisie Code'!$D$6,0)</f>
        <v>0</v>
      </c>
      <c r="I37" s="14"/>
    </row>
    <row r="38" spans="1:10" ht="23.25" customHeight="1" x14ac:dyDescent="0.25">
      <c r="A38" s="26"/>
      <c r="B38" s="31"/>
      <c r="C38" s="20" t="s">
        <v>4</v>
      </c>
      <c r="D38" s="14">
        <f>IF(AND('Saisie Code'!$D$7=4,'Saisie Code'!$D$4=2,'Saisie Code'!$D$5=6),'Saisie Code'!$D$6,0)</f>
        <v>0</v>
      </c>
      <c r="E38" s="20" t="s">
        <v>4</v>
      </c>
      <c r="F38" s="14">
        <f>IF(AND('Saisie Code'!$D$7=4,'Saisie Code'!$D$4=3,'Saisie Code'!$D$5=6),'Saisie Code'!$D$6,0)</f>
        <v>0</v>
      </c>
      <c r="G38" s="20" t="s">
        <v>4</v>
      </c>
      <c r="H38" s="14">
        <f>IF(AND('Saisie Code'!$D$7=4,'Saisie Code'!$D$4=4,'Saisie Code'!$D$5=6),'Saisie Code'!$D$6,0)</f>
        <v>0</v>
      </c>
      <c r="I38" s="14"/>
    </row>
    <row r="39" spans="1:10" ht="23.25" customHeight="1" x14ac:dyDescent="0.25">
      <c r="A39" s="26"/>
      <c r="B39" s="31"/>
      <c r="C39" s="21" t="s">
        <v>7</v>
      </c>
      <c r="D39" s="14">
        <f>IF(AND('Saisie Code'!$D$7=4,'Saisie Code'!$D$4=2,'Saisie Code'!$D$5=7),'Saisie Code'!$D$6,0)</f>
        <v>0</v>
      </c>
      <c r="E39" s="21" t="s">
        <v>7</v>
      </c>
      <c r="F39" s="14">
        <f>IF(AND('Saisie Code'!$D$7=4,'Saisie Code'!$D$4=3,'Saisie Code'!$D$5=7),'Saisie Code'!$D$6,0)</f>
        <v>0</v>
      </c>
      <c r="G39" s="21" t="s">
        <v>7</v>
      </c>
      <c r="H39" s="14">
        <f>IF(AND('Saisie Code'!$D$7=4,'Saisie Code'!$D$4=4,'Saisie Code'!$D$5=7),'Saisie Code'!$D$6,0)</f>
        <v>0</v>
      </c>
      <c r="I39" s="14"/>
    </row>
    <row r="40" spans="1:10" ht="23.25" customHeight="1" x14ac:dyDescent="0.25">
      <c r="A40" s="26"/>
      <c r="B40" s="31"/>
      <c r="C40" s="20" t="s">
        <v>6</v>
      </c>
      <c r="D40" s="14">
        <f>IF(AND('Saisie Code'!$D$7=4,'Saisie Code'!$D$4=2,'Saisie Code'!$D$5=8),'Saisie Code'!$D$6,0)</f>
        <v>0</v>
      </c>
      <c r="E40" s="20" t="s">
        <v>6</v>
      </c>
      <c r="F40" s="14">
        <f>IF(AND('Saisie Code'!$D$7=4,'Saisie Code'!$D$4=3,'Saisie Code'!$D$5=8),'Saisie Code'!$D$6,0)</f>
        <v>0</v>
      </c>
      <c r="G40" s="20" t="s">
        <v>6</v>
      </c>
      <c r="H40" s="14">
        <f>IF(AND('Saisie Code'!$D$7=4,'Saisie Code'!$D$4=4,'Saisie Code'!$D$5=8),'Saisie Code'!$D$6,0)</f>
        <v>0</v>
      </c>
      <c r="I40" s="14"/>
    </row>
    <row r="41" spans="1:10" ht="23.25" customHeight="1" x14ac:dyDescent="0.25">
      <c r="A41" s="26"/>
      <c r="B41" s="31"/>
      <c r="C41" s="21" t="s">
        <v>8</v>
      </c>
      <c r="D41" s="14">
        <f>IF(AND('Saisie Code'!$D$7=4,'Saisie Code'!$D$4=2,'Saisie Code'!$D$5=9),'Saisie Code'!$D$6,0)</f>
        <v>0</v>
      </c>
      <c r="E41" s="21" t="s">
        <v>8</v>
      </c>
      <c r="F41" s="14">
        <f>IF(AND('Saisie Code'!$D$7=4,'Saisie Code'!$D$4=3,'Saisie Code'!$D$5=9),'Saisie Code'!$D$6,0)</f>
        <v>0</v>
      </c>
      <c r="G41" s="21" t="s">
        <v>8</v>
      </c>
      <c r="H41" s="14">
        <f>IF(AND('Saisie Code'!$D$7=4,'Saisie Code'!$D$4=4,'Saisie Code'!$D$5=9),'Saisie Code'!$D$6,0)</f>
        <v>0</v>
      </c>
      <c r="I41" s="14"/>
    </row>
    <row r="42" spans="1:10" ht="23.25" customHeight="1" x14ac:dyDescent="0.25">
      <c r="A42" s="26"/>
      <c r="B42" s="31"/>
      <c r="C42" s="20" t="s">
        <v>5</v>
      </c>
      <c r="D42" s="14">
        <f>IF(AND('Saisie Code'!$D$7=4,'Saisie Code'!$D$4=2,'Saisie Code'!$D$5=1),'Saisie Code'!$D$6,0)</f>
        <v>0</v>
      </c>
      <c r="E42" s="20" t="s">
        <v>5</v>
      </c>
      <c r="F42" s="14">
        <f>IF(AND('Saisie Code'!$D$7=4,'Saisie Code'!$D$4=3,'Saisie Code'!$D$5=1),'Saisie Code'!$D$6,0)</f>
        <v>0</v>
      </c>
      <c r="G42" s="20" t="s">
        <v>5</v>
      </c>
      <c r="H42" s="14">
        <f>IF(AND('Saisie Code'!$D$7=4,'Saisie Code'!$D$4=4,'Saisie Code'!$D$5=1),'Saisie Code'!$D$6,0)</f>
        <v>0</v>
      </c>
      <c r="I42" s="14"/>
      <c r="J42" s="14">
        <f>IF(AND('Saisie Code'!$D$3&lt;&gt;0,'Saisie Code'!$D$7=4,'Saisie Code'!$D$4=1,'Saisie Code'!$D$5=1),'Saisie Code'!$D$6,0)</f>
        <v>100</v>
      </c>
    </row>
    <row r="43" spans="1:10" ht="23.25" customHeight="1" x14ac:dyDescent="0.25">
      <c r="A43" s="26"/>
      <c r="B43" s="19"/>
      <c r="C43" s="22" t="s">
        <v>20</v>
      </c>
      <c r="D43" s="14">
        <f>IF(AND('Saisie Code'!$D$7=4,'Saisie Code'!$D$4=2,'Saisie Code'!$D$5=10),'Saisie Code'!$D$6,0)</f>
        <v>0</v>
      </c>
      <c r="E43" s="22" t="s">
        <v>20</v>
      </c>
      <c r="F43" s="14">
        <f>IF(AND('Saisie Code'!$D$7=4,'Saisie Code'!$D$4=3,'Saisie Code'!$D$5=10),'Saisie Code'!$D$6,0)</f>
        <v>0</v>
      </c>
      <c r="G43" s="22" t="s">
        <v>20</v>
      </c>
      <c r="H43" s="14">
        <f>IF(AND('Saisie Code'!$D$7=4,'Saisie Code'!$D$4=4,'Saisie Code'!$D$5=10),'Saisie Code'!$D$6,0)</f>
        <v>0</v>
      </c>
      <c r="I43" s="14"/>
      <c r="J43" s="14"/>
    </row>
    <row r="44" spans="1:10" ht="23.25" customHeight="1" x14ac:dyDescent="0.25">
      <c r="A44" s="26"/>
      <c r="B44" s="19"/>
      <c r="C44" s="20" t="s">
        <v>19</v>
      </c>
      <c r="D44" s="14">
        <f>IF(AND('Saisie Code'!$D$7=4,'Saisie Code'!$D$4=2,'Saisie Code'!$D$5=11),'Saisie Code'!$D$6,0)</f>
        <v>0</v>
      </c>
      <c r="E44" s="20" t="s">
        <v>19</v>
      </c>
      <c r="F44" s="14">
        <f>IF(AND('Saisie Code'!$D$7=4,'Saisie Code'!$D$4=3,'Saisie Code'!$D$5=11),'Saisie Code'!$D$6,0)</f>
        <v>0</v>
      </c>
      <c r="G44" s="20" t="s">
        <v>19</v>
      </c>
      <c r="H44" s="14">
        <f>IF(AND('Saisie Code'!$D$7=4,'Saisie Code'!$D$4=4,'Saisie Code'!$D$5=11),'Saisie Code'!$D$6,0)</f>
        <v>0</v>
      </c>
      <c r="I44" s="14"/>
      <c r="J44" s="14">
        <f>IF(AND('Saisie Code'!$D$3&lt;&gt;0,'Saisie Code'!$D$7=4,'Saisie Code'!$D$4=1,'Saisie Code'!$D$5=11),'Saisie Code'!$D$6,0)</f>
        <v>0</v>
      </c>
    </row>
    <row r="45" spans="1:10" ht="23.25" customHeight="1" x14ac:dyDescent="0.25">
      <c r="A45" s="26"/>
      <c r="B45" s="19"/>
      <c r="C45" s="17"/>
      <c r="D45" s="18"/>
      <c r="E45" s="17"/>
      <c r="F45" s="18"/>
      <c r="G45" s="17"/>
      <c r="H45" s="18"/>
      <c r="I45" s="18"/>
    </row>
    <row r="46" spans="1:10" ht="23.25" customHeight="1" thickBot="1" x14ac:dyDescent="0.3">
      <c r="A46" s="26"/>
      <c r="B46" s="1"/>
      <c r="C46" s="8"/>
      <c r="D46" s="4"/>
      <c r="E46" s="8"/>
      <c r="F46" s="4"/>
      <c r="G46" s="8"/>
      <c r="H46" s="4"/>
      <c r="I46" s="4"/>
    </row>
    <row r="47" spans="1:10" ht="23.25" customHeight="1" thickBot="1" x14ac:dyDescent="0.3">
      <c r="A47" s="26"/>
      <c r="B47" s="5">
        <f>SUM(E47:H47)</f>
        <v>0</v>
      </c>
      <c r="C47" s="10"/>
      <c r="D47" s="6"/>
      <c r="E47" s="12"/>
      <c r="F47" s="7"/>
      <c r="G47" s="12"/>
      <c r="H47" s="7"/>
      <c r="I47" s="38"/>
    </row>
    <row r="48" spans="1:10" ht="23.25" customHeight="1" thickBot="1" x14ac:dyDescent="0.3">
      <c r="A48" s="26"/>
      <c r="B48" s="13"/>
      <c r="C48" s="28" t="s">
        <v>0</v>
      </c>
      <c r="D48" s="29"/>
      <c r="E48" s="28" t="s">
        <v>1</v>
      </c>
      <c r="F48" s="29"/>
      <c r="G48" s="28" t="s">
        <v>16</v>
      </c>
      <c r="H48" s="29"/>
      <c r="I48" s="37"/>
    </row>
    <row r="49" spans="1:10" ht="23.25" customHeight="1" x14ac:dyDescent="0.25">
      <c r="A49" s="26"/>
      <c r="B49" s="31" t="s">
        <v>2</v>
      </c>
      <c r="C49" s="8"/>
      <c r="D49" s="4" t="s">
        <v>11</v>
      </c>
      <c r="E49" s="8"/>
      <c r="F49" s="4" t="s">
        <v>11</v>
      </c>
      <c r="G49" s="8"/>
      <c r="H49" s="4" t="s">
        <v>11</v>
      </c>
      <c r="I49" s="4"/>
    </row>
    <row r="50" spans="1:10" ht="23.25" customHeight="1" x14ac:dyDescent="0.25">
      <c r="A50" s="26"/>
      <c r="B50" s="31"/>
      <c r="C50" s="20" t="s">
        <v>14</v>
      </c>
      <c r="D50" s="14">
        <f>IF(AND('Saisie Code'!$D$7=5,'Saisie Code'!$D$4=2,'Saisie Code'!$D$5=2),'Saisie Code'!$D$6,0)</f>
        <v>0</v>
      </c>
      <c r="E50" s="20" t="s">
        <v>14</v>
      </c>
      <c r="F50" s="14">
        <f>IF(AND('Saisie Code'!$D$7=5,'Saisie Code'!$D$4=3,'Saisie Code'!$D$5=2),'Saisie Code'!$D$6,0)</f>
        <v>0</v>
      </c>
      <c r="G50" s="20" t="s">
        <v>14</v>
      </c>
      <c r="H50" s="14">
        <f>IF(AND('Saisie Code'!$D$7=5,'Saisie Code'!$D$4=4,'Saisie Code'!$D$5=2),'Saisie Code'!$D$6,0)</f>
        <v>0</v>
      </c>
      <c r="I50" s="14"/>
    </row>
    <row r="51" spans="1:10" ht="23.25" customHeight="1" x14ac:dyDescent="0.25">
      <c r="A51" s="26"/>
      <c r="B51" s="31"/>
      <c r="C51" s="21" t="s">
        <v>15</v>
      </c>
      <c r="D51" s="14">
        <f>IF(AND('Saisie Code'!$D$7=5,'Saisie Code'!$D$4=2,'Saisie Code'!$D$5=3),'Saisie Code'!$D$6,0)</f>
        <v>0</v>
      </c>
      <c r="E51" s="21" t="s">
        <v>15</v>
      </c>
      <c r="F51" s="14">
        <f>IF(AND('Saisie Code'!$D$7=5,'Saisie Code'!$D$4=3,'Saisie Code'!$D$5=3),'Saisie Code'!$D$6,0)</f>
        <v>0</v>
      </c>
      <c r="G51" s="21" t="s">
        <v>15</v>
      </c>
      <c r="H51" s="14">
        <f>IF(AND('Saisie Code'!$D$7=5,'Saisie Code'!$D$4=4,'Saisie Code'!$D$5=3),'Saisie Code'!$D$6,0)</f>
        <v>0</v>
      </c>
      <c r="I51" s="14"/>
    </row>
    <row r="52" spans="1:10" ht="23.25" customHeight="1" x14ac:dyDescent="0.25">
      <c r="A52" s="26"/>
      <c r="B52" s="31"/>
      <c r="C52" s="20" t="s">
        <v>13</v>
      </c>
      <c r="D52" s="14">
        <f>IF(AND('Saisie Code'!$D$7=5,'Saisie Code'!$D$4=2,'Saisie Code'!$D$5=4),'Saisie Code'!$D$6,0)</f>
        <v>0</v>
      </c>
      <c r="E52" s="20" t="s">
        <v>13</v>
      </c>
      <c r="F52" s="14">
        <f>IF(AND('Saisie Code'!$D$7=5,'Saisie Code'!$D$4=3,'Saisie Code'!$D$5=4),'Saisie Code'!$D$6,0)</f>
        <v>0</v>
      </c>
      <c r="G52" s="20" t="s">
        <v>13</v>
      </c>
      <c r="H52" s="14">
        <f>IF(AND('Saisie Code'!$D$7=5,'Saisie Code'!$D$4=4,'Saisie Code'!$D$5=4),'Saisie Code'!$D$6,0)</f>
        <v>0</v>
      </c>
      <c r="I52" s="14"/>
    </row>
    <row r="53" spans="1:10" ht="23.25" customHeight="1" x14ac:dyDescent="0.25">
      <c r="A53" s="26"/>
      <c r="B53" s="31"/>
      <c r="C53" s="21" t="s">
        <v>12</v>
      </c>
      <c r="D53" s="14">
        <f>IF(AND('Saisie Code'!$D$7=5,'Saisie Code'!$D$4=2,'Saisie Code'!$D$5=5),'Saisie Code'!$D$6,0)</f>
        <v>0</v>
      </c>
      <c r="E53" s="21" t="s">
        <v>12</v>
      </c>
      <c r="F53" s="14">
        <f>IF(AND('Saisie Code'!$D$7=5,'Saisie Code'!$D$4=3,'Saisie Code'!$D$5=5),'Saisie Code'!$D$6,0)</f>
        <v>0</v>
      </c>
      <c r="G53" s="21" t="s">
        <v>12</v>
      </c>
      <c r="H53" s="14">
        <f>IF(AND('Saisie Code'!$D$7=5,'Saisie Code'!$D$4=4,'Saisie Code'!$D$5=5),'Saisie Code'!$D$6,0)</f>
        <v>0</v>
      </c>
      <c r="I53" s="14"/>
    </row>
    <row r="54" spans="1:10" ht="23.25" customHeight="1" x14ac:dyDescent="0.25">
      <c r="A54" s="26"/>
      <c r="B54" s="31"/>
      <c r="C54" s="20" t="s">
        <v>4</v>
      </c>
      <c r="D54" s="14">
        <f>IF(AND('Saisie Code'!$D$7=5,'Saisie Code'!$D$4=2,'Saisie Code'!$D$5=6),'Saisie Code'!$D$6,0)</f>
        <v>0</v>
      </c>
      <c r="E54" s="20" t="s">
        <v>4</v>
      </c>
      <c r="F54" s="14">
        <f>IF(AND('Saisie Code'!$D$7=5,'Saisie Code'!$D$4=3,'Saisie Code'!$D$5=6),'Saisie Code'!$D$6,0)</f>
        <v>0</v>
      </c>
      <c r="G54" s="20" t="s">
        <v>4</v>
      </c>
      <c r="H54" s="14">
        <f>IF(AND('Saisie Code'!$D$7=5,'Saisie Code'!$D$4=4,'Saisie Code'!$D$5=6),'Saisie Code'!$D$6,0)</f>
        <v>0</v>
      </c>
      <c r="I54" s="14"/>
    </row>
    <row r="55" spans="1:10" ht="23.25" customHeight="1" x14ac:dyDescent="0.25">
      <c r="A55" s="26"/>
      <c r="B55" s="31"/>
      <c r="C55" s="21" t="s">
        <v>7</v>
      </c>
      <c r="D55" s="14">
        <f>IF(AND('Saisie Code'!$D$7=5,'Saisie Code'!$D$4=2,'Saisie Code'!$D$5=7),'Saisie Code'!$D$6,0)</f>
        <v>0</v>
      </c>
      <c r="E55" s="21" t="s">
        <v>7</v>
      </c>
      <c r="F55" s="14">
        <f>IF(AND('Saisie Code'!$D$7=5,'Saisie Code'!$D$4=3,'Saisie Code'!$D$5=7),'Saisie Code'!$D$6,0)</f>
        <v>0</v>
      </c>
      <c r="G55" s="21" t="s">
        <v>7</v>
      </c>
      <c r="H55" s="14">
        <f>IF(AND('Saisie Code'!$D$7=5,'Saisie Code'!$D$4=4,'Saisie Code'!$D$5=7),'Saisie Code'!$D$6,0)</f>
        <v>0</v>
      </c>
      <c r="I55" s="14"/>
    </row>
    <row r="56" spans="1:10" ht="23.25" customHeight="1" x14ac:dyDescent="0.25">
      <c r="A56" s="26"/>
      <c r="B56" s="31"/>
      <c r="C56" s="20" t="s">
        <v>6</v>
      </c>
      <c r="D56" s="14">
        <f>IF(AND('Saisie Code'!$D$7=5,'Saisie Code'!$D$4=2,'Saisie Code'!$D$5=8),'Saisie Code'!$D$6,0)</f>
        <v>0</v>
      </c>
      <c r="E56" s="20" t="s">
        <v>6</v>
      </c>
      <c r="F56" s="14">
        <f>IF(AND('Saisie Code'!$D$7=5,'Saisie Code'!$D$4=3,'Saisie Code'!$D$5=8),'Saisie Code'!$D$6,0)</f>
        <v>0</v>
      </c>
      <c r="G56" s="20" t="s">
        <v>6</v>
      </c>
      <c r="H56" s="14">
        <f>IF(AND('Saisie Code'!$D$7=5,'Saisie Code'!$D$4=4,'Saisie Code'!$D$5=8),'Saisie Code'!$D$6,0)</f>
        <v>0</v>
      </c>
      <c r="I56" s="14"/>
    </row>
    <row r="57" spans="1:10" ht="23.25" customHeight="1" x14ac:dyDescent="0.25">
      <c r="A57" s="26"/>
      <c r="B57" s="31"/>
      <c r="C57" s="21" t="s">
        <v>8</v>
      </c>
      <c r="D57" s="14">
        <f>IF(AND('Saisie Code'!$D$7=5,'Saisie Code'!$D$4=2,'Saisie Code'!$D$5=9),'Saisie Code'!$D$6,0)</f>
        <v>0</v>
      </c>
      <c r="E57" s="21" t="s">
        <v>8</v>
      </c>
      <c r="F57" s="14">
        <f>IF(AND('Saisie Code'!$D$7=5,'Saisie Code'!$D$4=3,'Saisie Code'!$D$5=9),'Saisie Code'!$D$6,0)</f>
        <v>0</v>
      </c>
      <c r="G57" s="21" t="s">
        <v>8</v>
      </c>
      <c r="H57" s="14">
        <f>IF(AND('Saisie Code'!$D$7=5,'Saisie Code'!$D$4=4,'Saisie Code'!$D$5=9),'Saisie Code'!$D$6,0)</f>
        <v>0</v>
      </c>
      <c r="I57" s="14"/>
    </row>
    <row r="58" spans="1:10" ht="23.25" customHeight="1" x14ac:dyDescent="0.25">
      <c r="A58" s="26"/>
      <c r="B58" s="31"/>
      <c r="C58" s="20" t="s">
        <v>5</v>
      </c>
      <c r="D58" s="14">
        <f>IF(AND('Saisie Code'!$D$7=5,'Saisie Code'!$D$4=2,'Saisie Code'!$D$5=1),'Saisie Code'!$D$6,0)</f>
        <v>0</v>
      </c>
      <c r="E58" s="20" t="s">
        <v>5</v>
      </c>
      <c r="F58" s="14">
        <f>IF(AND('Saisie Code'!$D$7=5,'Saisie Code'!$D$4=3,'Saisie Code'!$D$5=1),'Saisie Code'!$D$6,0)</f>
        <v>0</v>
      </c>
      <c r="G58" s="20" t="s">
        <v>5</v>
      </c>
      <c r="H58" s="14">
        <f>IF(AND('Saisie Code'!$D$7=5,'Saisie Code'!$D$4=4,'Saisie Code'!$D$5=1),'Saisie Code'!$D$6,0)</f>
        <v>0</v>
      </c>
      <c r="I58" s="14"/>
      <c r="J58" s="14">
        <f>IF(AND('Saisie Code'!$D$3&lt;&gt;0,'Saisie Code'!$D$7=5,'Saisie Code'!$D$4=1,'Saisie Code'!$D$5=1),'Saisie Code'!$D$6,0)</f>
        <v>0</v>
      </c>
    </row>
    <row r="59" spans="1:10" ht="23.25" customHeight="1" x14ac:dyDescent="0.25">
      <c r="A59" s="26"/>
      <c r="B59" s="31"/>
      <c r="C59" s="22" t="s">
        <v>20</v>
      </c>
      <c r="D59" s="14">
        <f>IF(AND('Saisie Code'!$D$7=5,'Saisie Code'!$D$4=2,'Saisie Code'!$D$5=10),'Saisie Code'!$D$6,0)</f>
        <v>0</v>
      </c>
      <c r="E59" s="22" t="s">
        <v>20</v>
      </c>
      <c r="F59" s="14">
        <f>IF(AND('Saisie Code'!$D$7=5,'Saisie Code'!$D$4=3,'Saisie Code'!$D$5=10),'Saisie Code'!$D$6,0)</f>
        <v>0</v>
      </c>
      <c r="G59" s="22" t="s">
        <v>20</v>
      </c>
      <c r="H59" s="14">
        <f>IF(AND('Saisie Code'!$D$7=5,'Saisie Code'!$D$4=4,'Saisie Code'!$D$5=10),'Saisie Code'!$D$6,0)</f>
        <v>0</v>
      </c>
      <c r="I59" s="14"/>
      <c r="J59" s="14"/>
    </row>
    <row r="60" spans="1:10" ht="23.25" customHeight="1" x14ac:dyDescent="0.25">
      <c r="A60" s="26"/>
      <c r="B60" s="31"/>
      <c r="C60" s="20" t="s">
        <v>19</v>
      </c>
      <c r="D60" s="14">
        <f>IF(AND('Saisie Code'!$D$7=5,'Saisie Code'!$D$4=2,'Saisie Code'!$D$5=11),'Saisie Code'!$D$6,0)</f>
        <v>0</v>
      </c>
      <c r="E60" s="20" t="s">
        <v>19</v>
      </c>
      <c r="F60" s="14">
        <f>IF(AND('Saisie Code'!$D$7=5,'Saisie Code'!$D$4=3,'Saisie Code'!$D$5=11),'Saisie Code'!$D$6,0)</f>
        <v>0</v>
      </c>
      <c r="G60" s="20" t="s">
        <v>19</v>
      </c>
      <c r="H60" s="14">
        <f>IF(AND('Saisie Code'!$D$7=5,'Saisie Code'!$D$4=4,'Saisie Code'!$D$5=11),'Saisie Code'!$D$6,0)</f>
        <v>0</v>
      </c>
      <c r="I60" s="14"/>
      <c r="J60" s="14">
        <f>IF(AND('Saisie Code'!$D$3&lt;&gt;0,'Saisie Code'!$D$7=5,'Saisie Code'!$D$4=1,'Saisie Code'!$D$5=11),'Saisie Code'!$D$6,0)</f>
        <v>0</v>
      </c>
    </row>
    <row r="61" spans="1:10" ht="23.25" customHeight="1" x14ac:dyDescent="0.25">
      <c r="A61" s="26"/>
      <c r="B61" s="31"/>
      <c r="C61" s="17"/>
      <c r="D61" s="18"/>
      <c r="E61" s="17"/>
      <c r="F61" s="18"/>
      <c r="G61" s="17"/>
      <c r="H61" s="18"/>
      <c r="I61" s="18"/>
    </row>
    <row r="62" spans="1:10" ht="23.25" customHeight="1" thickBot="1" x14ac:dyDescent="0.3">
      <c r="A62" s="26"/>
      <c r="B62" s="32"/>
      <c r="C62" s="8"/>
      <c r="D62" s="4"/>
      <c r="E62" s="8"/>
      <c r="F62" s="4"/>
      <c r="G62" s="8"/>
      <c r="H62" s="4"/>
      <c r="I62" s="4"/>
    </row>
    <row r="63" spans="1:10" ht="23.25" customHeight="1" thickBot="1" x14ac:dyDescent="0.3">
      <c r="A63" s="26"/>
      <c r="B63" s="5">
        <f>SUM(E63:H63)</f>
        <v>0</v>
      </c>
      <c r="C63" s="10"/>
      <c r="D63" s="6"/>
      <c r="E63" s="12"/>
      <c r="F63" s="7"/>
      <c r="G63" s="12"/>
      <c r="H63" s="7"/>
      <c r="I63" s="38"/>
    </row>
    <row r="64" spans="1:10" ht="23.25" customHeight="1" thickBot="1" x14ac:dyDescent="0.3">
      <c r="A64" s="26"/>
      <c r="C64" s="28" t="s">
        <v>0</v>
      </c>
      <c r="D64" s="29"/>
      <c r="E64" s="28" t="s">
        <v>1</v>
      </c>
      <c r="F64" s="29"/>
      <c r="G64" s="28" t="s">
        <v>16</v>
      </c>
      <c r="H64" s="29"/>
      <c r="I64" s="37"/>
    </row>
    <row r="65" spans="1:10" ht="23.25" customHeight="1" x14ac:dyDescent="0.25">
      <c r="A65" s="26"/>
      <c r="B65" s="31" t="s">
        <v>9</v>
      </c>
      <c r="C65" s="8"/>
      <c r="D65" s="4" t="s">
        <v>11</v>
      </c>
      <c r="E65" s="8"/>
      <c r="F65" s="4" t="s">
        <v>11</v>
      </c>
      <c r="G65" s="8"/>
      <c r="H65" s="4" t="s">
        <v>11</v>
      </c>
      <c r="I65" s="4"/>
    </row>
    <row r="66" spans="1:10" ht="23.25" customHeight="1" x14ac:dyDescent="0.25">
      <c r="A66" s="26"/>
      <c r="B66" s="31"/>
      <c r="C66" s="20" t="s">
        <v>14</v>
      </c>
      <c r="D66" s="14">
        <f>IF(AND('Saisie Code'!$D$7=6,'Saisie Code'!$D$4=2,'Saisie Code'!$D$5=2),'Saisie Code'!$D$6,0)</f>
        <v>0</v>
      </c>
      <c r="E66" s="20" t="s">
        <v>14</v>
      </c>
      <c r="F66" s="14">
        <f>IF(AND('Saisie Code'!$D$7=6,'Saisie Code'!$D$4=3,'Saisie Code'!$D$5=2),'Saisie Code'!$D$6,0)</f>
        <v>0</v>
      </c>
      <c r="G66" s="20" t="s">
        <v>14</v>
      </c>
      <c r="H66" s="14">
        <f>IF(AND('Saisie Code'!$D$7=6,'Saisie Code'!$D$4=4,'Saisie Code'!$D$5=2),'Saisie Code'!$D$6,0)</f>
        <v>0</v>
      </c>
      <c r="I66" s="14"/>
    </row>
    <row r="67" spans="1:10" ht="23.25" customHeight="1" x14ac:dyDescent="0.25">
      <c r="A67" s="26"/>
      <c r="B67" s="31"/>
      <c r="C67" s="21" t="s">
        <v>15</v>
      </c>
      <c r="D67" s="14">
        <f>IF(AND('Saisie Code'!$D$7=6,'Saisie Code'!$D$4=2,'Saisie Code'!$D$5=3),'Saisie Code'!$D$6,0)</f>
        <v>0</v>
      </c>
      <c r="E67" s="21" t="s">
        <v>15</v>
      </c>
      <c r="F67" s="14">
        <f>IF(AND('Saisie Code'!$D$7=6,'Saisie Code'!$D$4=3,'Saisie Code'!$D$5=3),'Saisie Code'!$D$6,0)</f>
        <v>0</v>
      </c>
      <c r="G67" s="21" t="s">
        <v>15</v>
      </c>
      <c r="H67" s="14">
        <f>IF(AND('Saisie Code'!$D$7=6,'Saisie Code'!$D$4=4,'Saisie Code'!$D$5=3),'Saisie Code'!$D$6,0)</f>
        <v>0</v>
      </c>
      <c r="I67" s="14"/>
    </row>
    <row r="68" spans="1:10" ht="23.25" customHeight="1" x14ac:dyDescent="0.25">
      <c r="A68" s="26"/>
      <c r="B68" s="31"/>
      <c r="C68" s="20" t="s">
        <v>13</v>
      </c>
      <c r="D68" s="14">
        <f>IF(AND('Saisie Code'!$D$7=6,'Saisie Code'!$D$4=2,'Saisie Code'!$D$5=4),'Saisie Code'!$D$6,0)</f>
        <v>0</v>
      </c>
      <c r="E68" s="20" t="s">
        <v>13</v>
      </c>
      <c r="F68" s="14">
        <f>IF(AND('Saisie Code'!$D$7=6,'Saisie Code'!$D$4=3,'Saisie Code'!$D$5=4),'Saisie Code'!$D$6,0)</f>
        <v>0</v>
      </c>
      <c r="G68" s="20" t="s">
        <v>13</v>
      </c>
      <c r="H68" s="14">
        <f>IF(AND('Saisie Code'!$D$7=6,'Saisie Code'!$D$4=4,'Saisie Code'!$D$5=4),'Saisie Code'!$D$6,0)</f>
        <v>0</v>
      </c>
      <c r="I68" s="14"/>
    </row>
    <row r="69" spans="1:10" ht="23.25" customHeight="1" x14ac:dyDescent="0.25">
      <c r="A69" s="26"/>
      <c r="B69" s="31"/>
      <c r="C69" s="21" t="s">
        <v>12</v>
      </c>
      <c r="D69" s="14">
        <f>IF(AND('Saisie Code'!$D$7=6,'Saisie Code'!$D$4=2,'Saisie Code'!$D$5=5),'Saisie Code'!$D$6,0)</f>
        <v>0</v>
      </c>
      <c r="E69" s="21" t="s">
        <v>12</v>
      </c>
      <c r="F69" s="14">
        <f>IF(AND('Saisie Code'!$D$7=6,'Saisie Code'!$D$4=3,'Saisie Code'!$D$5=5),'Saisie Code'!$D$6,0)</f>
        <v>0</v>
      </c>
      <c r="G69" s="21" t="s">
        <v>12</v>
      </c>
      <c r="H69" s="14">
        <f>IF(AND('Saisie Code'!$D$7=6,'Saisie Code'!$D$4=4,'Saisie Code'!$D$5=5),'Saisie Code'!$D$6,0)</f>
        <v>0</v>
      </c>
      <c r="I69" s="14"/>
    </row>
    <row r="70" spans="1:10" ht="23.25" customHeight="1" x14ac:dyDescent="0.25">
      <c r="A70" s="26"/>
      <c r="B70" s="31"/>
      <c r="C70" s="20" t="s">
        <v>4</v>
      </c>
      <c r="D70" s="14">
        <f>IF(AND('Saisie Code'!$D$7=6,'Saisie Code'!$D$4=2,'Saisie Code'!$D$5=6),'Saisie Code'!$D$6,0)</f>
        <v>0</v>
      </c>
      <c r="E70" s="20" t="s">
        <v>4</v>
      </c>
      <c r="F70" s="14">
        <f>IF(AND('Saisie Code'!$D$7=6,'Saisie Code'!$D$4=3,'Saisie Code'!$D$5=6),'Saisie Code'!$D$6,0)</f>
        <v>0</v>
      </c>
      <c r="G70" s="20" t="s">
        <v>4</v>
      </c>
      <c r="H70" s="14">
        <f>IF(AND('Saisie Code'!$D$7=6,'Saisie Code'!$D$4=4,'Saisie Code'!$D$5=6),'Saisie Code'!$D$6,0)</f>
        <v>0</v>
      </c>
      <c r="I70" s="14"/>
    </row>
    <row r="71" spans="1:10" ht="23.25" customHeight="1" x14ac:dyDescent="0.25">
      <c r="A71" s="26"/>
      <c r="B71" s="31"/>
      <c r="C71" s="21" t="s">
        <v>7</v>
      </c>
      <c r="D71" s="14">
        <f>IF(AND('Saisie Code'!$D$7=6,'Saisie Code'!$D$4=2,'Saisie Code'!$D$5=7),'Saisie Code'!$D$6,0)</f>
        <v>0</v>
      </c>
      <c r="E71" s="21" t="s">
        <v>7</v>
      </c>
      <c r="F71" s="14">
        <f>IF(AND('Saisie Code'!$D$7=6,'Saisie Code'!$D$4=3,'Saisie Code'!$D$5=7),'Saisie Code'!$D$6,0)</f>
        <v>0</v>
      </c>
      <c r="G71" s="21" t="s">
        <v>7</v>
      </c>
      <c r="H71" s="14">
        <f>IF(AND('Saisie Code'!$D$7=6,'Saisie Code'!$D$4=4,'Saisie Code'!$D$5=7),'Saisie Code'!$D$6,0)</f>
        <v>0</v>
      </c>
      <c r="I71" s="14"/>
    </row>
    <row r="72" spans="1:10" ht="23.25" customHeight="1" x14ac:dyDescent="0.25">
      <c r="A72" s="26"/>
      <c r="B72" s="31"/>
      <c r="C72" s="20" t="s">
        <v>6</v>
      </c>
      <c r="D72" s="14">
        <f>IF(AND('Saisie Code'!$D$7=6,'Saisie Code'!$D$4=2,'Saisie Code'!$D$5=8),'Saisie Code'!$D$6,0)</f>
        <v>0</v>
      </c>
      <c r="E72" s="20" t="s">
        <v>6</v>
      </c>
      <c r="F72" s="14">
        <f>IF(AND('Saisie Code'!$D$7=6,'Saisie Code'!$D$4=3,'Saisie Code'!$D$5=8),'Saisie Code'!$D$6,0)</f>
        <v>0</v>
      </c>
      <c r="G72" s="20" t="s">
        <v>6</v>
      </c>
      <c r="H72" s="14">
        <f>IF(AND('Saisie Code'!$D$7=6,'Saisie Code'!$D$4=4,'Saisie Code'!$D$5=8),'Saisie Code'!$D$6,0)</f>
        <v>0</v>
      </c>
      <c r="I72" s="14"/>
    </row>
    <row r="73" spans="1:10" ht="23.25" customHeight="1" x14ac:dyDescent="0.25">
      <c r="A73" s="26"/>
      <c r="B73" s="31"/>
      <c r="C73" s="21" t="s">
        <v>8</v>
      </c>
      <c r="D73" s="14">
        <f>IF(AND('Saisie Code'!$D$7=6,'Saisie Code'!$D$4=2,'Saisie Code'!$D$5=9),'Saisie Code'!$D$6,0)</f>
        <v>0</v>
      </c>
      <c r="E73" s="21" t="s">
        <v>8</v>
      </c>
      <c r="F73" s="14">
        <f>IF(AND('Saisie Code'!$D$7=6,'Saisie Code'!$D$4=3,'Saisie Code'!$D$5=9),'Saisie Code'!$D$6,0)</f>
        <v>0</v>
      </c>
      <c r="G73" s="21" t="s">
        <v>8</v>
      </c>
      <c r="H73" s="14">
        <f>IF(AND('Saisie Code'!$D$7=6,'Saisie Code'!$D$4=4,'Saisie Code'!$D$5=9),'Saisie Code'!$D$6,0)</f>
        <v>0</v>
      </c>
      <c r="I73" s="14"/>
    </row>
    <row r="74" spans="1:10" ht="23.25" customHeight="1" x14ac:dyDescent="0.25">
      <c r="A74" s="26"/>
      <c r="B74" s="31"/>
      <c r="C74" s="20" t="s">
        <v>5</v>
      </c>
      <c r="D74" s="14">
        <f>IF(AND('Saisie Code'!$D$7=6,'Saisie Code'!$D$4=2,'Saisie Code'!$D$5=1),'Saisie Code'!$D$6,0)</f>
        <v>0</v>
      </c>
      <c r="E74" s="20" t="s">
        <v>5</v>
      </c>
      <c r="F74" s="14">
        <f>IF(AND('Saisie Code'!$D$7=6,'Saisie Code'!$D$4=3,'Saisie Code'!$D$5=1),'Saisie Code'!$D$6,0)</f>
        <v>0</v>
      </c>
      <c r="G74" s="20" t="s">
        <v>5</v>
      </c>
      <c r="H74" s="14">
        <f>IF(AND('Saisie Code'!$D$7=6,'Saisie Code'!$D$4=4,'Saisie Code'!$D$5=1),'Saisie Code'!$D$6,0)</f>
        <v>0</v>
      </c>
      <c r="I74" s="14"/>
      <c r="J74" s="14">
        <f>IF(AND('Saisie Code'!$D$3&lt;&gt;0,'Saisie Code'!$D$7=6,'Saisie Code'!$D$4=1,'Saisie Code'!$D$5=1),'Saisie Code'!$D$6,0)</f>
        <v>0</v>
      </c>
    </row>
    <row r="75" spans="1:10" ht="23.25" customHeight="1" x14ac:dyDescent="0.25">
      <c r="A75" s="26"/>
      <c r="B75" s="31"/>
      <c r="C75" s="22" t="s">
        <v>20</v>
      </c>
      <c r="D75" s="14">
        <f>IF(AND('Saisie Code'!$D$7=6,'Saisie Code'!$D$4=2,'Saisie Code'!$D$5=10),'Saisie Code'!$D$6,0)</f>
        <v>0</v>
      </c>
      <c r="E75" s="22" t="s">
        <v>20</v>
      </c>
      <c r="F75" s="14">
        <f>IF(AND('Saisie Code'!$D$7=6,'Saisie Code'!$D$4=3,'Saisie Code'!$D$5=10),'Saisie Code'!$D$6,0)</f>
        <v>0</v>
      </c>
      <c r="G75" s="22" t="s">
        <v>20</v>
      </c>
      <c r="H75" s="14">
        <f>IF(AND('Saisie Code'!$D$7=6,'Saisie Code'!$D$4=4,'Saisie Code'!$D$5=10),'Saisie Code'!$D$6,0)</f>
        <v>0</v>
      </c>
      <c r="I75" s="14"/>
      <c r="J75" s="14"/>
    </row>
    <row r="76" spans="1:10" ht="23.25" customHeight="1" x14ac:dyDescent="0.25">
      <c r="A76" s="26"/>
      <c r="B76" s="31"/>
      <c r="C76" s="20" t="s">
        <v>19</v>
      </c>
      <c r="D76" s="14">
        <f>IF(AND('Saisie Code'!$D$7=6,'Saisie Code'!$D$4=2,'Saisie Code'!$D$5=11),'Saisie Code'!$D$6,0)</f>
        <v>0</v>
      </c>
      <c r="E76" s="20" t="s">
        <v>19</v>
      </c>
      <c r="F76" s="14">
        <f>IF(AND('Saisie Code'!$D$7=6,'Saisie Code'!$D$4=3,'Saisie Code'!$D$5=11),'Saisie Code'!$D$6,0)</f>
        <v>0</v>
      </c>
      <c r="G76" s="20" t="s">
        <v>19</v>
      </c>
      <c r="H76" s="14">
        <f>IF(AND('Saisie Code'!$D$7=6,'Saisie Code'!$D$4=4,'Saisie Code'!$D$5=11),'Saisie Code'!$D$6,0)</f>
        <v>0</v>
      </c>
      <c r="I76" s="14"/>
      <c r="J76" s="14">
        <f>IF(AND('Saisie Code'!$D$3&lt;&gt;0,'Saisie Code'!$D$7=6,'Saisie Code'!$D$4=1,'Saisie Code'!$D$5=11),'Saisie Code'!$D$6,0)</f>
        <v>0</v>
      </c>
    </row>
    <row r="77" spans="1:10" ht="23.25" customHeight="1" x14ac:dyDescent="0.25">
      <c r="A77" s="26"/>
      <c r="B77" s="31"/>
      <c r="C77" s="17"/>
      <c r="D77" s="18"/>
      <c r="E77" s="17"/>
      <c r="F77" s="18"/>
      <c r="G77" s="17"/>
      <c r="H77" s="18"/>
      <c r="I77" s="18"/>
    </row>
    <row r="78" spans="1:10" ht="23.25" customHeight="1" thickBot="1" x14ac:dyDescent="0.3">
      <c r="A78" s="26"/>
      <c r="B78" s="32"/>
      <c r="C78" s="8"/>
      <c r="D78" s="4"/>
      <c r="E78" s="8"/>
      <c r="F78" s="4"/>
      <c r="G78" s="8"/>
      <c r="H78" s="4"/>
      <c r="I78" s="4"/>
    </row>
    <row r="79" spans="1:10" ht="23.25" customHeight="1" thickBot="1" x14ac:dyDescent="0.3">
      <c r="A79" s="26"/>
      <c r="B79" s="5">
        <f>SUM(E79:H79)</f>
        <v>0</v>
      </c>
      <c r="C79" s="10"/>
      <c r="D79" s="6"/>
      <c r="E79" s="12"/>
      <c r="F79" s="7"/>
      <c r="G79" s="12"/>
      <c r="H79" s="7"/>
      <c r="I79" s="38"/>
    </row>
    <row r="80" spans="1:10" ht="23.25" customHeight="1" thickBot="1" x14ac:dyDescent="0.3">
      <c r="A80" s="26"/>
      <c r="C80" s="28" t="s">
        <v>0</v>
      </c>
      <c r="D80" s="29"/>
      <c r="E80" s="28" t="s">
        <v>1</v>
      </c>
      <c r="F80" s="29"/>
      <c r="G80" s="28" t="s">
        <v>16</v>
      </c>
      <c r="H80" s="29"/>
      <c r="I80" s="37"/>
    </row>
    <row r="81" spans="1:10" ht="23.25" customHeight="1" x14ac:dyDescent="0.25">
      <c r="A81" s="26"/>
      <c r="B81" s="31" t="s">
        <v>10</v>
      </c>
      <c r="C81" s="8"/>
      <c r="D81" s="4" t="s">
        <v>11</v>
      </c>
      <c r="E81" s="8"/>
      <c r="F81" s="4" t="s">
        <v>11</v>
      </c>
      <c r="G81" s="8"/>
      <c r="H81" s="4" t="s">
        <v>11</v>
      </c>
      <c r="I81" s="4"/>
    </row>
    <row r="82" spans="1:10" ht="23.25" customHeight="1" x14ac:dyDescent="0.25">
      <c r="A82" s="26"/>
      <c r="B82" s="31"/>
      <c r="C82" s="20" t="s">
        <v>14</v>
      </c>
      <c r="D82" s="14">
        <f>IF(AND('Saisie Code'!$D$7=7,'Saisie Code'!$D$4=2,'Saisie Code'!$D$5=2),'Saisie Code'!$D$6,0)</f>
        <v>0</v>
      </c>
      <c r="E82" s="20" t="s">
        <v>14</v>
      </c>
      <c r="F82" s="14">
        <f>IF(AND('Saisie Code'!$D$7=7,'Saisie Code'!$D$4=3,'Saisie Code'!$D$5=2),'Saisie Code'!$D$6,0)</f>
        <v>0</v>
      </c>
      <c r="G82" s="20" t="s">
        <v>14</v>
      </c>
      <c r="H82" s="14">
        <f>IF(AND('Saisie Code'!$D$7=7,'Saisie Code'!$D$4=4,'Saisie Code'!$D$5=2),'Saisie Code'!$D$6,0)</f>
        <v>0</v>
      </c>
      <c r="I82" s="14"/>
    </row>
    <row r="83" spans="1:10" ht="23.25" customHeight="1" x14ac:dyDescent="0.25">
      <c r="A83" s="26"/>
      <c r="B83" s="31"/>
      <c r="C83" s="21" t="s">
        <v>15</v>
      </c>
      <c r="D83" s="14">
        <f>IF(AND('Saisie Code'!$D$7=7,'Saisie Code'!$D$4=2,'Saisie Code'!$D$5=3),'Saisie Code'!$D$6,0)</f>
        <v>0</v>
      </c>
      <c r="E83" s="21" t="s">
        <v>15</v>
      </c>
      <c r="F83" s="14">
        <f>IF(AND('Saisie Code'!$D$7=7,'Saisie Code'!$D$4=3,'Saisie Code'!$D$5=3),'Saisie Code'!$D$6,0)</f>
        <v>0</v>
      </c>
      <c r="G83" s="21" t="s">
        <v>15</v>
      </c>
      <c r="H83" s="14">
        <f>IF(AND('Saisie Code'!$D$774,'Saisie Code'!$D$4=4,'Saisie Code'!$D$5=3),'Saisie Code'!$D$6,0)</f>
        <v>0</v>
      </c>
      <c r="I83" s="14"/>
    </row>
    <row r="84" spans="1:10" ht="23.25" customHeight="1" x14ac:dyDescent="0.25">
      <c r="A84" s="26"/>
      <c r="B84" s="31"/>
      <c r="C84" s="20" t="s">
        <v>13</v>
      </c>
      <c r="D84" s="14">
        <f>IF(AND('Saisie Code'!$D$7=7,'Saisie Code'!$D$4=2,'Saisie Code'!$D$5=4),'Saisie Code'!$D$6,0)</f>
        <v>0</v>
      </c>
      <c r="E84" s="20" t="s">
        <v>13</v>
      </c>
      <c r="F84" s="14">
        <f>IF(AND('Saisie Code'!$D$7=7,'Saisie Code'!$D$4=3,'Saisie Code'!$D$5=4),'Saisie Code'!$D$6,0)</f>
        <v>0</v>
      </c>
      <c r="G84" s="20" t="s">
        <v>13</v>
      </c>
      <c r="H84" s="14">
        <f>IF(AND('Saisie Code'!$D$774,'Saisie Code'!$D$4=4,'Saisie Code'!$D$5=4),'Saisie Code'!$D$6,0)</f>
        <v>0</v>
      </c>
      <c r="I84" s="14"/>
    </row>
    <row r="85" spans="1:10" ht="23.25" customHeight="1" x14ac:dyDescent="0.25">
      <c r="A85" s="26"/>
      <c r="B85" s="31"/>
      <c r="C85" s="21" t="s">
        <v>12</v>
      </c>
      <c r="D85" s="14">
        <f>IF(AND('Saisie Code'!$D$7=7,'Saisie Code'!$D$4=2,'Saisie Code'!$D$5=5),'Saisie Code'!$D$6,0)</f>
        <v>0</v>
      </c>
      <c r="E85" s="21" t="s">
        <v>12</v>
      </c>
      <c r="F85" s="14">
        <f>IF(AND('Saisie Code'!$D$7=7,'Saisie Code'!$D$4=3,'Saisie Code'!$D$5=5),'Saisie Code'!$D$6,0)</f>
        <v>0</v>
      </c>
      <c r="G85" s="21" t="s">
        <v>12</v>
      </c>
      <c r="H85" s="14">
        <f>IF(AND('Saisie Code'!$D$774,'Saisie Code'!$D$4=4,'Saisie Code'!$D$5=5),'Saisie Code'!$D$6,0)</f>
        <v>0</v>
      </c>
      <c r="I85" s="14"/>
    </row>
    <row r="86" spans="1:10" ht="23.25" customHeight="1" x14ac:dyDescent="0.25">
      <c r="A86" s="26"/>
      <c r="B86" s="31"/>
      <c r="C86" s="20" t="s">
        <v>4</v>
      </c>
      <c r="D86" s="14">
        <f>IF(AND('Saisie Code'!$D$7=7,'Saisie Code'!$D$4=2,'Saisie Code'!$D$5=6),'Saisie Code'!$D$6,0)</f>
        <v>0</v>
      </c>
      <c r="E86" s="20" t="s">
        <v>4</v>
      </c>
      <c r="F86" s="14">
        <f>IF(AND('Saisie Code'!$D$7=7,'Saisie Code'!$D$4=3,'Saisie Code'!$D$5=6),'Saisie Code'!$D$6,0)</f>
        <v>0</v>
      </c>
      <c r="G86" s="20" t="s">
        <v>4</v>
      </c>
      <c r="H86" s="14">
        <f>IF(AND('Saisie Code'!$D$774,'Saisie Code'!$D$4=4,'Saisie Code'!$D$5=6),'Saisie Code'!$D$6,0)</f>
        <v>0</v>
      </c>
      <c r="I86" s="14"/>
    </row>
    <row r="87" spans="1:10" ht="23.25" customHeight="1" x14ac:dyDescent="0.25">
      <c r="A87" s="26"/>
      <c r="B87" s="31"/>
      <c r="C87" s="21" t="s">
        <v>7</v>
      </c>
      <c r="D87" s="14">
        <f>IF(AND('Saisie Code'!$D$7=7,'Saisie Code'!$D$4=2,'Saisie Code'!$D$5=7),'Saisie Code'!$D$6,0)</f>
        <v>0</v>
      </c>
      <c r="E87" s="21" t="s">
        <v>7</v>
      </c>
      <c r="F87" s="14">
        <f>IF(AND('Saisie Code'!$D$7=7,'Saisie Code'!$D$4=3,'Saisie Code'!$D$5=7),'Saisie Code'!$D$6,0)</f>
        <v>0</v>
      </c>
      <c r="G87" s="21" t="s">
        <v>7</v>
      </c>
      <c r="H87" s="14">
        <f>IF(AND('Saisie Code'!$D$774,'Saisie Code'!$D$4=4,'Saisie Code'!$D$5=7),'Saisie Code'!$D$6,0)</f>
        <v>0</v>
      </c>
      <c r="I87" s="14"/>
    </row>
    <row r="88" spans="1:10" ht="23.25" customHeight="1" x14ac:dyDescent="0.25">
      <c r="A88" s="26"/>
      <c r="B88" s="31"/>
      <c r="C88" s="20" t="s">
        <v>6</v>
      </c>
      <c r="D88" s="14">
        <f>IF(AND('Saisie Code'!$D$7=7,'Saisie Code'!$D$4=2,'Saisie Code'!$D$5=8),'Saisie Code'!$D$6,0)</f>
        <v>0</v>
      </c>
      <c r="E88" s="20" t="s">
        <v>6</v>
      </c>
      <c r="F88" s="14">
        <f>IF(AND('Saisie Code'!$D$7=7,'Saisie Code'!$D$4=3,'Saisie Code'!$D$5=8),'Saisie Code'!$D$6,0)</f>
        <v>0</v>
      </c>
      <c r="G88" s="20" t="s">
        <v>6</v>
      </c>
      <c r="H88" s="14">
        <f>IF(AND('Saisie Code'!$D$774,'Saisie Code'!$D$4=4,'Saisie Code'!$D$5=8),'Saisie Code'!$D$6,0)</f>
        <v>0</v>
      </c>
      <c r="I88" s="14"/>
    </row>
    <row r="89" spans="1:10" ht="23.25" customHeight="1" x14ac:dyDescent="0.25">
      <c r="A89" s="26"/>
      <c r="B89" s="31"/>
      <c r="C89" s="21" t="s">
        <v>8</v>
      </c>
      <c r="D89" s="14">
        <f>IF(AND('Saisie Code'!$D$7=7,'Saisie Code'!$D$4=2,'Saisie Code'!$D$5=9),'Saisie Code'!$D$6,0)</f>
        <v>0</v>
      </c>
      <c r="E89" s="21" t="s">
        <v>8</v>
      </c>
      <c r="F89" s="14">
        <f>IF(AND('Saisie Code'!$D$7=7,'Saisie Code'!$D$4=3,'Saisie Code'!$D$5=9),'Saisie Code'!$D$6,0)</f>
        <v>0</v>
      </c>
      <c r="G89" s="21" t="s">
        <v>8</v>
      </c>
      <c r="H89" s="14">
        <f>IF(AND('Saisie Code'!$D$774,'Saisie Code'!$D$4=4,'Saisie Code'!$D$5=9),'Saisie Code'!$D$6,0)</f>
        <v>0</v>
      </c>
      <c r="I89" s="14"/>
    </row>
    <row r="90" spans="1:10" ht="23.25" customHeight="1" x14ac:dyDescent="0.25">
      <c r="A90" s="26"/>
      <c r="B90" s="31"/>
      <c r="C90" s="20" t="s">
        <v>5</v>
      </c>
      <c r="D90" s="14">
        <f>IF(AND('Saisie Code'!$D$7=7,'Saisie Code'!$D$4=2,'Saisie Code'!$D$5=1),'Saisie Code'!$D$6,0)</f>
        <v>0</v>
      </c>
      <c r="E90" s="20" t="s">
        <v>5</v>
      </c>
      <c r="F90" s="14">
        <f>IF(AND('Saisie Code'!$D$7=7,'Saisie Code'!$D$4=3,'Saisie Code'!$D$5=1),'Saisie Code'!$D$6,0)</f>
        <v>0</v>
      </c>
      <c r="G90" s="20" t="s">
        <v>5</v>
      </c>
      <c r="H90" s="14">
        <f>IF(AND('Saisie Code'!$D$774,'Saisie Code'!$D$4=4,'Saisie Code'!$D$5=1),'Saisie Code'!$D$6,0)</f>
        <v>0</v>
      </c>
      <c r="I90" s="14"/>
      <c r="J90" s="14">
        <f>IF(AND('Saisie Code'!$D$3&lt;&gt;0,'Saisie Code'!$D$7=7,'Saisie Code'!$D$4=1,'Saisie Code'!$D$5=1),'Saisie Code'!$D$6,0)</f>
        <v>0</v>
      </c>
    </row>
    <row r="91" spans="1:10" ht="23.25" customHeight="1" x14ac:dyDescent="0.25">
      <c r="A91" s="26"/>
      <c r="B91" s="31"/>
      <c r="C91" s="22" t="s">
        <v>20</v>
      </c>
      <c r="D91" s="14">
        <f>IF(AND('Saisie Code'!$D$7=7,'Saisie Code'!$D$4=2,'Saisie Code'!$D$5=10),'Saisie Code'!$D$6,0)</f>
        <v>0</v>
      </c>
      <c r="E91" s="22" t="s">
        <v>20</v>
      </c>
      <c r="F91" s="14">
        <f>IF(AND('Saisie Code'!$D$7=7,'Saisie Code'!$D$4=3,'Saisie Code'!$D$5=10),'Saisie Code'!$D$6,0)</f>
        <v>0</v>
      </c>
      <c r="G91" s="22" t="s">
        <v>20</v>
      </c>
      <c r="H91" s="14">
        <f>IF(AND('Saisie Code'!$D$774,'Saisie Code'!$D$4=4,'Saisie Code'!$D$5=10),'Saisie Code'!$D$6,0)</f>
        <v>0</v>
      </c>
      <c r="I91" s="14"/>
      <c r="J91" s="14"/>
    </row>
    <row r="92" spans="1:10" ht="23.25" customHeight="1" x14ac:dyDescent="0.25">
      <c r="A92" s="26"/>
      <c r="B92" s="31"/>
      <c r="C92" s="20" t="s">
        <v>19</v>
      </c>
      <c r="D92" s="14">
        <f>IF(AND('Saisie Code'!$D$7=7,'Saisie Code'!$D$4=2,'Saisie Code'!$D$5=11),'Saisie Code'!$D$6,0)</f>
        <v>0</v>
      </c>
      <c r="E92" s="20" t="s">
        <v>19</v>
      </c>
      <c r="F92" s="14">
        <f>IF(AND('Saisie Code'!$D$7=7,'Saisie Code'!$D$4=3,'Saisie Code'!$D$5=11),'Saisie Code'!$D$6,0)</f>
        <v>0</v>
      </c>
      <c r="G92" s="20" t="s">
        <v>19</v>
      </c>
      <c r="H92" s="14">
        <f>IF(AND('Saisie Code'!$D$774,'Saisie Code'!$D$4=4,'Saisie Code'!$D$5=11),'Saisie Code'!$D$6,0)</f>
        <v>0</v>
      </c>
      <c r="I92" s="14"/>
      <c r="J92" s="14">
        <f>IF(AND('Saisie Code'!$D$3&lt;&gt;0,'Saisie Code'!$D$7=7,'Saisie Code'!$D$4=1,'Saisie Code'!$D$5=11),'Saisie Code'!$D$6,0)</f>
        <v>0</v>
      </c>
    </row>
    <row r="93" spans="1:10" ht="23.25" customHeight="1" x14ac:dyDescent="0.25">
      <c r="A93" s="26"/>
      <c r="B93" s="31"/>
      <c r="C93" s="17"/>
      <c r="D93" s="18"/>
      <c r="E93" s="17"/>
      <c r="F93" s="18"/>
      <c r="G93" s="17"/>
      <c r="H93" s="18"/>
      <c r="I93" s="18"/>
    </row>
    <row r="94" spans="1:10" ht="23.25" customHeight="1" thickBot="1" x14ac:dyDescent="0.3">
      <c r="A94" s="26"/>
      <c r="B94" s="32"/>
      <c r="C94" s="8"/>
      <c r="D94" s="4"/>
      <c r="E94" s="8"/>
      <c r="F94" s="4"/>
      <c r="G94" s="8"/>
      <c r="H94" s="4"/>
      <c r="I94" s="4"/>
    </row>
    <row r="95" spans="1:10" ht="23.25" customHeight="1" thickBot="1" x14ac:dyDescent="0.3">
      <c r="A95" s="27"/>
      <c r="B95" s="5">
        <f>SUM(E95:H95)</f>
        <v>0</v>
      </c>
      <c r="C95" s="10"/>
      <c r="D95" s="6"/>
      <c r="E95" s="12"/>
      <c r="F95" s="7"/>
      <c r="G95" s="12"/>
      <c r="H95" s="7"/>
      <c r="I95" s="38"/>
    </row>
    <row r="97" spans="2:2" x14ac:dyDescent="0.25">
      <c r="B97" s="16">
        <f>SUM(B16:B95)</f>
        <v>0</v>
      </c>
    </row>
  </sheetData>
  <mergeCells count="26">
    <mergeCell ref="B81:B94"/>
    <mergeCell ref="B49:B62"/>
    <mergeCell ref="C64:D64"/>
    <mergeCell ref="E64:F64"/>
    <mergeCell ref="G64:H64"/>
    <mergeCell ref="B65:B78"/>
    <mergeCell ref="C80:D80"/>
    <mergeCell ref="E80:F80"/>
    <mergeCell ref="G80:H80"/>
    <mergeCell ref="C32:D32"/>
    <mergeCell ref="E32:F32"/>
    <mergeCell ref="G32:H32"/>
    <mergeCell ref="B33:B42"/>
    <mergeCell ref="C48:D48"/>
    <mergeCell ref="E48:F48"/>
    <mergeCell ref="G48:H48"/>
    <mergeCell ref="A1:A95"/>
    <mergeCell ref="B1:H1"/>
    <mergeCell ref="C2:D2"/>
    <mergeCell ref="E2:F2"/>
    <mergeCell ref="G2:H2"/>
    <mergeCell ref="B3:B15"/>
    <mergeCell ref="C17:D17"/>
    <mergeCell ref="E17:F17"/>
    <mergeCell ref="G17:H17"/>
    <mergeCell ref="B18:B30"/>
  </mergeCells>
  <pageMargins left="0.7" right="0.7" top="0.75" bottom="0.75" header="0.3" footer="0.3"/>
  <pageSetup paperSize="8" scale="4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28AC7-BD27-4E1C-93A0-4A9BE4CCBF86}">
  <dimension ref="A1:J97"/>
  <sheetViews>
    <sheetView view="pageBreakPreview" zoomScale="60" zoomScaleNormal="100" workbookViewId="0">
      <selection activeCell="M11" sqref="M11"/>
    </sheetView>
  </sheetViews>
  <sheetFormatPr baseColWidth="10" defaultRowHeight="15" x14ac:dyDescent="0.25"/>
  <cols>
    <col min="2" max="2" width="12.7109375" bestFit="1" customWidth="1"/>
    <col min="3" max="3" width="13.5703125" bestFit="1" customWidth="1"/>
    <col min="4" max="4" width="11.42578125" style="2"/>
    <col min="5" max="5" width="13.5703125" bestFit="1" customWidth="1"/>
    <col min="8" max="8" width="7.7109375" bestFit="1" customWidth="1"/>
    <col min="9" max="9" width="7.7109375" customWidth="1"/>
  </cols>
  <sheetData>
    <row r="1" spans="1:10" ht="31.5" customHeight="1" thickBot="1" x14ac:dyDescent="0.3">
      <c r="A1" s="25" t="s">
        <v>18</v>
      </c>
      <c r="B1" s="23" t="s">
        <v>17</v>
      </c>
      <c r="C1" s="24"/>
      <c r="D1" s="24"/>
      <c r="E1" s="24"/>
      <c r="F1" s="24"/>
      <c r="G1" s="24"/>
      <c r="H1" s="24"/>
      <c r="I1" s="36"/>
    </row>
    <row r="2" spans="1:10" ht="23.25" customHeight="1" thickBot="1" x14ac:dyDescent="0.3">
      <c r="A2" s="26"/>
      <c r="C2" s="28" t="s">
        <v>0</v>
      </c>
      <c r="D2" s="29"/>
      <c r="E2" s="28" t="s">
        <v>1</v>
      </c>
      <c r="F2" s="29"/>
      <c r="G2" s="28" t="s">
        <v>16</v>
      </c>
      <c r="H2" s="29"/>
      <c r="I2" s="37"/>
      <c r="J2" t="s">
        <v>26</v>
      </c>
    </row>
    <row r="3" spans="1:10" ht="23.25" customHeight="1" x14ac:dyDescent="0.25">
      <c r="A3" s="26"/>
      <c r="B3" s="30" t="s">
        <v>0</v>
      </c>
      <c r="C3" s="11"/>
      <c r="D3" s="3" t="s">
        <v>11</v>
      </c>
      <c r="E3" s="11"/>
      <c r="F3" s="3" t="s">
        <v>11</v>
      </c>
      <c r="G3" s="11"/>
      <c r="H3" s="3" t="s">
        <v>11</v>
      </c>
      <c r="I3" s="4"/>
    </row>
    <row r="4" spans="1:10" ht="23.25" customHeight="1" x14ac:dyDescent="0.25">
      <c r="A4" s="26"/>
      <c r="B4" s="31"/>
      <c r="C4" s="20" t="s">
        <v>14</v>
      </c>
      <c r="D4" s="14">
        <f>IF(AND('Saisie Code'!$D$3=2,'Saisie Code'!$D$4=2,'Saisie Code'!$D$5=2),'Saisie Code'!$D$6,0)</f>
        <v>0</v>
      </c>
      <c r="E4" s="20" t="s">
        <v>14</v>
      </c>
      <c r="F4" s="14">
        <f>IF(AND('Saisie Code'!$D$3=2,'Saisie Code'!$D$4=3,'Saisie Code'!$D$5=2),'Saisie Code'!$D$6,0)</f>
        <v>0</v>
      </c>
      <c r="G4" s="20" t="s">
        <v>14</v>
      </c>
      <c r="H4" s="14">
        <f>IF(AND('Saisie Code'!$D$3=2,'Saisie Code'!$D$4=4,'Saisie Code'!$D$5=2),'Saisie Code'!$D$6,0)</f>
        <v>0</v>
      </c>
      <c r="I4" s="14"/>
    </row>
    <row r="5" spans="1:10" ht="23.25" customHeight="1" x14ac:dyDescent="0.25">
      <c r="A5" s="26"/>
      <c r="B5" s="31"/>
      <c r="C5" s="21" t="s">
        <v>15</v>
      </c>
      <c r="D5" s="14">
        <f>IF(AND('Saisie Code'!$D$3=2,'Saisie Code'!$D$4=2,'Saisie Code'!$D$5=3),'Saisie Code'!$D$6,0)</f>
        <v>0</v>
      </c>
      <c r="E5" s="21" t="s">
        <v>15</v>
      </c>
      <c r="F5" s="14">
        <f>IF(AND('Saisie Code'!$D$3=2,'Saisie Code'!$D$4=3,'Saisie Code'!$D$5=3),'Saisie Code'!$D$6,0)</f>
        <v>0</v>
      </c>
      <c r="G5" s="21" t="s">
        <v>15</v>
      </c>
      <c r="H5" s="14">
        <f>IF(AND('Saisie Code'!$D$3=2,'Saisie Code'!$D$4=4,'Saisie Code'!$D$5=3),'Saisie Code'!$D$6,0)</f>
        <v>0</v>
      </c>
      <c r="I5" s="14"/>
    </row>
    <row r="6" spans="1:10" ht="23.25" customHeight="1" x14ac:dyDescent="0.25">
      <c r="A6" s="26"/>
      <c r="B6" s="31"/>
      <c r="C6" s="20" t="s">
        <v>13</v>
      </c>
      <c r="D6" s="14">
        <f>IF(AND('Saisie Code'!$D$3=2,'Saisie Code'!$D$4=2,'Saisie Code'!$D$5=4),'Saisie Code'!$D$6,0)</f>
        <v>0</v>
      </c>
      <c r="E6" s="20" t="s">
        <v>13</v>
      </c>
      <c r="F6" s="14">
        <f>IF(AND('Saisie Code'!$D$3=2,'Saisie Code'!$D$4=3,'Saisie Code'!$D$5=4),'Saisie Code'!$D$6,0)</f>
        <v>0</v>
      </c>
      <c r="G6" s="20" t="s">
        <v>13</v>
      </c>
      <c r="H6" s="14">
        <f>IF(AND('Saisie Code'!$D$3=2,'Saisie Code'!$D$4=4,'Saisie Code'!$D$5=4),'Saisie Code'!$D$6,0)</f>
        <v>0</v>
      </c>
      <c r="I6" s="14"/>
    </row>
    <row r="7" spans="1:10" ht="23.25" customHeight="1" x14ac:dyDescent="0.25">
      <c r="A7" s="26"/>
      <c r="B7" s="31"/>
      <c r="C7" s="21" t="s">
        <v>12</v>
      </c>
      <c r="D7" s="14">
        <f>IF(AND('Saisie Code'!$D$3=2,'Saisie Code'!$D$4=2,'Saisie Code'!$D$5=5),'Saisie Code'!$D$6,0)</f>
        <v>0</v>
      </c>
      <c r="E7" s="21" t="s">
        <v>12</v>
      </c>
      <c r="F7" s="14">
        <f>IF(AND('Saisie Code'!$D$3=2,'Saisie Code'!$D$4=3,'Saisie Code'!$D$5=5),'Saisie Code'!$D$6,0)</f>
        <v>0</v>
      </c>
      <c r="G7" s="21" t="s">
        <v>12</v>
      </c>
      <c r="H7" s="14">
        <f>IF(AND('Saisie Code'!$D$3=2,'Saisie Code'!$D$4=4,'Saisie Code'!$D$5=5),'Saisie Code'!$D$6,0)</f>
        <v>0</v>
      </c>
      <c r="I7" s="14"/>
    </row>
    <row r="8" spans="1:10" ht="23.25" customHeight="1" x14ac:dyDescent="0.25">
      <c r="A8" s="26"/>
      <c r="B8" s="31"/>
      <c r="C8" s="20" t="s">
        <v>4</v>
      </c>
      <c r="D8" s="14">
        <f>IF(AND('Saisie Code'!$D$3=2,'Saisie Code'!$D$4=2,'Saisie Code'!$D$5=6),'Saisie Code'!$D$6,0)</f>
        <v>0</v>
      </c>
      <c r="E8" s="20" t="s">
        <v>4</v>
      </c>
      <c r="F8" s="14">
        <f>IF(AND('Saisie Code'!$D$3=2,'Saisie Code'!$D$4=3,'Saisie Code'!$D$5=6),'Saisie Code'!$D$6,0)</f>
        <v>0</v>
      </c>
      <c r="G8" s="20" t="s">
        <v>4</v>
      </c>
      <c r="H8" s="14">
        <f>IF(AND('Saisie Code'!$D$3=2,'Saisie Code'!$D$4=4,'Saisie Code'!$D$5=6),'Saisie Code'!$D$6,0)</f>
        <v>0</v>
      </c>
      <c r="I8" s="14"/>
    </row>
    <row r="9" spans="1:10" ht="23.25" customHeight="1" x14ac:dyDescent="0.25">
      <c r="A9" s="26"/>
      <c r="B9" s="31"/>
      <c r="C9" s="21" t="s">
        <v>7</v>
      </c>
      <c r="D9" s="14">
        <f>IF(AND('Saisie Code'!$D$3=2,'Saisie Code'!$D$4=2,'Saisie Code'!$D$5=7),'Saisie Code'!$D$6,0)</f>
        <v>0</v>
      </c>
      <c r="E9" s="21" t="s">
        <v>7</v>
      </c>
      <c r="F9" s="14">
        <f>IF(AND('Saisie Code'!$D$3=2,'Saisie Code'!$D$4=3,'Saisie Code'!$D$5=7),'Saisie Code'!$D$6,0)</f>
        <v>0</v>
      </c>
      <c r="G9" s="21" t="s">
        <v>7</v>
      </c>
      <c r="H9" s="14">
        <f>IF(AND('Saisie Code'!$D$3=2,'Saisie Code'!$D$4=4,'Saisie Code'!$D$5=7),'Saisie Code'!$D$6,0)</f>
        <v>0</v>
      </c>
      <c r="I9" s="14"/>
    </row>
    <row r="10" spans="1:10" ht="23.25" customHeight="1" x14ac:dyDescent="0.25">
      <c r="A10" s="26"/>
      <c r="B10" s="31"/>
      <c r="C10" s="20" t="s">
        <v>6</v>
      </c>
      <c r="D10" s="14">
        <f>IF(AND('Saisie Code'!$D$3=2,'Saisie Code'!$D$4=2,'Saisie Code'!$D$5=8),'Saisie Code'!$D$6,0)</f>
        <v>0</v>
      </c>
      <c r="E10" s="20" t="s">
        <v>6</v>
      </c>
      <c r="F10" s="14">
        <f>IF(AND('Saisie Code'!$D$3=2,'Saisie Code'!$D$4=3,'Saisie Code'!$D$5=8),'Saisie Code'!$D$6,0)</f>
        <v>0</v>
      </c>
      <c r="G10" s="20" t="s">
        <v>6</v>
      </c>
      <c r="H10" s="14">
        <f>IF(AND('Saisie Code'!$D$3=2,'Saisie Code'!$D$4=4,'Saisie Code'!$D$5=8),'Saisie Code'!$D$6,0)</f>
        <v>0</v>
      </c>
      <c r="I10" s="14"/>
    </row>
    <row r="11" spans="1:10" ht="23.25" customHeight="1" x14ac:dyDescent="0.25">
      <c r="A11" s="26"/>
      <c r="B11" s="31"/>
      <c r="C11" s="21" t="s">
        <v>8</v>
      </c>
      <c r="D11" s="14">
        <f>IF(AND('Saisie Code'!$D$3=2,'Saisie Code'!$D$4=2,'Saisie Code'!$D$5=9),'Saisie Code'!$D$6,0)</f>
        <v>0</v>
      </c>
      <c r="E11" s="21" t="s">
        <v>8</v>
      </c>
      <c r="F11" s="14">
        <f>IF(AND('Saisie Code'!$D$3=2,'Saisie Code'!$D$4=3,'Saisie Code'!$D$5=9),'Saisie Code'!$D$6,0)</f>
        <v>0</v>
      </c>
      <c r="G11" s="21" t="s">
        <v>8</v>
      </c>
      <c r="H11" s="14">
        <f>IF(AND('Saisie Code'!$D$3=2,'Saisie Code'!$D$4=4,'Saisie Code'!$D$5=9),'Saisie Code'!$D$6,0)</f>
        <v>0</v>
      </c>
      <c r="I11" s="14"/>
    </row>
    <row r="12" spans="1:10" ht="23.25" customHeight="1" x14ac:dyDescent="0.25">
      <c r="A12" s="26"/>
      <c r="B12" s="31"/>
      <c r="C12" s="20" t="s">
        <v>5</v>
      </c>
      <c r="D12" s="14">
        <f>IF(AND('Saisie Code'!$D$3=2,'Saisie Code'!$D$4=2,'Saisie Code'!$D$5=1),'Saisie Code'!$D$6,0)</f>
        <v>0</v>
      </c>
      <c r="E12" s="20" t="s">
        <v>5</v>
      </c>
      <c r="F12" s="14">
        <f>IF(AND('Saisie Code'!$D$3=2,'Saisie Code'!$D$4=3,'Saisie Code'!$D$5=1),'Saisie Code'!$D$6,0)</f>
        <v>0</v>
      </c>
      <c r="G12" s="20" t="s">
        <v>5</v>
      </c>
      <c r="H12" s="14">
        <f>IF(AND('Saisie Code'!$D$3=2,'Saisie Code'!$D$4=4,'Saisie Code'!$D$5=1),'Saisie Code'!$D$6,0)</f>
        <v>0</v>
      </c>
      <c r="I12" s="14"/>
      <c r="J12" s="14">
        <f>IF(AND('Saisie Code'!$D$3=2,'Saisie Code'!$D$7&lt;&gt;0,'Saisie Code'!$D$4=1,'Saisie Code'!$D$5=1),'Saisie Code'!$D$6,0)</f>
        <v>0</v>
      </c>
    </row>
    <row r="13" spans="1:10" ht="23.25" customHeight="1" x14ac:dyDescent="0.25">
      <c r="A13" s="26"/>
      <c r="B13" s="31"/>
      <c r="C13" s="22" t="s">
        <v>20</v>
      </c>
      <c r="D13" s="14">
        <f>IF(AND('Saisie Code'!$D$3=2,'Saisie Code'!$D$4=2,'Saisie Code'!$D$5=10),'Saisie Code'!$D$6,0)</f>
        <v>0</v>
      </c>
      <c r="E13" s="22" t="s">
        <v>20</v>
      </c>
      <c r="F13" s="14">
        <f>IF(AND('Saisie Code'!$D$3=2,'Saisie Code'!$D$4=3,'Saisie Code'!$D$5=10),'Saisie Code'!$D$6,0)</f>
        <v>0</v>
      </c>
      <c r="G13" s="22" t="s">
        <v>20</v>
      </c>
      <c r="H13" s="14">
        <f>IF(AND('Saisie Code'!$D$3=2,'Saisie Code'!$D$4=4,'Saisie Code'!$D$5=10),'Saisie Code'!$D$6,0)</f>
        <v>0</v>
      </c>
      <c r="I13" s="14"/>
      <c r="J13" s="14"/>
    </row>
    <row r="14" spans="1:10" ht="23.25" customHeight="1" x14ac:dyDescent="0.25">
      <c r="A14" s="26"/>
      <c r="B14" s="31"/>
      <c r="C14" s="20" t="s">
        <v>19</v>
      </c>
      <c r="D14" s="14">
        <f>IF(AND('Saisie Code'!$D$3=2,'Saisie Code'!$D$4=2,'Saisie Code'!$D$5=11),'Saisie Code'!$D$6,0)</f>
        <v>0</v>
      </c>
      <c r="E14" s="20" t="s">
        <v>19</v>
      </c>
      <c r="F14" s="14">
        <f>IF(AND('Saisie Code'!$D$3=2,'Saisie Code'!$D$4=3,'Saisie Code'!$D$5=11),'Saisie Code'!$D$6,0)</f>
        <v>0</v>
      </c>
      <c r="G14" s="20" t="s">
        <v>19</v>
      </c>
      <c r="H14" s="14">
        <f>IF(AND('Saisie Code'!$D$3=2,'Saisie Code'!$D$4=4,'Saisie Code'!$D$5=11),'Saisie Code'!$D$6,0)</f>
        <v>0</v>
      </c>
      <c r="I14" s="14"/>
      <c r="J14" s="14">
        <f>IF(AND('Saisie Code'!$D$3=2,'Saisie Code'!$D$7&lt;&gt;0,'Saisie Code'!$D$4=1,'Saisie Code'!$D$5=11),'Saisie Code'!$D$6,0)</f>
        <v>0</v>
      </c>
    </row>
    <row r="15" spans="1:10" ht="23.25" customHeight="1" thickBot="1" x14ac:dyDescent="0.3">
      <c r="A15" s="26"/>
      <c r="B15" s="32"/>
      <c r="C15" s="8"/>
      <c r="D15" s="4"/>
      <c r="E15" s="8"/>
      <c r="F15" s="4"/>
      <c r="G15" s="8"/>
      <c r="H15" s="15"/>
      <c r="I15" s="15"/>
    </row>
    <row r="16" spans="1:10" ht="23.25" customHeight="1" thickBot="1" x14ac:dyDescent="0.3">
      <c r="A16" s="26"/>
      <c r="B16" s="9">
        <f>SUM(E16:H16)</f>
        <v>0</v>
      </c>
      <c r="C16" s="10"/>
      <c r="D16" s="6"/>
      <c r="E16" s="12"/>
      <c r="F16" s="7"/>
      <c r="G16" s="12"/>
      <c r="H16" s="7"/>
      <c r="I16" s="38"/>
    </row>
    <row r="17" spans="1:10" ht="23.25" customHeight="1" thickBot="1" x14ac:dyDescent="0.3">
      <c r="A17" s="26"/>
      <c r="C17" s="28" t="s">
        <v>0</v>
      </c>
      <c r="D17" s="29"/>
      <c r="E17" s="28" t="s">
        <v>1</v>
      </c>
      <c r="F17" s="29"/>
      <c r="G17" s="28" t="s">
        <v>16</v>
      </c>
      <c r="H17" s="29"/>
      <c r="I17" s="37"/>
    </row>
    <row r="18" spans="1:10" ht="23.25" customHeight="1" x14ac:dyDescent="0.25">
      <c r="A18" s="26"/>
      <c r="B18" s="30" t="s">
        <v>1</v>
      </c>
      <c r="C18" s="8"/>
      <c r="D18" s="4" t="s">
        <v>11</v>
      </c>
      <c r="E18" s="8"/>
      <c r="F18" s="4" t="s">
        <v>11</v>
      </c>
      <c r="G18" s="8"/>
      <c r="H18" s="4" t="s">
        <v>11</v>
      </c>
      <c r="I18" s="4"/>
    </row>
    <row r="19" spans="1:10" ht="23.25" customHeight="1" x14ac:dyDescent="0.25">
      <c r="A19" s="26"/>
      <c r="B19" s="31" t="s">
        <v>1</v>
      </c>
      <c r="C19" s="20" t="s">
        <v>14</v>
      </c>
      <c r="D19" s="14">
        <f>IF(AND('Saisie Code'!$D$3=3,'Saisie Code'!$D$4=2,'Saisie Code'!$D$5=2),'Saisie Code'!$D$6,0)</f>
        <v>0</v>
      </c>
      <c r="E19" s="20" t="s">
        <v>14</v>
      </c>
      <c r="F19" s="14">
        <f>IF(AND('Saisie Code'!$D$3=3,'Saisie Code'!$D$4=3,'Saisie Code'!$D$5=2),'Saisie Code'!$D$6,0)</f>
        <v>0</v>
      </c>
      <c r="G19" s="20" t="s">
        <v>14</v>
      </c>
      <c r="H19" s="14">
        <f>IF(AND('Saisie Code'!$D$3=3,'Saisie Code'!$D$4=4,'Saisie Code'!$D$5=2),'Saisie Code'!$D$6,0)</f>
        <v>0</v>
      </c>
      <c r="I19" s="14"/>
    </row>
    <row r="20" spans="1:10" ht="23.25" customHeight="1" x14ac:dyDescent="0.25">
      <c r="A20" s="26"/>
      <c r="B20" s="31"/>
      <c r="C20" s="21" t="s">
        <v>15</v>
      </c>
      <c r="D20" s="14">
        <f>IF(AND('Saisie Code'!$D$3=3,'Saisie Code'!$D$4=2,'Saisie Code'!$D$5=3),'Saisie Code'!$D$6,0)</f>
        <v>0</v>
      </c>
      <c r="E20" s="21" t="s">
        <v>15</v>
      </c>
      <c r="F20" s="14">
        <f>IF(AND('Saisie Code'!$D$3=3,'Saisie Code'!$D$4=3,'Saisie Code'!$D$5=3),'Saisie Code'!$D$6,0)</f>
        <v>0</v>
      </c>
      <c r="G20" s="21" t="s">
        <v>15</v>
      </c>
      <c r="H20" s="14">
        <f>IF(AND('Saisie Code'!$D$3=3,'Saisie Code'!$D$4=4,'Saisie Code'!$D$5=3),'Saisie Code'!$D$6,0)</f>
        <v>0</v>
      </c>
      <c r="I20" s="14"/>
    </row>
    <row r="21" spans="1:10" ht="23.25" customHeight="1" x14ac:dyDescent="0.25">
      <c r="A21" s="26"/>
      <c r="B21" s="31"/>
      <c r="C21" s="20" t="s">
        <v>13</v>
      </c>
      <c r="D21" s="14">
        <f>IF(AND('Saisie Code'!$D$3=3,'Saisie Code'!$D$4=2,'Saisie Code'!$D$5=4),'Saisie Code'!$D$6,0)</f>
        <v>0</v>
      </c>
      <c r="E21" s="20" t="s">
        <v>13</v>
      </c>
      <c r="F21" s="14">
        <f>IF(AND('Saisie Code'!$D$3=3,'Saisie Code'!$D$4=3,'Saisie Code'!$D$5=4),'Saisie Code'!$D$6,0)</f>
        <v>0</v>
      </c>
      <c r="G21" s="20" t="s">
        <v>13</v>
      </c>
      <c r="H21" s="14">
        <f>IF(AND('Saisie Code'!$D$3=3,'Saisie Code'!$D$4=4,'Saisie Code'!$D$5=4),'Saisie Code'!$D$6,0)</f>
        <v>0</v>
      </c>
      <c r="I21" s="14"/>
    </row>
    <row r="22" spans="1:10" ht="23.25" customHeight="1" x14ac:dyDescent="0.25">
      <c r="A22" s="26"/>
      <c r="B22" s="31"/>
      <c r="C22" s="21" t="s">
        <v>12</v>
      </c>
      <c r="D22" s="14">
        <f>IF(AND('Saisie Code'!$D$3=3,'Saisie Code'!$D$4=2,'Saisie Code'!$D$5=5),'Saisie Code'!$D$6,0)</f>
        <v>0</v>
      </c>
      <c r="E22" s="21" t="s">
        <v>12</v>
      </c>
      <c r="F22" s="14">
        <f>IF(AND('Saisie Code'!$D$3=3,'Saisie Code'!$D$4=3,'Saisie Code'!$D$5=5),'Saisie Code'!$D$6,0)</f>
        <v>0</v>
      </c>
      <c r="G22" s="21" t="s">
        <v>12</v>
      </c>
      <c r="H22" s="14">
        <f>IF(AND('Saisie Code'!$D$3=3,'Saisie Code'!$D$4=4,'Saisie Code'!$D$5=5),'Saisie Code'!$D$6,0)</f>
        <v>0</v>
      </c>
      <c r="I22" s="14"/>
    </row>
    <row r="23" spans="1:10" ht="23.25" customHeight="1" x14ac:dyDescent="0.25">
      <c r="A23" s="26"/>
      <c r="B23" s="31"/>
      <c r="C23" s="20" t="s">
        <v>4</v>
      </c>
      <c r="D23" s="14">
        <f>IF(AND('Saisie Code'!$D$3=3,'Saisie Code'!$D$4=2,'Saisie Code'!$D$5=6),'Saisie Code'!$D$6,0)</f>
        <v>0</v>
      </c>
      <c r="E23" s="20" t="s">
        <v>4</v>
      </c>
      <c r="F23" s="14">
        <f>IF(AND('Saisie Code'!$D$3=3,'Saisie Code'!$D$4=3,'Saisie Code'!$D$5=6),'Saisie Code'!$D$6,0)</f>
        <v>0</v>
      </c>
      <c r="G23" s="20" t="s">
        <v>4</v>
      </c>
      <c r="H23" s="14">
        <f>IF(AND('Saisie Code'!$D$3=3,'Saisie Code'!$D$4=4,'Saisie Code'!$D$5=6),'Saisie Code'!$D$6,0)</f>
        <v>0</v>
      </c>
      <c r="I23" s="14"/>
    </row>
    <row r="24" spans="1:10" ht="23.25" customHeight="1" x14ac:dyDescent="0.25">
      <c r="A24" s="26"/>
      <c r="B24" s="31"/>
      <c r="C24" s="21" t="s">
        <v>7</v>
      </c>
      <c r="D24" s="14">
        <f>IF(AND('Saisie Code'!$D$3=3,'Saisie Code'!$D$4=2,'Saisie Code'!$D$5=7),'Saisie Code'!$D$6,0)</f>
        <v>0</v>
      </c>
      <c r="E24" s="21" t="s">
        <v>7</v>
      </c>
      <c r="F24" s="14">
        <f>IF(AND('Saisie Code'!$D$3=3,'Saisie Code'!$D$4=3,'Saisie Code'!$D$5=7),'Saisie Code'!$D$6,0)</f>
        <v>0</v>
      </c>
      <c r="G24" s="21" t="s">
        <v>7</v>
      </c>
      <c r="H24" s="14">
        <f>IF(AND('Saisie Code'!$D$3=3,'Saisie Code'!$D$4=4,'Saisie Code'!$D$5=7),'Saisie Code'!$D$6,0)</f>
        <v>0</v>
      </c>
      <c r="I24" s="14"/>
    </row>
    <row r="25" spans="1:10" ht="23.25" customHeight="1" x14ac:dyDescent="0.25">
      <c r="A25" s="26"/>
      <c r="B25" s="31"/>
      <c r="C25" s="20" t="s">
        <v>6</v>
      </c>
      <c r="D25" s="14">
        <f>IF(AND('Saisie Code'!$D$3=3,'Saisie Code'!$D$4=2,'Saisie Code'!$D$5=8),'Saisie Code'!$D$6,0)</f>
        <v>0</v>
      </c>
      <c r="E25" s="20" t="s">
        <v>6</v>
      </c>
      <c r="F25" s="14">
        <f>IF(AND('Saisie Code'!$D$3=3,'Saisie Code'!$D$4=3,'Saisie Code'!$D$5=8),'Saisie Code'!$D$6,0)</f>
        <v>0</v>
      </c>
      <c r="G25" s="20" t="s">
        <v>6</v>
      </c>
      <c r="H25" s="14">
        <f>IF(AND('Saisie Code'!$D$3=3,'Saisie Code'!$D$4=4,'Saisie Code'!$D$5=8),'Saisie Code'!$D$6,0)</f>
        <v>0</v>
      </c>
      <c r="I25" s="14"/>
    </row>
    <row r="26" spans="1:10" ht="23.25" customHeight="1" x14ac:dyDescent="0.25">
      <c r="A26" s="26"/>
      <c r="B26" s="31"/>
      <c r="C26" s="21" t="s">
        <v>8</v>
      </c>
      <c r="D26" s="14">
        <f>IF(AND('Saisie Code'!$D$3=3,'Saisie Code'!$D$4=2,'Saisie Code'!$D$5=9),'Saisie Code'!$D$6,0)</f>
        <v>0</v>
      </c>
      <c r="E26" s="21" t="s">
        <v>8</v>
      </c>
      <c r="F26" s="14">
        <f>IF(AND('Saisie Code'!$D$3=3,'Saisie Code'!$D$4=3,'Saisie Code'!$D$5=9),'Saisie Code'!$D$6,0)</f>
        <v>0</v>
      </c>
      <c r="G26" s="21" t="s">
        <v>8</v>
      </c>
      <c r="H26" s="14">
        <f>IF(AND('Saisie Code'!$D$3=3,'Saisie Code'!$D$4=4,'Saisie Code'!$D$5=9),'Saisie Code'!$D$6,0)</f>
        <v>0</v>
      </c>
      <c r="I26" s="14"/>
    </row>
    <row r="27" spans="1:10" ht="23.25" customHeight="1" x14ac:dyDescent="0.25">
      <c r="A27" s="26"/>
      <c r="B27" s="31"/>
      <c r="C27" s="20" t="s">
        <v>5</v>
      </c>
      <c r="D27" s="14">
        <f>IF(AND('Saisie Code'!$D$3=3,'Saisie Code'!$D$4=2,'Saisie Code'!$D$5=1),'Saisie Code'!$D$6,0)</f>
        <v>0</v>
      </c>
      <c r="E27" s="20" t="s">
        <v>5</v>
      </c>
      <c r="F27" s="14">
        <f>IF(AND('Saisie Code'!$D$3=3,'Saisie Code'!$D$4=3,'Saisie Code'!$D$5=1),'Saisie Code'!$D$6,0)</f>
        <v>0</v>
      </c>
      <c r="G27" s="20" t="s">
        <v>5</v>
      </c>
      <c r="H27" s="14">
        <f>IF(AND('Saisie Code'!$D$3=3,'Saisie Code'!$D$4=4,'Saisie Code'!$D$5=1),'Saisie Code'!$D$6,0)</f>
        <v>0</v>
      </c>
      <c r="I27" s="14"/>
      <c r="J27" s="14">
        <f>IF(AND('Saisie Code'!$D$3=3,'Saisie Code'!$D$7&lt;&gt;0,'Saisie Code'!$D$4=1,'Saisie Code'!$D$5=1),'Saisie Code'!$D$6,0)</f>
        <v>0</v>
      </c>
    </row>
    <row r="28" spans="1:10" ht="23.25" customHeight="1" x14ac:dyDescent="0.25">
      <c r="A28" s="26"/>
      <c r="B28" s="31"/>
      <c r="C28" s="22" t="s">
        <v>20</v>
      </c>
      <c r="D28" s="14">
        <f>IF(AND('Saisie Code'!$D$3=3,'Saisie Code'!$D$4=2,'Saisie Code'!$D$5=10),'Saisie Code'!$D$6,0)</f>
        <v>0</v>
      </c>
      <c r="E28" s="22" t="s">
        <v>20</v>
      </c>
      <c r="F28" s="14">
        <f>IF(AND('Saisie Code'!$D$3=3,'Saisie Code'!$D$4=3,'Saisie Code'!$D$5=10),'Saisie Code'!$D$6,0)</f>
        <v>0</v>
      </c>
      <c r="G28" s="22" t="s">
        <v>20</v>
      </c>
      <c r="H28" s="14">
        <f>IF(AND('Saisie Code'!$D$3=3,'Saisie Code'!$D$4=4,'Saisie Code'!$D$5=10),'Saisie Code'!$D$6,0)</f>
        <v>0</v>
      </c>
      <c r="I28" s="14"/>
      <c r="J28" s="14"/>
    </row>
    <row r="29" spans="1:10" ht="23.25" customHeight="1" x14ac:dyDescent="0.25">
      <c r="A29" s="26"/>
      <c r="B29" s="31"/>
      <c r="C29" s="20" t="s">
        <v>19</v>
      </c>
      <c r="D29" s="14">
        <f>IF(AND('Saisie Code'!$D$3=3,'Saisie Code'!$D$4=2,'Saisie Code'!$D$5=11),'Saisie Code'!$D$6,0)</f>
        <v>0</v>
      </c>
      <c r="E29" s="20" t="s">
        <v>19</v>
      </c>
      <c r="F29" s="14">
        <f>IF(AND('Saisie Code'!$D$3=3,'Saisie Code'!$D$4=3,'Saisie Code'!$D$5=11),'Saisie Code'!$D$6,0)</f>
        <v>0</v>
      </c>
      <c r="G29" s="20" t="s">
        <v>19</v>
      </c>
      <c r="H29" s="14">
        <f>IF(AND('Saisie Code'!$D$3=3,'Saisie Code'!$D$4=4,'Saisie Code'!$D$5=11),'Saisie Code'!$D$6,0)</f>
        <v>0</v>
      </c>
      <c r="I29" s="14"/>
      <c r="J29" s="14">
        <f>IF(AND('Saisie Code'!$D$3=3,'Saisie Code'!$D$7&lt;&gt;0,'Saisie Code'!$D$4=1,'Saisie Code'!$D$5=11),'Saisie Code'!$D$6,0)</f>
        <v>0</v>
      </c>
    </row>
    <row r="30" spans="1:10" ht="23.25" customHeight="1" thickBot="1" x14ac:dyDescent="0.3">
      <c r="A30" s="26"/>
      <c r="B30" s="32"/>
      <c r="C30" s="8"/>
      <c r="D30" s="4"/>
      <c r="E30" s="8"/>
      <c r="F30" s="4"/>
      <c r="G30" s="8"/>
      <c r="H30" s="4"/>
      <c r="I30" s="4"/>
    </row>
    <row r="31" spans="1:10" ht="23.25" customHeight="1" thickBot="1" x14ac:dyDescent="0.3">
      <c r="A31" s="26"/>
      <c r="B31" s="5">
        <f>SUM(E31:H31)</f>
        <v>0</v>
      </c>
      <c r="C31" s="10"/>
      <c r="D31" s="6"/>
      <c r="E31" s="12"/>
      <c r="F31" s="7"/>
      <c r="G31" s="12"/>
      <c r="H31" s="7"/>
      <c r="I31" s="38"/>
    </row>
    <row r="32" spans="1:10" ht="23.25" customHeight="1" thickBot="1" x14ac:dyDescent="0.3">
      <c r="A32" s="26"/>
      <c r="C32" s="28" t="s">
        <v>0</v>
      </c>
      <c r="D32" s="29"/>
      <c r="E32" s="28" t="s">
        <v>1</v>
      </c>
      <c r="F32" s="29"/>
      <c r="G32" s="28" t="s">
        <v>16</v>
      </c>
      <c r="H32" s="29"/>
      <c r="I32" s="37"/>
    </row>
    <row r="33" spans="1:10" ht="23.25" customHeight="1" x14ac:dyDescent="0.25">
      <c r="A33" s="26"/>
      <c r="B33" s="30" t="s">
        <v>3</v>
      </c>
      <c r="C33" s="8"/>
      <c r="D33" s="4" t="s">
        <v>11</v>
      </c>
      <c r="E33" s="8"/>
      <c r="F33" s="4" t="s">
        <v>11</v>
      </c>
      <c r="G33" s="8"/>
      <c r="H33" s="4" t="s">
        <v>11</v>
      </c>
      <c r="I33" s="4"/>
    </row>
    <row r="34" spans="1:10" ht="23.25" customHeight="1" x14ac:dyDescent="0.25">
      <c r="A34" s="26"/>
      <c r="B34" s="31" t="s">
        <v>3</v>
      </c>
      <c r="C34" s="20" t="s">
        <v>14</v>
      </c>
      <c r="D34" s="14">
        <f>IF(AND('Saisie Code'!$D$3=4,'Saisie Code'!$D$4=2,'Saisie Code'!$D$5=2),'Saisie Code'!$D$6,0)</f>
        <v>0</v>
      </c>
      <c r="E34" s="20" t="s">
        <v>14</v>
      </c>
      <c r="F34" s="14">
        <f>IF(AND('Saisie Code'!$D$3=4,'Saisie Code'!$D$4=3,'Saisie Code'!$D$5=2),'Saisie Code'!$D$6,0)</f>
        <v>0</v>
      </c>
      <c r="G34" s="20" t="s">
        <v>14</v>
      </c>
      <c r="H34" s="14">
        <f>IF(AND('Saisie Code'!$D$7=3,'Saisie Code'!$D$4=4,'Saisie Code'!$D$5=2),'Saisie Code'!$D$6,0)</f>
        <v>0</v>
      </c>
      <c r="I34" s="14"/>
    </row>
    <row r="35" spans="1:10" ht="23.25" customHeight="1" x14ac:dyDescent="0.25">
      <c r="A35" s="26"/>
      <c r="B35" s="31"/>
      <c r="C35" s="21" t="s">
        <v>15</v>
      </c>
      <c r="D35" s="14">
        <f>IF(AND('Saisie Code'!$D$3=4,'Saisie Code'!$D$4=2,'Saisie Code'!$D$5=3),'Saisie Code'!$D$6,0)</f>
        <v>0</v>
      </c>
      <c r="E35" s="21" t="s">
        <v>15</v>
      </c>
      <c r="F35" s="14">
        <f>IF(AND('Saisie Code'!$D$3=4,'Saisie Code'!$D$4=3,'Saisie Code'!$D$5=3),'Saisie Code'!$D$6,0)</f>
        <v>0</v>
      </c>
      <c r="G35" s="21" t="s">
        <v>15</v>
      </c>
      <c r="H35" s="14">
        <f>IF(AND('Saisie Code'!$D$7=3,'Saisie Code'!$D$4=4,'Saisie Code'!$D$5=3),'Saisie Code'!$D$6,0)</f>
        <v>0</v>
      </c>
      <c r="I35" s="14"/>
    </row>
    <row r="36" spans="1:10" ht="23.25" customHeight="1" x14ac:dyDescent="0.25">
      <c r="A36" s="26"/>
      <c r="B36" s="31"/>
      <c r="C36" s="20" t="s">
        <v>13</v>
      </c>
      <c r="D36" s="14">
        <f>IF(AND('Saisie Code'!$D$3=4,'Saisie Code'!$D$4=2,'Saisie Code'!$D$5=4),'Saisie Code'!$D$6,0)</f>
        <v>0</v>
      </c>
      <c r="E36" s="20" t="s">
        <v>13</v>
      </c>
      <c r="F36" s="14">
        <f>IF(AND('Saisie Code'!$D$3=4,'Saisie Code'!$D$4=3,'Saisie Code'!$D$5=4),'Saisie Code'!$D$6,0)</f>
        <v>0</v>
      </c>
      <c r="G36" s="20" t="s">
        <v>13</v>
      </c>
      <c r="H36" s="14">
        <f>IF(AND('Saisie Code'!$D$7=3,'Saisie Code'!$D$4=4,'Saisie Code'!$D$5=4),'Saisie Code'!$D$6,0)</f>
        <v>0</v>
      </c>
      <c r="I36" s="14"/>
    </row>
    <row r="37" spans="1:10" ht="23.25" customHeight="1" x14ac:dyDescent="0.25">
      <c r="A37" s="26"/>
      <c r="B37" s="31"/>
      <c r="C37" s="21" t="s">
        <v>12</v>
      </c>
      <c r="D37" s="14">
        <f>IF(AND('Saisie Code'!$D$3=4,'Saisie Code'!$D$4=2,'Saisie Code'!$D$5=5),'Saisie Code'!$D$6,0)</f>
        <v>0</v>
      </c>
      <c r="E37" s="21" t="s">
        <v>12</v>
      </c>
      <c r="F37" s="14">
        <f>IF(AND('Saisie Code'!$D$3=4,'Saisie Code'!$D$4=3,'Saisie Code'!$D$5=5),'Saisie Code'!$D$6,0)</f>
        <v>0</v>
      </c>
      <c r="G37" s="21" t="s">
        <v>12</v>
      </c>
      <c r="H37" s="14">
        <f>IF(AND('Saisie Code'!$D$7=3,'Saisie Code'!$D$4=4,'Saisie Code'!$D$5=5),'Saisie Code'!$D$6,0)</f>
        <v>0</v>
      </c>
      <c r="I37" s="14"/>
    </row>
    <row r="38" spans="1:10" ht="23.25" customHeight="1" x14ac:dyDescent="0.25">
      <c r="A38" s="26"/>
      <c r="B38" s="31"/>
      <c r="C38" s="20" t="s">
        <v>4</v>
      </c>
      <c r="D38" s="14">
        <f>IF(AND('Saisie Code'!$D$3=4,'Saisie Code'!$D$4=2,'Saisie Code'!$D$5=6),'Saisie Code'!$D$6,0)</f>
        <v>0</v>
      </c>
      <c r="E38" s="20" t="s">
        <v>4</v>
      </c>
      <c r="F38" s="14">
        <f>IF(AND('Saisie Code'!$D$3=4,'Saisie Code'!$D$4=3,'Saisie Code'!$D$5=6),'Saisie Code'!$D$6,0)</f>
        <v>0</v>
      </c>
      <c r="G38" s="20" t="s">
        <v>4</v>
      </c>
      <c r="H38" s="14">
        <f>IF(AND('Saisie Code'!$D$7=3,'Saisie Code'!$D$4=4,'Saisie Code'!$D$5=6),'Saisie Code'!$D$6,0)</f>
        <v>0</v>
      </c>
      <c r="I38" s="14"/>
    </row>
    <row r="39" spans="1:10" ht="23.25" customHeight="1" x14ac:dyDescent="0.25">
      <c r="A39" s="26"/>
      <c r="B39" s="31"/>
      <c r="C39" s="21" t="s">
        <v>7</v>
      </c>
      <c r="D39" s="14">
        <f>IF(AND('Saisie Code'!$D$3=4,'Saisie Code'!$D$4=2,'Saisie Code'!$D$5=7),'Saisie Code'!$D$6,0)</f>
        <v>0</v>
      </c>
      <c r="E39" s="21" t="s">
        <v>7</v>
      </c>
      <c r="F39" s="14">
        <f>IF(AND('Saisie Code'!$D$3=4,'Saisie Code'!$D$4=3,'Saisie Code'!$D$5=7),'Saisie Code'!$D$6,0)</f>
        <v>0</v>
      </c>
      <c r="G39" s="21" t="s">
        <v>7</v>
      </c>
      <c r="H39" s="14">
        <f>IF(AND('Saisie Code'!$D$7=3,'Saisie Code'!$D$4=4,'Saisie Code'!$D$5=7),'Saisie Code'!$D$6,0)</f>
        <v>0</v>
      </c>
      <c r="I39" s="14"/>
    </row>
    <row r="40" spans="1:10" ht="23.25" customHeight="1" x14ac:dyDescent="0.25">
      <c r="A40" s="26"/>
      <c r="B40" s="31"/>
      <c r="C40" s="20" t="s">
        <v>6</v>
      </c>
      <c r="D40" s="14">
        <f>IF(AND('Saisie Code'!$D$3=4,'Saisie Code'!$D$4=2,'Saisie Code'!$D$5=8),'Saisie Code'!$D$6,0)</f>
        <v>0</v>
      </c>
      <c r="E40" s="20" t="s">
        <v>6</v>
      </c>
      <c r="F40" s="14">
        <f>IF(AND('Saisie Code'!$D$3=4,'Saisie Code'!$D$4=3,'Saisie Code'!$D$5=8),'Saisie Code'!$D$6,0)</f>
        <v>0</v>
      </c>
      <c r="G40" s="20" t="s">
        <v>6</v>
      </c>
      <c r="H40" s="14">
        <f>IF(AND('Saisie Code'!$D$7=3,'Saisie Code'!$D$4=4,'Saisie Code'!$D$5=8),'Saisie Code'!$D$6,0)</f>
        <v>0</v>
      </c>
      <c r="I40" s="14"/>
    </row>
    <row r="41" spans="1:10" ht="23.25" customHeight="1" x14ac:dyDescent="0.25">
      <c r="A41" s="26"/>
      <c r="B41" s="31"/>
      <c r="C41" s="21" t="s">
        <v>8</v>
      </c>
      <c r="D41" s="14">
        <f>IF(AND('Saisie Code'!$D$3=4,'Saisie Code'!$D$4=2,'Saisie Code'!$D$5=9),'Saisie Code'!$D$6,0)</f>
        <v>0</v>
      </c>
      <c r="E41" s="21" t="s">
        <v>8</v>
      </c>
      <c r="F41" s="14">
        <f>IF(AND('Saisie Code'!$D$3=4,'Saisie Code'!$D$4=3,'Saisie Code'!$D$5=9),'Saisie Code'!$D$6,0)</f>
        <v>0</v>
      </c>
      <c r="G41" s="21" t="s">
        <v>8</v>
      </c>
      <c r="H41" s="14">
        <f>IF(AND('Saisie Code'!$D$7=3,'Saisie Code'!$D$4=4,'Saisie Code'!$D$5=9),'Saisie Code'!$D$6,0)</f>
        <v>0</v>
      </c>
      <c r="I41" s="14"/>
    </row>
    <row r="42" spans="1:10" ht="23.25" customHeight="1" x14ac:dyDescent="0.25">
      <c r="A42" s="26"/>
      <c r="B42" s="31"/>
      <c r="C42" s="20" t="s">
        <v>5</v>
      </c>
      <c r="D42" s="14">
        <f>IF(AND('Saisie Code'!$D$3=4,'Saisie Code'!$D$4=2,'Saisie Code'!$D$5=1),'Saisie Code'!$D$6,0)</f>
        <v>0</v>
      </c>
      <c r="E42" s="20" t="s">
        <v>5</v>
      </c>
      <c r="F42" s="14">
        <f>IF(AND('Saisie Code'!$D$3=4,'Saisie Code'!$D$4=3,'Saisie Code'!$D$5=1),'Saisie Code'!$D$6,0)</f>
        <v>0</v>
      </c>
      <c r="G42" s="20" t="s">
        <v>5</v>
      </c>
      <c r="H42" s="14">
        <f>IF(AND('Saisie Code'!$D$7=3,'Saisie Code'!$D$4=4,'Saisie Code'!$D$5=1),'Saisie Code'!$D$6,0)</f>
        <v>0</v>
      </c>
      <c r="I42" s="14"/>
      <c r="J42" s="14">
        <f>IF(AND('Saisie Code'!$D$3=4,'Saisie Code'!$D$7&lt;&gt;0,'Saisie Code'!$D$4=1,'Saisie Code'!$D$5=1),'Saisie Code'!$D$6,0)</f>
        <v>0</v>
      </c>
    </row>
    <row r="43" spans="1:10" ht="23.25" customHeight="1" x14ac:dyDescent="0.25">
      <c r="A43" s="26"/>
      <c r="B43" s="19"/>
      <c r="C43" s="22" t="s">
        <v>20</v>
      </c>
      <c r="D43" s="14">
        <f>IF(AND('Saisie Code'!$D$3=4,'Saisie Code'!$D$4=2,'Saisie Code'!$D$5=10),'Saisie Code'!$D$6,0)</f>
        <v>0</v>
      </c>
      <c r="E43" s="22" t="s">
        <v>20</v>
      </c>
      <c r="F43" s="14">
        <f>IF(AND('Saisie Code'!$D$3=4,'Saisie Code'!$D$4=3,'Saisie Code'!$D$5=10),'Saisie Code'!$D$6,0)</f>
        <v>0</v>
      </c>
      <c r="G43" s="22" t="s">
        <v>20</v>
      </c>
      <c r="H43" s="14">
        <f>IF(AND('Saisie Code'!$D$7=3,'Saisie Code'!$D$4=4,'Saisie Code'!$D$5=10),'Saisie Code'!$D$6,0)</f>
        <v>0</v>
      </c>
      <c r="I43" s="14"/>
      <c r="J43" s="14"/>
    </row>
    <row r="44" spans="1:10" ht="23.25" customHeight="1" x14ac:dyDescent="0.25">
      <c r="A44" s="26"/>
      <c r="B44" s="19"/>
      <c r="C44" s="20" t="s">
        <v>19</v>
      </c>
      <c r="D44" s="14">
        <f>IF(AND('Saisie Code'!$D$3=4,'Saisie Code'!$D$4=2,'Saisie Code'!$D$5=11),'Saisie Code'!$D$6,0)</f>
        <v>0</v>
      </c>
      <c r="E44" s="20" t="s">
        <v>19</v>
      </c>
      <c r="F44" s="14">
        <f>IF(AND('Saisie Code'!$D$3=4,'Saisie Code'!$D$4=3,'Saisie Code'!$D$5=11),'Saisie Code'!$D$6,0)</f>
        <v>0</v>
      </c>
      <c r="G44" s="20" t="s">
        <v>19</v>
      </c>
      <c r="H44" s="14">
        <f>IF(AND('Saisie Code'!$D$7=3,'Saisie Code'!$D$4=4,'Saisie Code'!$D$5=11),'Saisie Code'!$D$6,0)</f>
        <v>0</v>
      </c>
      <c r="I44" s="14"/>
      <c r="J44" s="14">
        <f>IF(AND('Saisie Code'!$D$3=4,'Saisie Code'!$D$7&lt;&gt;0,'Saisie Code'!$D$4=1,'Saisie Code'!$D$5=11),'Saisie Code'!$D$6,0)</f>
        <v>0</v>
      </c>
    </row>
    <row r="45" spans="1:10" ht="23.25" customHeight="1" x14ac:dyDescent="0.25">
      <c r="A45" s="26"/>
      <c r="B45" s="19"/>
      <c r="C45" s="17"/>
      <c r="D45" s="18"/>
      <c r="E45" s="17"/>
      <c r="F45" s="18"/>
      <c r="G45" s="17"/>
      <c r="H45" s="18"/>
      <c r="I45" s="18"/>
    </row>
    <row r="46" spans="1:10" ht="23.25" customHeight="1" thickBot="1" x14ac:dyDescent="0.3">
      <c r="A46" s="26"/>
      <c r="B46" s="1"/>
      <c r="C46" s="8"/>
      <c r="D46" s="4"/>
      <c r="E46" s="8"/>
      <c r="F46" s="4"/>
      <c r="G46" s="8"/>
      <c r="H46" s="4"/>
      <c r="I46" s="4"/>
    </row>
    <row r="47" spans="1:10" ht="23.25" customHeight="1" thickBot="1" x14ac:dyDescent="0.3">
      <c r="A47" s="26"/>
      <c r="B47" s="5">
        <f>SUM(E47:H47)</f>
        <v>0</v>
      </c>
      <c r="C47" s="10"/>
      <c r="D47" s="6"/>
      <c r="E47" s="12"/>
      <c r="F47" s="7"/>
      <c r="G47" s="12"/>
      <c r="H47" s="7"/>
      <c r="I47" s="38"/>
    </row>
    <row r="48" spans="1:10" ht="23.25" customHeight="1" thickBot="1" x14ac:dyDescent="0.3">
      <c r="A48" s="26"/>
      <c r="B48" s="13"/>
      <c r="C48" s="28" t="s">
        <v>0</v>
      </c>
      <c r="D48" s="29"/>
      <c r="E48" s="28" t="s">
        <v>1</v>
      </c>
      <c r="F48" s="29"/>
      <c r="G48" s="28" t="s">
        <v>16</v>
      </c>
      <c r="H48" s="29"/>
      <c r="I48" s="37"/>
    </row>
    <row r="49" spans="1:10" ht="23.25" customHeight="1" x14ac:dyDescent="0.25">
      <c r="A49" s="26"/>
      <c r="B49" s="31" t="s">
        <v>2</v>
      </c>
      <c r="C49" s="8"/>
      <c r="D49" s="4" t="s">
        <v>11</v>
      </c>
      <c r="E49" s="8"/>
      <c r="F49" s="4" t="s">
        <v>11</v>
      </c>
      <c r="G49" s="8"/>
      <c r="H49" s="4" t="s">
        <v>11</v>
      </c>
      <c r="I49" s="4"/>
    </row>
    <row r="50" spans="1:10" ht="23.25" customHeight="1" x14ac:dyDescent="0.25">
      <c r="A50" s="26"/>
      <c r="B50" s="31"/>
      <c r="C50" s="20" t="s">
        <v>14</v>
      </c>
      <c r="D50" s="14">
        <f>IF(AND('Saisie Code'!$D$3=5,'Saisie Code'!$D$4=2,'Saisie Code'!$D$5=2),'Saisie Code'!$D$6,0)</f>
        <v>0</v>
      </c>
      <c r="E50" s="20" t="s">
        <v>14</v>
      </c>
      <c r="F50" s="14">
        <f>IF(AND('Saisie Code'!$D$3=5,'Saisie Code'!$D$4=3,'Saisie Code'!$D$5=2),'Saisie Code'!$D$6,0)</f>
        <v>0</v>
      </c>
      <c r="G50" s="20" t="s">
        <v>14</v>
      </c>
      <c r="H50" s="14">
        <f>IF(AND('Saisie Code'!$D$3=5,'Saisie Code'!$D$4=4,'Saisie Code'!$D$5=2),'Saisie Code'!$D$6,0)</f>
        <v>0</v>
      </c>
      <c r="I50" s="14"/>
    </row>
    <row r="51" spans="1:10" ht="23.25" customHeight="1" x14ac:dyDescent="0.25">
      <c r="A51" s="26"/>
      <c r="B51" s="31"/>
      <c r="C51" s="21" t="s">
        <v>15</v>
      </c>
      <c r="D51" s="14">
        <f>IF(AND('Saisie Code'!$D$3=5,'Saisie Code'!$D$4=2,'Saisie Code'!$D$5=3),'Saisie Code'!$D$6,0)</f>
        <v>0</v>
      </c>
      <c r="E51" s="21" t="s">
        <v>15</v>
      </c>
      <c r="F51" s="14">
        <f>IF(AND('Saisie Code'!$D$3=5,'Saisie Code'!$D$4=3,'Saisie Code'!$D$5=3),'Saisie Code'!$D$6,0)</f>
        <v>0</v>
      </c>
      <c r="G51" s="21" t="s">
        <v>15</v>
      </c>
      <c r="H51" s="14">
        <f>IF(AND('Saisie Code'!$D$3=5,'Saisie Code'!$D$4=4,'Saisie Code'!$D$5=3),'Saisie Code'!$D$6,0)</f>
        <v>0</v>
      </c>
      <c r="I51" s="14"/>
    </row>
    <row r="52" spans="1:10" ht="23.25" customHeight="1" x14ac:dyDescent="0.25">
      <c r="A52" s="26"/>
      <c r="B52" s="31"/>
      <c r="C52" s="20" t="s">
        <v>13</v>
      </c>
      <c r="D52" s="14">
        <f>IF(AND('Saisie Code'!$D$3=5,'Saisie Code'!$D$4=2,'Saisie Code'!$D$5=4),'Saisie Code'!$D$6,0)</f>
        <v>0</v>
      </c>
      <c r="E52" s="20" t="s">
        <v>13</v>
      </c>
      <c r="F52" s="14">
        <f>IF(AND('Saisie Code'!$D$3=5,'Saisie Code'!$D$4=3,'Saisie Code'!$D$5=4),'Saisie Code'!$D$6,0)</f>
        <v>0</v>
      </c>
      <c r="G52" s="20" t="s">
        <v>13</v>
      </c>
      <c r="H52" s="14">
        <f>IF(AND('Saisie Code'!$D$3=5,'Saisie Code'!$D$4=4,'Saisie Code'!$D$5=4),'Saisie Code'!$D$6,0)</f>
        <v>0</v>
      </c>
      <c r="I52" s="14"/>
    </row>
    <row r="53" spans="1:10" ht="23.25" customHeight="1" x14ac:dyDescent="0.25">
      <c r="A53" s="26"/>
      <c r="B53" s="31"/>
      <c r="C53" s="21" t="s">
        <v>12</v>
      </c>
      <c r="D53" s="14">
        <f>IF(AND('Saisie Code'!$D$3=5,'Saisie Code'!$D$4=2,'Saisie Code'!$D$5=5),'Saisie Code'!$D$6,0)</f>
        <v>0</v>
      </c>
      <c r="E53" s="21" t="s">
        <v>12</v>
      </c>
      <c r="F53" s="14">
        <f>IF(AND('Saisie Code'!$D$3=5,'Saisie Code'!$D$4=3,'Saisie Code'!$D$5=5),'Saisie Code'!$D$6,0)</f>
        <v>0</v>
      </c>
      <c r="G53" s="21" t="s">
        <v>12</v>
      </c>
      <c r="H53" s="14">
        <f>IF(AND('Saisie Code'!$D$3=5,'Saisie Code'!$D$4=4,'Saisie Code'!$D$5=5),'Saisie Code'!$D$6,0)</f>
        <v>0</v>
      </c>
      <c r="I53" s="14"/>
    </row>
    <row r="54" spans="1:10" ht="23.25" customHeight="1" x14ac:dyDescent="0.25">
      <c r="A54" s="26"/>
      <c r="B54" s="31"/>
      <c r="C54" s="20" t="s">
        <v>4</v>
      </c>
      <c r="D54" s="14">
        <f>IF(AND('Saisie Code'!$D$3=5,'Saisie Code'!$D$4=2,'Saisie Code'!$D$5=6),'Saisie Code'!$D$6,0)</f>
        <v>0</v>
      </c>
      <c r="E54" s="20" t="s">
        <v>4</v>
      </c>
      <c r="F54" s="14">
        <f>IF(AND('Saisie Code'!$D$3=5,'Saisie Code'!$D$4=3,'Saisie Code'!$D$5=6),'Saisie Code'!$D$6,0)</f>
        <v>0</v>
      </c>
      <c r="G54" s="20" t="s">
        <v>4</v>
      </c>
      <c r="H54" s="14">
        <f>IF(AND('Saisie Code'!$D$3=5,'Saisie Code'!$D$4=4,'Saisie Code'!$D$5=6),'Saisie Code'!$D$6,0)</f>
        <v>0</v>
      </c>
      <c r="I54" s="14"/>
    </row>
    <row r="55" spans="1:10" ht="23.25" customHeight="1" x14ac:dyDescent="0.25">
      <c r="A55" s="26"/>
      <c r="B55" s="31"/>
      <c r="C55" s="21" t="s">
        <v>7</v>
      </c>
      <c r="D55" s="14">
        <f>IF(AND('Saisie Code'!$D$3=5,'Saisie Code'!$D$4=2,'Saisie Code'!$D$5=7),'Saisie Code'!$D$6,0)</f>
        <v>0</v>
      </c>
      <c r="E55" s="21" t="s">
        <v>7</v>
      </c>
      <c r="F55" s="14">
        <f>IF(AND('Saisie Code'!$D$3=5,'Saisie Code'!$D$4=3,'Saisie Code'!$D$5=7),'Saisie Code'!$D$6,0)</f>
        <v>0</v>
      </c>
      <c r="G55" s="21" t="s">
        <v>7</v>
      </c>
      <c r="H55" s="14">
        <f>IF(AND('Saisie Code'!$D$3=5,'Saisie Code'!$D$4=4,'Saisie Code'!$D$5=7),'Saisie Code'!$D$6,0)</f>
        <v>0</v>
      </c>
      <c r="I55" s="14"/>
    </row>
    <row r="56" spans="1:10" ht="23.25" customHeight="1" x14ac:dyDescent="0.25">
      <c r="A56" s="26"/>
      <c r="B56" s="31"/>
      <c r="C56" s="20" t="s">
        <v>6</v>
      </c>
      <c r="D56" s="14">
        <f>IF(AND('Saisie Code'!$D$3=5,'Saisie Code'!$D$4=2,'Saisie Code'!$D$5=8),'Saisie Code'!$D$6,0)</f>
        <v>0</v>
      </c>
      <c r="E56" s="20" t="s">
        <v>6</v>
      </c>
      <c r="F56" s="14">
        <f>IF(AND('Saisie Code'!$D$3=5,'Saisie Code'!$D$4=3,'Saisie Code'!$D$5=8),'Saisie Code'!$D$6,0)</f>
        <v>0</v>
      </c>
      <c r="G56" s="20" t="s">
        <v>6</v>
      </c>
      <c r="H56" s="14">
        <f>IF(AND('Saisie Code'!$D$3=5,'Saisie Code'!$D$4=4,'Saisie Code'!$D$5=8),'Saisie Code'!$D$6,0)</f>
        <v>0</v>
      </c>
      <c r="I56" s="14"/>
    </row>
    <row r="57" spans="1:10" ht="23.25" customHeight="1" x14ac:dyDescent="0.25">
      <c r="A57" s="26"/>
      <c r="B57" s="31"/>
      <c r="C57" s="21" t="s">
        <v>8</v>
      </c>
      <c r="D57" s="14">
        <f>IF(AND('Saisie Code'!$D$3=5,'Saisie Code'!$D$4=2,'Saisie Code'!$D$5=9),'Saisie Code'!$D$6,0)</f>
        <v>0</v>
      </c>
      <c r="E57" s="21" t="s">
        <v>8</v>
      </c>
      <c r="F57" s="14">
        <f>IF(AND('Saisie Code'!$D$3=5,'Saisie Code'!$D$4=3,'Saisie Code'!$D$5=9),'Saisie Code'!$D$6,0)</f>
        <v>0</v>
      </c>
      <c r="G57" s="21" t="s">
        <v>8</v>
      </c>
      <c r="H57" s="14">
        <f>IF(AND('Saisie Code'!$D$3=5,'Saisie Code'!$D$4=4,'Saisie Code'!$D$5=9),'Saisie Code'!$D$6,0)</f>
        <v>0</v>
      </c>
      <c r="I57" s="14"/>
    </row>
    <row r="58" spans="1:10" ht="23.25" customHeight="1" x14ac:dyDescent="0.25">
      <c r="A58" s="26"/>
      <c r="B58" s="31"/>
      <c r="C58" s="20" t="s">
        <v>5</v>
      </c>
      <c r="D58" s="14">
        <f>IF(AND('Saisie Code'!$D$3=5,'Saisie Code'!$D$4=2,'Saisie Code'!$D$5=1),'Saisie Code'!$D$6,0)</f>
        <v>0</v>
      </c>
      <c r="E58" s="20" t="s">
        <v>5</v>
      </c>
      <c r="F58" s="14">
        <f>IF(AND('Saisie Code'!$D$3=5,'Saisie Code'!$D$4=3,'Saisie Code'!$D$5=1),'Saisie Code'!$D$6,0)</f>
        <v>0</v>
      </c>
      <c r="G58" s="20" t="s">
        <v>5</v>
      </c>
      <c r="H58" s="14">
        <f>IF(AND('Saisie Code'!$D$3=5,'Saisie Code'!$D$4=4,'Saisie Code'!$D$5=1),'Saisie Code'!$D$6,0)</f>
        <v>0</v>
      </c>
      <c r="I58" s="14"/>
      <c r="J58" s="14">
        <f>IF(AND('Saisie Code'!$D$3=5,'Saisie Code'!$D$7&lt;&gt;0,'Saisie Code'!$D$4=1,'Saisie Code'!$D$5=1),'Saisie Code'!$D$6,0)</f>
        <v>100</v>
      </c>
    </row>
    <row r="59" spans="1:10" ht="23.25" customHeight="1" x14ac:dyDescent="0.25">
      <c r="A59" s="26"/>
      <c r="B59" s="31"/>
      <c r="C59" s="22" t="s">
        <v>20</v>
      </c>
      <c r="D59" s="14">
        <f>IF(AND('Saisie Code'!$D$3=5,'Saisie Code'!$D$4=2,'Saisie Code'!$D$5=10),'Saisie Code'!$D$6,0)</f>
        <v>0</v>
      </c>
      <c r="E59" s="22" t="s">
        <v>20</v>
      </c>
      <c r="F59" s="14">
        <f>IF(AND('Saisie Code'!$D$3=5,'Saisie Code'!$D$4=3,'Saisie Code'!$D$5=10),'Saisie Code'!$D$6,0)</f>
        <v>0</v>
      </c>
      <c r="G59" s="22" t="s">
        <v>20</v>
      </c>
      <c r="H59" s="14">
        <f>IF(AND('Saisie Code'!$D$3=5,'Saisie Code'!$D$4=4,'Saisie Code'!$D$5=10),'Saisie Code'!$D$6,0)</f>
        <v>0</v>
      </c>
      <c r="I59" s="14"/>
      <c r="J59" s="14"/>
    </row>
    <row r="60" spans="1:10" ht="23.25" customHeight="1" x14ac:dyDescent="0.25">
      <c r="A60" s="26"/>
      <c r="B60" s="31"/>
      <c r="C60" s="20" t="s">
        <v>19</v>
      </c>
      <c r="D60" s="14">
        <f>IF(AND('Saisie Code'!$D$3=5,'Saisie Code'!$D$4=2,'Saisie Code'!$D$5=11),'Saisie Code'!$D$6,0)</f>
        <v>0</v>
      </c>
      <c r="E60" s="20" t="s">
        <v>19</v>
      </c>
      <c r="F60" s="14">
        <f>IF(AND('Saisie Code'!$D$3=5,'Saisie Code'!$D$4=3,'Saisie Code'!$D$5=11),'Saisie Code'!$D$6,0)</f>
        <v>0</v>
      </c>
      <c r="G60" s="20" t="s">
        <v>19</v>
      </c>
      <c r="H60" s="14">
        <f>IF(AND('Saisie Code'!$D$3=5,'Saisie Code'!$D$4=4,'Saisie Code'!$D$5=11),'Saisie Code'!$D$6,0)</f>
        <v>0</v>
      </c>
      <c r="I60" s="14"/>
      <c r="J60" s="14">
        <f>IF(AND('Saisie Code'!$D$3=5,'Saisie Code'!$D$7&lt;&gt;0,'Saisie Code'!$D$4=1,'Saisie Code'!$D$5=11),'Saisie Code'!$D$6,0)</f>
        <v>0</v>
      </c>
    </row>
    <row r="61" spans="1:10" ht="23.25" customHeight="1" x14ac:dyDescent="0.25">
      <c r="A61" s="26"/>
      <c r="B61" s="31"/>
      <c r="C61" s="17"/>
      <c r="D61" s="18"/>
      <c r="E61" s="17"/>
      <c r="F61" s="18"/>
      <c r="G61" s="17"/>
      <c r="H61" s="18"/>
      <c r="I61" s="18"/>
    </row>
    <row r="62" spans="1:10" ht="23.25" customHeight="1" thickBot="1" x14ac:dyDescent="0.3">
      <c r="A62" s="26"/>
      <c r="B62" s="32"/>
      <c r="C62" s="8"/>
      <c r="D62" s="4"/>
      <c r="E62" s="8"/>
      <c r="F62" s="4"/>
      <c r="G62" s="8"/>
      <c r="H62" s="4"/>
      <c r="I62" s="4"/>
    </row>
    <row r="63" spans="1:10" ht="23.25" customHeight="1" thickBot="1" x14ac:dyDescent="0.3">
      <c r="A63" s="26"/>
      <c r="B63" s="5">
        <f>SUM(E63:H63)</f>
        <v>0</v>
      </c>
      <c r="C63" s="10"/>
      <c r="D63" s="6"/>
      <c r="E63" s="12"/>
      <c r="F63" s="7"/>
      <c r="G63" s="12"/>
      <c r="H63" s="7"/>
      <c r="I63" s="38"/>
    </row>
    <row r="64" spans="1:10" ht="23.25" customHeight="1" thickBot="1" x14ac:dyDescent="0.3">
      <c r="A64" s="26"/>
      <c r="C64" s="28" t="s">
        <v>0</v>
      </c>
      <c r="D64" s="29"/>
      <c r="E64" s="28" t="s">
        <v>1</v>
      </c>
      <c r="F64" s="29"/>
      <c r="G64" s="28" t="s">
        <v>16</v>
      </c>
      <c r="H64" s="29"/>
      <c r="I64" s="37"/>
    </row>
    <row r="65" spans="1:10" ht="23.25" customHeight="1" x14ac:dyDescent="0.25">
      <c r="A65" s="26"/>
      <c r="B65" s="31" t="s">
        <v>9</v>
      </c>
      <c r="C65" s="8"/>
      <c r="D65" s="4" t="s">
        <v>11</v>
      </c>
      <c r="E65" s="8"/>
      <c r="F65" s="4" t="s">
        <v>11</v>
      </c>
      <c r="G65" s="8"/>
      <c r="H65" s="4" t="s">
        <v>11</v>
      </c>
      <c r="I65" s="4"/>
    </row>
    <row r="66" spans="1:10" ht="23.25" customHeight="1" x14ac:dyDescent="0.25">
      <c r="A66" s="26"/>
      <c r="B66" s="31"/>
      <c r="C66" s="20" t="s">
        <v>14</v>
      </c>
      <c r="D66" s="14">
        <f>IF(AND('Saisie Code'!$D$3=6,'Saisie Code'!$D$4=2,'Saisie Code'!$D$5=2),'Saisie Code'!$D$6,0)</f>
        <v>0</v>
      </c>
      <c r="E66" s="20" t="s">
        <v>14</v>
      </c>
      <c r="F66" s="14">
        <f>IF(AND('Saisie Code'!$D$3=6,'Saisie Code'!$D$4=3,'Saisie Code'!$D$5=2),'Saisie Code'!$D$6,0)</f>
        <v>0</v>
      </c>
      <c r="G66" s="20" t="s">
        <v>14</v>
      </c>
      <c r="H66" s="14">
        <f>IF(AND('Saisie Code'!$D$3=6,'Saisie Code'!$D$4=4,'Saisie Code'!$D$5=2),'Saisie Code'!$D$6,0)</f>
        <v>0</v>
      </c>
      <c r="I66" s="14"/>
    </row>
    <row r="67" spans="1:10" ht="23.25" customHeight="1" x14ac:dyDescent="0.25">
      <c r="A67" s="26"/>
      <c r="B67" s="31"/>
      <c r="C67" s="21" t="s">
        <v>15</v>
      </c>
      <c r="D67" s="14">
        <f>IF(AND('Saisie Code'!$D$3=6,'Saisie Code'!$D$4=2,'Saisie Code'!$D$5=3),'Saisie Code'!$D$6,0)</f>
        <v>0</v>
      </c>
      <c r="E67" s="21" t="s">
        <v>15</v>
      </c>
      <c r="F67" s="14">
        <f>IF(AND('Saisie Code'!$D$3=6,'Saisie Code'!$D$4=3,'Saisie Code'!$D$5=3),'Saisie Code'!$D$6,0)</f>
        <v>0</v>
      </c>
      <c r="G67" s="21" t="s">
        <v>15</v>
      </c>
      <c r="H67" s="14">
        <f>IF(AND('Saisie Code'!$D$3=6,'Saisie Code'!$D$4=4,'Saisie Code'!$D$5=3),'Saisie Code'!$D$6,0)</f>
        <v>0</v>
      </c>
      <c r="I67" s="14"/>
    </row>
    <row r="68" spans="1:10" ht="23.25" customHeight="1" x14ac:dyDescent="0.25">
      <c r="A68" s="26"/>
      <c r="B68" s="31"/>
      <c r="C68" s="20" t="s">
        <v>13</v>
      </c>
      <c r="D68" s="14">
        <f>IF(AND('Saisie Code'!$D$3=6,'Saisie Code'!$D$4=2,'Saisie Code'!$D$5=4),'Saisie Code'!$D$6,0)</f>
        <v>0</v>
      </c>
      <c r="E68" s="20" t="s">
        <v>13</v>
      </c>
      <c r="F68" s="14">
        <f>IF(AND('Saisie Code'!$D$3=6,'Saisie Code'!$D$4=3,'Saisie Code'!$D$5=4),'Saisie Code'!$D$6,0)</f>
        <v>0</v>
      </c>
      <c r="G68" s="20" t="s">
        <v>13</v>
      </c>
      <c r="H68" s="14">
        <f>IF(AND('Saisie Code'!$D$3=6,'Saisie Code'!$D$4=4,'Saisie Code'!$D$5=4),'Saisie Code'!$D$6,0)</f>
        <v>0</v>
      </c>
      <c r="I68" s="14"/>
    </row>
    <row r="69" spans="1:10" ht="23.25" customHeight="1" x14ac:dyDescent="0.25">
      <c r="A69" s="26"/>
      <c r="B69" s="31"/>
      <c r="C69" s="21" t="s">
        <v>12</v>
      </c>
      <c r="D69" s="14">
        <f>IF(AND('Saisie Code'!$D$3=6,'Saisie Code'!$D$4=2,'Saisie Code'!$D$5=5),'Saisie Code'!$D$6,0)</f>
        <v>0</v>
      </c>
      <c r="E69" s="21" t="s">
        <v>12</v>
      </c>
      <c r="F69" s="14">
        <f>IF(AND('Saisie Code'!$D$3=6,'Saisie Code'!$D$4=3,'Saisie Code'!$D$5=5),'Saisie Code'!$D$6,0)</f>
        <v>0</v>
      </c>
      <c r="G69" s="21" t="s">
        <v>12</v>
      </c>
      <c r="H69" s="14">
        <f>IF(AND('Saisie Code'!$D$3=6,'Saisie Code'!$D$4=4,'Saisie Code'!$D$5=5),'Saisie Code'!$D$6,0)</f>
        <v>0</v>
      </c>
      <c r="I69" s="14"/>
    </row>
    <row r="70" spans="1:10" ht="23.25" customHeight="1" x14ac:dyDescent="0.25">
      <c r="A70" s="26"/>
      <c r="B70" s="31"/>
      <c r="C70" s="20" t="s">
        <v>4</v>
      </c>
      <c r="D70" s="14">
        <f>IF(AND('Saisie Code'!$D$3=6,'Saisie Code'!$D$4=2,'Saisie Code'!$D$5=6),'Saisie Code'!$D$6,0)</f>
        <v>0</v>
      </c>
      <c r="E70" s="20" t="s">
        <v>4</v>
      </c>
      <c r="F70" s="14">
        <f>IF(AND('Saisie Code'!$D$3=6,'Saisie Code'!$D$4=3,'Saisie Code'!$D$5=6),'Saisie Code'!$D$6,0)</f>
        <v>0</v>
      </c>
      <c r="G70" s="20" t="s">
        <v>4</v>
      </c>
      <c r="H70" s="14">
        <f>IF(AND('Saisie Code'!$D$3=6,'Saisie Code'!$D$4=4,'Saisie Code'!$D$5=6),'Saisie Code'!$D$6,0)</f>
        <v>0</v>
      </c>
      <c r="I70" s="14"/>
    </row>
    <row r="71" spans="1:10" ht="23.25" customHeight="1" x14ac:dyDescent="0.25">
      <c r="A71" s="26"/>
      <c r="B71" s="31"/>
      <c r="C71" s="21" t="s">
        <v>7</v>
      </c>
      <c r="D71" s="14">
        <f>IF(AND('Saisie Code'!$D$3=6,'Saisie Code'!$D$4=2,'Saisie Code'!$D$5=7),'Saisie Code'!$D$6,0)</f>
        <v>0</v>
      </c>
      <c r="E71" s="21" t="s">
        <v>7</v>
      </c>
      <c r="F71" s="14">
        <f>IF(AND('Saisie Code'!$D$3=6,'Saisie Code'!$D$4=3,'Saisie Code'!$D$5=7),'Saisie Code'!$D$6,0)</f>
        <v>0</v>
      </c>
      <c r="G71" s="21" t="s">
        <v>7</v>
      </c>
      <c r="H71" s="14">
        <f>IF(AND('Saisie Code'!$D$3=6,'Saisie Code'!$D$4=4,'Saisie Code'!$D$5=7),'Saisie Code'!$D$6,0)</f>
        <v>0</v>
      </c>
      <c r="I71" s="14"/>
    </row>
    <row r="72" spans="1:10" ht="23.25" customHeight="1" x14ac:dyDescent="0.25">
      <c r="A72" s="26"/>
      <c r="B72" s="31"/>
      <c r="C72" s="20" t="s">
        <v>6</v>
      </c>
      <c r="D72" s="14">
        <f>IF(AND('Saisie Code'!$D$3=6,'Saisie Code'!$D$4=2,'Saisie Code'!$D$5=8),'Saisie Code'!$D$6,0)</f>
        <v>0</v>
      </c>
      <c r="E72" s="20" t="s">
        <v>6</v>
      </c>
      <c r="F72" s="14">
        <f>IF(AND('Saisie Code'!$D$3=6,'Saisie Code'!$D$4=3,'Saisie Code'!$D$5=8),'Saisie Code'!$D$6,0)</f>
        <v>0</v>
      </c>
      <c r="G72" s="20" t="s">
        <v>6</v>
      </c>
      <c r="H72" s="14">
        <f>IF(AND('Saisie Code'!$D$3=6,'Saisie Code'!$D$4=4,'Saisie Code'!$D$5=8),'Saisie Code'!$D$6,0)</f>
        <v>0</v>
      </c>
      <c r="I72" s="14"/>
    </row>
    <row r="73" spans="1:10" ht="23.25" customHeight="1" x14ac:dyDescent="0.25">
      <c r="A73" s="26"/>
      <c r="B73" s="31"/>
      <c r="C73" s="21" t="s">
        <v>8</v>
      </c>
      <c r="D73" s="14">
        <f>IF(AND('Saisie Code'!$D$3=6,'Saisie Code'!$D$4=2,'Saisie Code'!$D$5=9),'Saisie Code'!$D$6,0)</f>
        <v>0</v>
      </c>
      <c r="E73" s="21" t="s">
        <v>8</v>
      </c>
      <c r="F73" s="14">
        <f>IF(AND('Saisie Code'!$D$3=6,'Saisie Code'!$D$4=3,'Saisie Code'!$D$5=9),'Saisie Code'!$D$6,0)</f>
        <v>0</v>
      </c>
      <c r="G73" s="21" t="s">
        <v>8</v>
      </c>
      <c r="H73" s="14">
        <f>IF(AND('Saisie Code'!$D$3=6,'Saisie Code'!$D$4=4,'Saisie Code'!$D$5=9),'Saisie Code'!$D$6,0)</f>
        <v>0</v>
      </c>
      <c r="I73" s="14"/>
    </row>
    <row r="74" spans="1:10" ht="23.25" customHeight="1" x14ac:dyDescent="0.25">
      <c r="A74" s="26"/>
      <c r="B74" s="31"/>
      <c r="C74" s="20" t="s">
        <v>5</v>
      </c>
      <c r="D74" s="14">
        <f>IF(AND('Saisie Code'!$D$3=6,'Saisie Code'!$D$4=2,'Saisie Code'!$D$5=1),'Saisie Code'!$D$6,0)</f>
        <v>0</v>
      </c>
      <c r="E74" s="20" t="s">
        <v>5</v>
      </c>
      <c r="F74" s="14">
        <f>IF(AND('Saisie Code'!$D$3=6,'Saisie Code'!$D$4=3,'Saisie Code'!$D$5=1),'Saisie Code'!$D$6,0)</f>
        <v>0</v>
      </c>
      <c r="G74" s="20" t="s">
        <v>5</v>
      </c>
      <c r="H74" s="14">
        <f>IF(AND('Saisie Code'!$D$3=6,'Saisie Code'!$D$4=4,'Saisie Code'!$D$5=1),'Saisie Code'!$D$6,0)</f>
        <v>0</v>
      </c>
      <c r="I74" s="14"/>
      <c r="J74" s="14">
        <f>IF(AND('Saisie Code'!$D$3=6,'Saisie Code'!$D$7&lt;&gt;0,'Saisie Code'!$D$4=1,'Saisie Code'!$D$5=1),'Saisie Code'!$D$6,0)</f>
        <v>0</v>
      </c>
    </row>
    <row r="75" spans="1:10" ht="23.25" customHeight="1" x14ac:dyDescent="0.25">
      <c r="A75" s="26"/>
      <c r="B75" s="31"/>
      <c r="C75" s="22" t="s">
        <v>20</v>
      </c>
      <c r="D75" s="14">
        <f>IF(AND('Saisie Code'!$D$3=6,'Saisie Code'!$D$4=2,'Saisie Code'!$D$5=10),'Saisie Code'!$D$6,0)</f>
        <v>0</v>
      </c>
      <c r="E75" s="22" t="s">
        <v>20</v>
      </c>
      <c r="F75" s="14">
        <f>IF(AND('Saisie Code'!$D$3=6,'Saisie Code'!$D$4=3,'Saisie Code'!$D$5=10),'Saisie Code'!$D$6,0)</f>
        <v>0</v>
      </c>
      <c r="G75" s="22" t="s">
        <v>20</v>
      </c>
      <c r="H75" s="14">
        <f>IF(AND('Saisie Code'!$D$3=6,'Saisie Code'!$D$4=4,'Saisie Code'!$D$5=10),'Saisie Code'!$D$6,0)</f>
        <v>0</v>
      </c>
      <c r="I75" s="14"/>
      <c r="J75" s="14"/>
    </row>
    <row r="76" spans="1:10" ht="23.25" customHeight="1" x14ac:dyDescent="0.25">
      <c r="A76" s="26"/>
      <c r="B76" s="31"/>
      <c r="C76" s="20" t="s">
        <v>19</v>
      </c>
      <c r="D76" s="14">
        <f>IF(AND('Saisie Code'!$D$3=6,'Saisie Code'!$D$4=2,'Saisie Code'!$D$5=11),'Saisie Code'!$D$6,0)</f>
        <v>0</v>
      </c>
      <c r="E76" s="20" t="s">
        <v>19</v>
      </c>
      <c r="F76" s="14">
        <f>IF(AND('Saisie Code'!$D$3=6,'Saisie Code'!$D$4=3,'Saisie Code'!$D$5=11),'Saisie Code'!$D$6,0)</f>
        <v>0</v>
      </c>
      <c r="G76" s="20" t="s">
        <v>19</v>
      </c>
      <c r="H76" s="14">
        <f>IF(AND('Saisie Code'!$D$3=6,'Saisie Code'!$D$4=4,'Saisie Code'!$D$5=11),'Saisie Code'!$D$6,0)</f>
        <v>0</v>
      </c>
      <c r="I76" s="14"/>
      <c r="J76" s="14">
        <f>IF(AND('Saisie Code'!$D$3=6,'Saisie Code'!$D$7&lt;&gt;0,'Saisie Code'!$D$4=1,'Saisie Code'!$D$5=11),'Saisie Code'!$D$6,0)</f>
        <v>0</v>
      </c>
    </row>
    <row r="77" spans="1:10" ht="23.25" customHeight="1" x14ac:dyDescent="0.25">
      <c r="A77" s="26"/>
      <c r="B77" s="31"/>
      <c r="C77" s="17"/>
      <c r="D77" s="18"/>
      <c r="E77" s="17"/>
      <c r="F77" s="18"/>
      <c r="G77" s="17"/>
      <c r="H77" s="18"/>
      <c r="I77" s="18"/>
    </row>
    <row r="78" spans="1:10" ht="23.25" customHeight="1" thickBot="1" x14ac:dyDescent="0.3">
      <c r="A78" s="26"/>
      <c r="B78" s="32"/>
      <c r="C78" s="8"/>
      <c r="D78" s="4"/>
      <c r="E78" s="8"/>
      <c r="F78" s="4"/>
      <c r="G78" s="8"/>
      <c r="H78" s="4"/>
      <c r="I78" s="4"/>
    </row>
    <row r="79" spans="1:10" ht="23.25" customHeight="1" thickBot="1" x14ac:dyDescent="0.3">
      <c r="A79" s="26"/>
      <c r="B79" s="5">
        <f>SUM(E79:H79)</f>
        <v>0</v>
      </c>
      <c r="C79" s="10"/>
      <c r="D79" s="6"/>
      <c r="E79" s="12"/>
      <c r="F79" s="7"/>
      <c r="G79" s="12"/>
      <c r="H79" s="7"/>
      <c r="I79" s="38"/>
    </row>
    <row r="80" spans="1:10" ht="23.25" customHeight="1" thickBot="1" x14ac:dyDescent="0.3">
      <c r="A80" s="26"/>
      <c r="C80" s="28" t="s">
        <v>0</v>
      </c>
      <c r="D80" s="29"/>
      <c r="E80" s="28" t="s">
        <v>1</v>
      </c>
      <c r="F80" s="29"/>
      <c r="G80" s="28" t="s">
        <v>16</v>
      </c>
      <c r="H80" s="29"/>
      <c r="I80" s="37"/>
    </row>
    <row r="81" spans="1:10" ht="23.25" customHeight="1" x14ac:dyDescent="0.25">
      <c r="A81" s="26"/>
      <c r="B81" s="31" t="s">
        <v>10</v>
      </c>
      <c r="C81" s="8"/>
      <c r="D81" s="4" t="s">
        <v>11</v>
      </c>
      <c r="E81" s="8"/>
      <c r="F81" s="4" t="s">
        <v>11</v>
      </c>
      <c r="G81" s="8"/>
      <c r="H81" s="4" t="s">
        <v>11</v>
      </c>
      <c r="I81" s="4"/>
    </row>
    <row r="82" spans="1:10" ht="23.25" customHeight="1" x14ac:dyDescent="0.25">
      <c r="A82" s="26"/>
      <c r="B82" s="31"/>
      <c r="C82" s="20" t="s">
        <v>14</v>
      </c>
      <c r="D82" s="14">
        <f>IF(AND('Saisie Code'!$D$3=7,'Saisie Code'!$D$4=2,'Saisie Code'!$D$5=2),'Saisie Code'!$D$6,0)</f>
        <v>0</v>
      </c>
      <c r="E82" s="20" t="s">
        <v>14</v>
      </c>
      <c r="F82" s="14">
        <f>IF(AND('Saisie Code'!$D$3=7,'Saisie Code'!$D$4=3,'Saisie Code'!$D$5=2),'Saisie Code'!$D$6,0)</f>
        <v>0</v>
      </c>
      <c r="G82" s="20" t="s">
        <v>14</v>
      </c>
      <c r="H82" s="14">
        <f>IF(AND('Saisie Code'!$D$3=7,'Saisie Code'!$D$4=4,'Saisie Code'!$D$5=2),'Saisie Code'!$D$6,0)</f>
        <v>0</v>
      </c>
      <c r="I82" s="14"/>
    </row>
    <row r="83" spans="1:10" ht="23.25" customHeight="1" x14ac:dyDescent="0.25">
      <c r="A83" s="26"/>
      <c r="B83" s="31"/>
      <c r="C83" s="21" t="s">
        <v>15</v>
      </c>
      <c r="D83" s="14">
        <f>IF(AND('Saisie Code'!$D$3=7,'Saisie Code'!$D$4=2,'Saisie Code'!$D$5=3),'Saisie Code'!$D$6,0)</f>
        <v>0</v>
      </c>
      <c r="E83" s="21" t="s">
        <v>15</v>
      </c>
      <c r="F83" s="14">
        <f>IF(AND('Saisie Code'!$D$3=7,'Saisie Code'!$D$4=3,'Saisie Code'!$D$5=3),'Saisie Code'!$D$6,0)</f>
        <v>0</v>
      </c>
      <c r="G83" s="21" t="s">
        <v>15</v>
      </c>
      <c r="H83" s="14">
        <f>IF(AND('Saisie Code'!$D$3=7,'Saisie Code'!$D$4=4,'Saisie Code'!$D$5=3),'Saisie Code'!$D$6,0)</f>
        <v>0</v>
      </c>
      <c r="I83" s="14"/>
    </row>
    <row r="84" spans="1:10" ht="23.25" customHeight="1" x14ac:dyDescent="0.25">
      <c r="A84" s="26"/>
      <c r="B84" s="31"/>
      <c r="C84" s="20" t="s">
        <v>13</v>
      </c>
      <c r="D84" s="14">
        <f>IF(AND('Saisie Code'!$D$3=7,'Saisie Code'!$D$4=2,'Saisie Code'!$D$5=4),'Saisie Code'!$D$6,0)</f>
        <v>0</v>
      </c>
      <c r="E84" s="20" t="s">
        <v>13</v>
      </c>
      <c r="F84" s="14">
        <f>IF(AND('Saisie Code'!$D$3=7,'Saisie Code'!$D$4=3,'Saisie Code'!$D$5=4),'Saisie Code'!$D$6,0)</f>
        <v>0</v>
      </c>
      <c r="G84" s="20" t="s">
        <v>13</v>
      </c>
      <c r="H84" s="14">
        <f>IF(AND('Saisie Code'!$D$3=7,'Saisie Code'!$D$4=4,'Saisie Code'!$D$5=4),'Saisie Code'!$D$6,0)</f>
        <v>0</v>
      </c>
      <c r="I84" s="14"/>
    </row>
    <row r="85" spans="1:10" ht="23.25" customHeight="1" x14ac:dyDescent="0.25">
      <c r="A85" s="26"/>
      <c r="B85" s="31"/>
      <c r="C85" s="21" t="s">
        <v>12</v>
      </c>
      <c r="D85" s="14">
        <f>IF(AND('Saisie Code'!$D$3=7,'Saisie Code'!$D$4=2,'Saisie Code'!$D$5=5),'Saisie Code'!$D$6,0)</f>
        <v>0</v>
      </c>
      <c r="E85" s="21" t="s">
        <v>12</v>
      </c>
      <c r="F85" s="14">
        <f>IF(AND('Saisie Code'!$D$3=7,'Saisie Code'!$D$4=3,'Saisie Code'!$D$5=5),'Saisie Code'!$D$6,0)</f>
        <v>0</v>
      </c>
      <c r="G85" s="21" t="s">
        <v>12</v>
      </c>
      <c r="H85" s="14">
        <f>IF(AND('Saisie Code'!$D$3=7,'Saisie Code'!$D$4=4,'Saisie Code'!$D$5=5),'Saisie Code'!$D$6,0)</f>
        <v>0</v>
      </c>
      <c r="I85" s="14"/>
    </row>
    <row r="86" spans="1:10" ht="23.25" customHeight="1" x14ac:dyDescent="0.25">
      <c r="A86" s="26"/>
      <c r="B86" s="31"/>
      <c r="C86" s="20" t="s">
        <v>4</v>
      </c>
      <c r="D86" s="14">
        <f>IF(AND('Saisie Code'!$D$3=7,'Saisie Code'!$D$4=2,'Saisie Code'!$D$5=6),'Saisie Code'!$D$6,0)</f>
        <v>0</v>
      </c>
      <c r="E86" s="20" t="s">
        <v>4</v>
      </c>
      <c r="F86" s="14">
        <f>IF(AND('Saisie Code'!$D$3=7,'Saisie Code'!$D$4=3,'Saisie Code'!$D$5=6),'Saisie Code'!$D$6,0)</f>
        <v>0</v>
      </c>
      <c r="G86" s="20" t="s">
        <v>4</v>
      </c>
      <c r="H86" s="14">
        <f>IF(AND('Saisie Code'!$D$3=7,'Saisie Code'!$D$4=4,'Saisie Code'!$D$5=6),'Saisie Code'!$D$6,0)</f>
        <v>0</v>
      </c>
      <c r="I86" s="14"/>
    </row>
    <row r="87" spans="1:10" ht="23.25" customHeight="1" x14ac:dyDescent="0.25">
      <c r="A87" s="26"/>
      <c r="B87" s="31"/>
      <c r="C87" s="21" t="s">
        <v>7</v>
      </c>
      <c r="D87" s="14">
        <f>IF(AND('Saisie Code'!$D$3=7,'Saisie Code'!$D$4=2,'Saisie Code'!$D$5=7),'Saisie Code'!$D$6,0)</f>
        <v>0</v>
      </c>
      <c r="E87" s="21" t="s">
        <v>7</v>
      </c>
      <c r="F87" s="14">
        <f>IF(AND('Saisie Code'!$D$3=7,'Saisie Code'!$D$4=3,'Saisie Code'!$D$5=7),'Saisie Code'!$D$6,0)</f>
        <v>0</v>
      </c>
      <c r="G87" s="21" t="s">
        <v>7</v>
      </c>
      <c r="H87" s="14">
        <f>IF(AND('Saisie Code'!$D$3=7,'Saisie Code'!$D$4=4,'Saisie Code'!$D$5=7),'Saisie Code'!$D$6,0)</f>
        <v>0</v>
      </c>
      <c r="I87" s="14"/>
    </row>
    <row r="88" spans="1:10" ht="23.25" customHeight="1" x14ac:dyDescent="0.25">
      <c r="A88" s="26"/>
      <c r="B88" s="31"/>
      <c r="C88" s="20" t="s">
        <v>6</v>
      </c>
      <c r="D88" s="14">
        <f>IF(AND('Saisie Code'!$D$3=7,'Saisie Code'!$D$4=2,'Saisie Code'!$D$5=8),'Saisie Code'!$D$6,0)</f>
        <v>0</v>
      </c>
      <c r="E88" s="20" t="s">
        <v>6</v>
      </c>
      <c r="F88" s="14">
        <f>IF(AND('Saisie Code'!$D$3=7,'Saisie Code'!$D$4=3,'Saisie Code'!$D$5=8),'Saisie Code'!$D$6,0)</f>
        <v>0</v>
      </c>
      <c r="G88" s="20" t="s">
        <v>6</v>
      </c>
      <c r="H88" s="14">
        <f>IF(AND('Saisie Code'!$D$3=7,'Saisie Code'!$D$4=4,'Saisie Code'!$D$5=8),'Saisie Code'!$D$6,0)</f>
        <v>0</v>
      </c>
      <c r="I88" s="14"/>
    </row>
    <row r="89" spans="1:10" ht="23.25" customHeight="1" x14ac:dyDescent="0.25">
      <c r="A89" s="26"/>
      <c r="B89" s="31"/>
      <c r="C89" s="21" t="s">
        <v>8</v>
      </c>
      <c r="D89" s="14">
        <f>IF(AND('Saisie Code'!$D$3=7,'Saisie Code'!$D$4=2,'Saisie Code'!$D$5=9),'Saisie Code'!$D$6,0)</f>
        <v>0</v>
      </c>
      <c r="E89" s="21" t="s">
        <v>8</v>
      </c>
      <c r="F89" s="14">
        <f>IF(AND('Saisie Code'!$D$3=7,'Saisie Code'!$D$4=3,'Saisie Code'!$D$5=9),'Saisie Code'!$D$6,0)</f>
        <v>0</v>
      </c>
      <c r="G89" s="21" t="s">
        <v>8</v>
      </c>
      <c r="H89" s="14">
        <f>IF(AND('Saisie Code'!$D$3=7,'Saisie Code'!$D$4=4,'Saisie Code'!$D$5=9),'Saisie Code'!$D$6,0)</f>
        <v>0</v>
      </c>
      <c r="I89" s="14"/>
    </row>
    <row r="90" spans="1:10" ht="23.25" customHeight="1" x14ac:dyDescent="0.25">
      <c r="A90" s="26"/>
      <c r="B90" s="31"/>
      <c r="C90" s="20" t="s">
        <v>5</v>
      </c>
      <c r="D90" s="14">
        <f>IF(AND('Saisie Code'!$D$3=7,'Saisie Code'!$D$4=2,'Saisie Code'!$D$5=1),'Saisie Code'!$D$6,0)</f>
        <v>0</v>
      </c>
      <c r="E90" s="20" t="s">
        <v>5</v>
      </c>
      <c r="F90" s="14">
        <f>IF(AND('Saisie Code'!$D$3=7,'Saisie Code'!$D$4=3,'Saisie Code'!$D$5=1),'Saisie Code'!$D$6,0)</f>
        <v>0</v>
      </c>
      <c r="G90" s="20" t="s">
        <v>5</v>
      </c>
      <c r="H90" s="14">
        <f>IF(AND('Saisie Code'!$D$3=7,'Saisie Code'!$D$4=4,'Saisie Code'!$D$5=1),'Saisie Code'!$D$6,0)</f>
        <v>0</v>
      </c>
      <c r="I90" s="14"/>
      <c r="J90" s="14">
        <f>IF(AND('Saisie Code'!$D$3=7,'Saisie Code'!$D$7&lt;&gt;0,'Saisie Code'!$D$4=1,'Saisie Code'!$D$5=1),'Saisie Code'!$D$6,0)</f>
        <v>0</v>
      </c>
    </row>
    <row r="91" spans="1:10" ht="23.25" customHeight="1" x14ac:dyDescent="0.25">
      <c r="A91" s="26"/>
      <c r="B91" s="31"/>
      <c r="C91" s="22" t="s">
        <v>20</v>
      </c>
      <c r="D91" s="14">
        <f>IF(AND('Saisie Code'!$D$3=7,'Saisie Code'!$D$4=2,'Saisie Code'!$D$5=10),'Saisie Code'!$D$6,0)</f>
        <v>0</v>
      </c>
      <c r="E91" s="22" t="s">
        <v>20</v>
      </c>
      <c r="F91" s="14">
        <f>IF(AND('Saisie Code'!$D$3=7,'Saisie Code'!$D$4=3,'Saisie Code'!$D$5=10),'Saisie Code'!$D$6,0)</f>
        <v>0</v>
      </c>
      <c r="G91" s="22" t="s">
        <v>20</v>
      </c>
      <c r="H91" s="14">
        <f>IF(AND('Saisie Code'!$D$3=7,'Saisie Code'!$D$4=4,'Saisie Code'!$D$5=10),'Saisie Code'!$D$6,0)</f>
        <v>0</v>
      </c>
      <c r="I91" s="14"/>
      <c r="J91" s="14"/>
    </row>
    <row r="92" spans="1:10" ht="23.25" customHeight="1" x14ac:dyDescent="0.25">
      <c r="A92" s="26"/>
      <c r="B92" s="31"/>
      <c r="C92" s="20" t="s">
        <v>19</v>
      </c>
      <c r="D92" s="14">
        <f>IF(AND('Saisie Code'!$D$3=7,'Saisie Code'!$D$4=2,'Saisie Code'!$D$5=11),'Saisie Code'!$D$6,0)</f>
        <v>0</v>
      </c>
      <c r="E92" s="20" t="s">
        <v>19</v>
      </c>
      <c r="F92" s="14">
        <f>IF(AND('Saisie Code'!$D$3=7,'Saisie Code'!$D$4=3,'Saisie Code'!$D$5=11),'Saisie Code'!$D$6,0)</f>
        <v>0</v>
      </c>
      <c r="G92" s="20" t="s">
        <v>19</v>
      </c>
      <c r="H92" s="14">
        <f>IF(AND('Saisie Code'!$D$3=7,'Saisie Code'!$D$4=4,'Saisie Code'!$D$5=11),'Saisie Code'!$D$6,0)</f>
        <v>0</v>
      </c>
      <c r="I92" s="14"/>
      <c r="J92" s="14">
        <f>IF(AND('Saisie Code'!$D$3=7,'Saisie Code'!$D$7&lt;&gt;0,'Saisie Code'!$D$4=1,'Saisie Code'!$D$5=11),'Saisie Code'!$D$6,0)</f>
        <v>0</v>
      </c>
    </row>
    <row r="93" spans="1:10" ht="23.25" customHeight="1" x14ac:dyDescent="0.25">
      <c r="A93" s="26"/>
      <c r="B93" s="31"/>
      <c r="C93" s="17"/>
      <c r="D93" s="18"/>
      <c r="E93" s="17"/>
      <c r="F93" s="18"/>
      <c r="G93" s="17"/>
      <c r="H93" s="18"/>
      <c r="I93" s="18"/>
    </row>
    <row r="94" spans="1:10" ht="23.25" customHeight="1" thickBot="1" x14ac:dyDescent="0.3">
      <c r="A94" s="26"/>
      <c r="B94" s="32"/>
      <c r="C94" s="8"/>
      <c r="D94" s="4"/>
      <c r="E94" s="8"/>
      <c r="F94" s="4"/>
      <c r="G94" s="8"/>
      <c r="H94" s="4"/>
      <c r="I94" s="4"/>
    </row>
    <row r="95" spans="1:10" ht="23.25" customHeight="1" thickBot="1" x14ac:dyDescent="0.3">
      <c r="A95" s="27"/>
      <c r="B95" s="5">
        <f>SUM(E95:H95)</f>
        <v>0</v>
      </c>
      <c r="C95" s="10"/>
      <c r="D95" s="6"/>
      <c r="E95" s="12"/>
      <c r="F95" s="7"/>
      <c r="G95" s="12"/>
      <c r="H95" s="7"/>
      <c r="I95" s="38"/>
    </row>
    <row r="97" spans="2:2" x14ac:dyDescent="0.25">
      <c r="B97" s="16">
        <f>SUM(B16:B95)</f>
        <v>0</v>
      </c>
    </row>
  </sheetData>
  <mergeCells count="26">
    <mergeCell ref="B81:B94"/>
    <mergeCell ref="B49:B62"/>
    <mergeCell ref="C64:D64"/>
    <mergeCell ref="E64:F64"/>
    <mergeCell ref="G64:H64"/>
    <mergeCell ref="B65:B78"/>
    <mergeCell ref="C80:D80"/>
    <mergeCell ref="E80:F80"/>
    <mergeCell ref="G80:H80"/>
    <mergeCell ref="C32:D32"/>
    <mergeCell ref="E32:F32"/>
    <mergeCell ref="G32:H32"/>
    <mergeCell ref="B33:B42"/>
    <mergeCell ref="C48:D48"/>
    <mergeCell ref="E48:F48"/>
    <mergeCell ref="G48:H48"/>
    <mergeCell ref="A1:A95"/>
    <mergeCell ref="B1:H1"/>
    <mergeCell ref="C2:D2"/>
    <mergeCell ref="E2:F2"/>
    <mergeCell ref="G2:H2"/>
    <mergeCell ref="B3:B15"/>
    <mergeCell ref="C17:D17"/>
    <mergeCell ref="E17:F17"/>
    <mergeCell ref="G17:H17"/>
    <mergeCell ref="B18:B30"/>
  </mergeCells>
  <pageMargins left="0.7" right="0.7" top="0.75" bottom="0.75" header="0.3" footer="0.3"/>
  <pageSetup paperSize="8" scale="4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696AA-DED0-4449-B32D-0D955A3F3ED9}">
  <dimension ref="A1:S97"/>
  <sheetViews>
    <sheetView view="pageBreakPreview" zoomScale="60" zoomScaleNormal="100" workbookViewId="0">
      <selection activeCell="O32" sqref="O32"/>
    </sheetView>
  </sheetViews>
  <sheetFormatPr baseColWidth="10" defaultRowHeight="15" x14ac:dyDescent="0.25"/>
  <cols>
    <col min="2" max="2" width="12.7109375" bestFit="1" customWidth="1"/>
    <col min="3" max="3" width="13.5703125" bestFit="1" customWidth="1"/>
    <col min="4" max="4" width="11.42578125" style="2"/>
    <col min="5" max="5" width="13.5703125" bestFit="1" customWidth="1"/>
  </cols>
  <sheetData>
    <row r="1" spans="1:12" ht="31.5" customHeight="1" thickBot="1" x14ac:dyDescent="0.3">
      <c r="A1" s="25" t="s">
        <v>18</v>
      </c>
      <c r="B1" s="23" t="s">
        <v>17</v>
      </c>
      <c r="C1" s="24"/>
      <c r="D1" s="24"/>
      <c r="E1" s="24"/>
      <c r="F1" s="24"/>
      <c r="G1" s="24"/>
      <c r="H1" s="24"/>
    </row>
    <row r="2" spans="1:12" ht="23.25" customHeight="1" thickBot="1" x14ac:dyDescent="0.3">
      <c r="A2" s="26"/>
      <c r="C2" s="28" t="s">
        <v>0</v>
      </c>
      <c r="D2" s="29"/>
      <c r="E2" s="28" t="s">
        <v>1</v>
      </c>
      <c r="F2" s="29"/>
      <c r="G2" s="28" t="s">
        <v>16</v>
      </c>
      <c r="H2" s="29"/>
      <c r="I2" s="28" t="s">
        <v>26</v>
      </c>
      <c r="J2" s="29"/>
      <c r="K2" s="34"/>
      <c r="L2" s="35"/>
    </row>
    <row r="3" spans="1:12" ht="23.25" customHeight="1" x14ac:dyDescent="0.25">
      <c r="A3" s="26"/>
      <c r="B3" s="30" t="s">
        <v>0</v>
      </c>
      <c r="C3" s="11"/>
      <c r="D3" s="3" t="s">
        <v>11</v>
      </c>
      <c r="E3" s="11"/>
      <c r="F3" s="3" t="s">
        <v>11</v>
      </c>
      <c r="G3" s="11"/>
      <c r="H3" s="3" t="s">
        <v>11</v>
      </c>
      <c r="I3" s="11"/>
      <c r="J3" s="3" t="s">
        <v>11</v>
      </c>
    </row>
    <row r="4" spans="1:12" ht="23.25" customHeight="1" x14ac:dyDescent="0.25">
      <c r="A4" s="26"/>
      <c r="B4" s="31"/>
      <c r="C4" s="20" t="s">
        <v>14</v>
      </c>
      <c r="D4" s="14">
        <f>'Stock actualisé 1'!D4+'Entrée 1'!D4-'Sortie 1'!D4</f>
        <v>100</v>
      </c>
      <c r="E4" s="20" t="s">
        <v>14</v>
      </c>
      <c r="F4" s="14">
        <f>'Stock actualisé 1'!F4+'Entrée 1'!F4-'Sortie 1'!F4</f>
        <v>0</v>
      </c>
      <c r="G4" s="20" t="s">
        <v>14</v>
      </c>
      <c r="H4" s="14">
        <f>'Stock actualisé 1'!H4+'Entrée 1'!H4-'Sortie 1'!H4</f>
        <v>0</v>
      </c>
      <c r="I4" s="20"/>
      <c r="J4" s="14"/>
    </row>
    <row r="5" spans="1:12" ht="23.25" customHeight="1" x14ac:dyDescent="0.25">
      <c r="A5" s="26"/>
      <c r="B5" s="31"/>
      <c r="C5" s="22" t="s">
        <v>15</v>
      </c>
      <c r="D5" s="18">
        <f>'Stock actualisé 1'!D5+'Entrée 1'!D5-'Sortie 1'!D5</f>
        <v>100</v>
      </c>
      <c r="E5" s="22" t="s">
        <v>15</v>
      </c>
      <c r="F5" s="18">
        <f>'Stock actualisé 1'!F5+'Entrée 1'!F5-'Sortie 1'!F5</f>
        <v>0</v>
      </c>
      <c r="G5" s="22" t="s">
        <v>15</v>
      </c>
      <c r="H5" s="18">
        <f>'Stock actualisé 1'!H5+'Entrée 1'!H5-'Sortie 1'!H5</f>
        <v>0</v>
      </c>
      <c r="I5" s="22"/>
      <c r="J5" s="18"/>
    </row>
    <row r="6" spans="1:12" ht="23.25" customHeight="1" x14ac:dyDescent="0.25">
      <c r="A6" s="26"/>
      <c r="B6" s="31"/>
      <c r="C6" s="20" t="s">
        <v>13</v>
      </c>
      <c r="D6" s="14">
        <f>'Stock actualisé 1'!D6+'Entrée 1'!D6-'Sortie 1'!D6</f>
        <v>50</v>
      </c>
      <c r="E6" s="20" t="s">
        <v>13</v>
      </c>
      <c r="F6" s="14">
        <f>'Stock actualisé 1'!F6+'Entrée 1'!F6-'Sortie 1'!F6</f>
        <v>0</v>
      </c>
      <c r="G6" s="20" t="s">
        <v>13</v>
      </c>
      <c r="H6" s="14">
        <f>'Stock actualisé 1'!H6+'Entrée 1'!H6-'Sortie 1'!H6</f>
        <v>0</v>
      </c>
      <c r="I6" s="20"/>
      <c r="J6" s="14"/>
    </row>
    <row r="7" spans="1:12" ht="23.25" customHeight="1" x14ac:dyDescent="0.25">
      <c r="A7" s="26"/>
      <c r="B7" s="31"/>
      <c r="C7" s="22" t="s">
        <v>12</v>
      </c>
      <c r="D7" s="18">
        <f>'Stock actualisé 1'!D7+'Entrée 1'!D7-'Sortie 1'!D7</f>
        <v>30</v>
      </c>
      <c r="E7" s="22" t="s">
        <v>12</v>
      </c>
      <c r="F7" s="18">
        <f>'Stock actualisé 1'!F7+'Entrée 1'!F7-'Sortie 1'!F7</f>
        <v>0</v>
      </c>
      <c r="G7" s="22" t="s">
        <v>12</v>
      </c>
      <c r="H7" s="18">
        <f>'Stock actualisé 1'!H7+'Entrée 1'!H7-'Sortie 1'!H7</f>
        <v>0</v>
      </c>
      <c r="I7" s="22"/>
      <c r="J7" s="18"/>
    </row>
    <row r="8" spans="1:12" ht="23.25" customHeight="1" x14ac:dyDescent="0.25">
      <c r="A8" s="26"/>
      <c r="B8" s="31"/>
      <c r="C8" s="20" t="s">
        <v>4</v>
      </c>
      <c r="D8" s="14">
        <f>'Stock actualisé 1'!D8+'Entrée 1'!D8-'Sortie 1'!D8</f>
        <v>12</v>
      </c>
      <c r="E8" s="20" t="s">
        <v>4</v>
      </c>
      <c r="F8" s="14">
        <f>'Stock actualisé 1'!F8+'Entrée 1'!F8-'Sortie 1'!F8</f>
        <v>0</v>
      </c>
      <c r="G8" s="20" t="s">
        <v>4</v>
      </c>
      <c r="H8" s="14">
        <f>'Stock actualisé 1'!H8+'Entrée 1'!H8-'Sortie 1'!H8</f>
        <v>0</v>
      </c>
      <c r="I8" s="20"/>
      <c r="J8" s="14"/>
    </row>
    <row r="9" spans="1:12" ht="23.25" customHeight="1" x14ac:dyDescent="0.25">
      <c r="A9" s="26"/>
      <c r="B9" s="31"/>
      <c r="C9" s="22" t="s">
        <v>7</v>
      </c>
      <c r="D9" s="18">
        <f>'Stock actualisé 1'!D9+'Entrée 1'!D9-'Sortie 1'!D9</f>
        <v>95</v>
      </c>
      <c r="E9" s="22" t="s">
        <v>7</v>
      </c>
      <c r="F9" s="18">
        <f>'Stock actualisé 1'!F9+'Entrée 1'!F9-'Sortie 1'!F9</f>
        <v>0</v>
      </c>
      <c r="G9" s="22" t="s">
        <v>7</v>
      </c>
      <c r="H9" s="18">
        <f>'Stock actualisé 1'!H9+'Entrée 1'!H9-'Sortie 1'!H9</f>
        <v>0</v>
      </c>
      <c r="I9" s="22"/>
      <c r="J9" s="18"/>
    </row>
    <row r="10" spans="1:12" ht="23.25" customHeight="1" x14ac:dyDescent="0.25">
      <c r="A10" s="26"/>
      <c r="B10" s="31"/>
      <c r="C10" s="20" t="s">
        <v>6</v>
      </c>
      <c r="D10" s="14">
        <f>'Stock actualisé 1'!D10+'Entrée 1'!D10-'Sortie 1'!D10</f>
        <v>0</v>
      </c>
      <c r="E10" s="20" t="s">
        <v>6</v>
      </c>
      <c r="F10" s="14">
        <f>'Stock actualisé 1'!F10+'Entrée 1'!F10-'Sortie 1'!F10</f>
        <v>0</v>
      </c>
      <c r="G10" s="20" t="s">
        <v>6</v>
      </c>
      <c r="H10" s="14">
        <f>'Stock actualisé 1'!H10+'Entrée 1'!H10-'Sortie 1'!H10</f>
        <v>0</v>
      </c>
      <c r="I10" s="20"/>
      <c r="J10" s="14"/>
    </row>
    <row r="11" spans="1:12" ht="23.25" customHeight="1" x14ac:dyDescent="0.25">
      <c r="A11" s="26"/>
      <c r="B11" s="31"/>
      <c r="C11" s="22" t="s">
        <v>8</v>
      </c>
      <c r="D11" s="18">
        <f>'Stock actualisé 1'!D11+'Entrée 1'!D11-'Sortie 1'!D11</f>
        <v>0</v>
      </c>
      <c r="E11" s="22" t="s">
        <v>8</v>
      </c>
      <c r="F11" s="18">
        <f>'Stock actualisé 1'!F11+'Entrée 1'!F11-'Sortie 1'!F11</f>
        <v>0</v>
      </c>
      <c r="G11" s="22" t="s">
        <v>8</v>
      </c>
      <c r="H11" s="18">
        <f>'Stock actualisé 1'!H11+'Entrée 1'!H11-'Sortie 1'!H11</f>
        <v>0</v>
      </c>
      <c r="I11" s="22"/>
      <c r="J11" s="18"/>
    </row>
    <row r="12" spans="1:12" ht="23.25" customHeight="1" x14ac:dyDescent="0.25">
      <c r="A12" s="26"/>
      <c r="B12" s="31"/>
      <c r="C12" s="20" t="s">
        <v>5</v>
      </c>
      <c r="D12" s="14">
        <f>'Stock actualisé 1'!D12+'Entrée 1'!D12-'Sortie 1'!D12</f>
        <v>0</v>
      </c>
      <c r="E12" s="20" t="s">
        <v>5</v>
      </c>
      <c r="F12" s="14">
        <f>'Stock actualisé 1'!F12+'Entrée 1'!F12-'Sortie 1'!F12</f>
        <v>0</v>
      </c>
      <c r="G12" s="20" t="s">
        <v>5</v>
      </c>
      <c r="H12" s="14">
        <f>'Stock actualisé 1'!H12+'Entrée 1'!H12-'Sortie 1'!H12</f>
        <v>0</v>
      </c>
      <c r="I12" s="20" t="s">
        <v>5</v>
      </c>
      <c r="J12" s="14">
        <f>'Stock actualisé 1'!J12+'Entrée 1'!J12-'Sortie 1'!J12</f>
        <v>0</v>
      </c>
    </row>
    <row r="13" spans="1:12" ht="23.25" customHeight="1" x14ac:dyDescent="0.25">
      <c r="A13" s="26"/>
      <c r="B13" s="31"/>
      <c r="C13" s="22" t="s">
        <v>20</v>
      </c>
      <c r="D13" s="18">
        <f>'Stock actualisé 1'!D13+'Entrée 1'!D13-'Sortie 1'!D13</f>
        <v>0</v>
      </c>
      <c r="E13" s="22" t="s">
        <v>20</v>
      </c>
      <c r="F13" s="18">
        <f>'Stock actualisé 1'!F13+'Entrée 1'!F13-'Sortie 1'!F13</f>
        <v>0</v>
      </c>
      <c r="G13" s="22" t="s">
        <v>20</v>
      </c>
      <c r="H13" s="18">
        <f>'Stock actualisé 1'!H13+'Entrée 1'!H13-'Sortie 1'!H13</f>
        <v>0</v>
      </c>
      <c r="I13" s="22"/>
      <c r="J13" s="18"/>
    </row>
    <row r="14" spans="1:12" ht="23.25" customHeight="1" x14ac:dyDescent="0.25">
      <c r="A14" s="26"/>
      <c r="B14" s="31"/>
      <c r="C14" s="20" t="s">
        <v>27</v>
      </c>
      <c r="D14" s="14">
        <f>'Stock actualisé 1'!D14+'Entrée 1'!D14-'Sortie 1'!D14</f>
        <v>0</v>
      </c>
      <c r="E14" s="20" t="s">
        <v>27</v>
      </c>
      <c r="F14" s="14">
        <f>'Stock actualisé 1'!F14+'Entrée 1'!F14-'Sortie 1'!F14</f>
        <v>0</v>
      </c>
      <c r="G14" s="20" t="s">
        <v>27</v>
      </c>
      <c r="H14" s="14">
        <f>'Stock actualisé 1'!H14+'Entrée 1'!H14-'Sortie 1'!H14</f>
        <v>0</v>
      </c>
      <c r="I14" s="20" t="s">
        <v>27</v>
      </c>
      <c r="J14" s="14">
        <f>'Stock actualisé 1'!J14+'Entrée 1'!J14-'Sortie 1'!J14</f>
        <v>0</v>
      </c>
    </row>
    <row r="15" spans="1:12" ht="23.25" customHeight="1" thickBot="1" x14ac:dyDescent="0.3">
      <c r="A15" s="26"/>
      <c r="B15" s="32"/>
      <c r="C15" s="8"/>
      <c r="D15" s="4"/>
      <c r="E15" s="8"/>
      <c r="F15" s="4"/>
      <c r="G15" s="8"/>
      <c r="H15" s="15"/>
      <c r="I15" s="8"/>
      <c r="J15" s="15"/>
    </row>
    <row r="16" spans="1:12" ht="23.25" customHeight="1" thickBot="1" x14ac:dyDescent="0.3">
      <c r="A16" s="26"/>
      <c r="B16" s="9">
        <f>SUM(E16:H16)</f>
        <v>0</v>
      </c>
      <c r="C16" s="10"/>
      <c r="D16" s="6"/>
      <c r="E16" s="12"/>
      <c r="F16" s="7"/>
      <c r="G16" s="12"/>
      <c r="H16" s="7"/>
      <c r="I16" s="12"/>
      <c r="J16" s="7"/>
    </row>
    <row r="17" spans="1:10" ht="23.25" customHeight="1" thickBot="1" x14ac:dyDescent="0.3">
      <c r="A17" s="26"/>
      <c r="C17" s="28" t="s">
        <v>0</v>
      </c>
      <c r="D17" s="29"/>
      <c r="E17" s="28" t="s">
        <v>1</v>
      </c>
      <c r="F17" s="29"/>
      <c r="G17" s="28" t="s">
        <v>16</v>
      </c>
      <c r="H17" s="29"/>
      <c r="I17" s="28" t="s">
        <v>26</v>
      </c>
      <c r="J17" s="29"/>
    </row>
    <row r="18" spans="1:10" ht="23.25" customHeight="1" x14ac:dyDescent="0.25">
      <c r="A18" s="26"/>
      <c r="B18" s="30" t="s">
        <v>1</v>
      </c>
      <c r="C18" s="8"/>
      <c r="D18" s="4" t="s">
        <v>11</v>
      </c>
      <c r="E18" s="8"/>
      <c r="F18" s="4" t="s">
        <v>11</v>
      </c>
      <c r="G18" s="8"/>
      <c r="H18" s="4" t="s">
        <v>11</v>
      </c>
      <c r="I18" s="8"/>
      <c r="J18" s="4" t="s">
        <v>11</v>
      </c>
    </row>
    <row r="19" spans="1:10" ht="23.25" customHeight="1" x14ac:dyDescent="0.25">
      <c r="A19" s="26"/>
      <c r="B19" s="31" t="s">
        <v>1</v>
      </c>
      <c r="C19" s="20" t="s">
        <v>14</v>
      </c>
      <c r="D19" s="14">
        <f>'Stock actualisé 1'!D19+'Entrée 1'!D19-'Sortie 1'!D19</f>
        <v>0</v>
      </c>
      <c r="E19" s="20" t="s">
        <v>14</v>
      </c>
      <c r="F19" s="14">
        <f>'Stock actualisé 1'!F19+'Entrée 1'!F19-'Sortie 1'!F19</f>
        <v>65</v>
      </c>
      <c r="G19" s="20" t="s">
        <v>14</v>
      </c>
      <c r="H19" s="14">
        <f>'Stock actualisé 1'!H19+'Entrée 1'!H19-'Sortie 1'!H19</f>
        <v>0</v>
      </c>
      <c r="I19" s="20"/>
      <c r="J19" s="14"/>
    </row>
    <row r="20" spans="1:10" ht="23.25" customHeight="1" x14ac:dyDescent="0.25">
      <c r="A20" s="26"/>
      <c r="B20" s="31"/>
      <c r="C20" s="22" t="s">
        <v>15</v>
      </c>
      <c r="D20" s="18">
        <f>'Stock actualisé 1'!D20+'Entrée 1'!D20-'Sortie 1'!D20</f>
        <v>0</v>
      </c>
      <c r="E20" s="22" t="s">
        <v>15</v>
      </c>
      <c r="F20" s="18">
        <f>'Stock actualisé 1'!F20+'Entrée 1'!F20-'Sortie 1'!F20</f>
        <v>30</v>
      </c>
      <c r="G20" s="22" t="s">
        <v>15</v>
      </c>
      <c r="H20" s="18">
        <f>'Stock actualisé 1'!H20+'Entrée 1'!H20-'Sortie 1'!H20</f>
        <v>0</v>
      </c>
      <c r="I20" s="22"/>
      <c r="J20" s="18"/>
    </row>
    <row r="21" spans="1:10" ht="23.25" customHeight="1" x14ac:dyDescent="0.25">
      <c r="A21" s="26"/>
      <c r="B21" s="31"/>
      <c r="C21" s="20" t="s">
        <v>13</v>
      </c>
      <c r="D21" s="14">
        <f>'Stock actualisé 1'!D21+'Entrée 1'!D21-'Sortie 1'!D21</f>
        <v>0</v>
      </c>
      <c r="E21" s="20" t="s">
        <v>13</v>
      </c>
      <c r="F21" s="14">
        <f>'Stock actualisé 1'!F21+'Entrée 1'!F21-'Sortie 1'!F21</f>
        <v>0</v>
      </c>
      <c r="G21" s="20" t="s">
        <v>13</v>
      </c>
      <c r="H21" s="14">
        <f>'Stock actualisé 1'!H21+'Entrée 1'!H21-'Sortie 1'!H21</f>
        <v>0</v>
      </c>
      <c r="I21" s="20"/>
      <c r="J21" s="14"/>
    </row>
    <row r="22" spans="1:10" ht="23.25" customHeight="1" x14ac:dyDescent="0.25">
      <c r="A22" s="26"/>
      <c r="B22" s="31"/>
      <c r="C22" s="22" t="s">
        <v>12</v>
      </c>
      <c r="D22" s="18">
        <f>'Stock actualisé 1'!D22+'Entrée 1'!D22-'Sortie 1'!D22</f>
        <v>0</v>
      </c>
      <c r="E22" s="22" t="s">
        <v>12</v>
      </c>
      <c r="F22" s="18">
        <f>'Stock actualisé 1'!F22+'Entrée 1'!F22-'Sortie 1'!F22</f>
        <v>1600</v>
      </c>
      <c r="G22" s="22" t="s">
        <v>12</v>
      </c>
      <c r="H22" s="18">
        <f>'Stock actualisé 1'!H22+'Entrée 1'!H22-'Sortie 1'!H22</f>
        <v>0</v>
      </c>
      <c r="I22" s="22"/>
      <c r="J22" s="18"/>
    </row>
    <row r="23" spans="1:10" ht="23.25" customHeight="1" x14ac:dyDescent="0.25">
      <c r="A23" s="26"/>
      <c r="B23" s="31"/>
      <c r="C23" s="20" t="s">
        <v>4</v>
      </c>
      <c r="D23" s="14">
        <f>'Stock actualisé 1'!D23+'Entrée 1'!D23-'Sortie 1'!D23</f>
        <v>0</v>
      </c>
      <c r="E23" s="20" t="s">
        <v>4</v>
      </c>
      <c r="F23" s="14">
        <f>'Stock actualisé 1'!F23+'Entrée 1'!F23-'Sortie 1'!F23</f>
        <v>0</v>
      </c>
      <c r="G23" s="20" t="s">
        <v>4</v>
      </c>
      <c r="H23" s="14">
        <f>'Stock actualisé 1'!H23+'Entrée 1'!H23-'Sortie 1'!H23</f>
        <v>0</v>
      </c>
      <c r="I23" s="20"/>
      <c r="J23" s="14"/>
    </row>
    <row r="24" spans="1:10" ht="23.25" customHeight="1" x14ac:dyDescent="0.25">
      <c r="A24" s="26"/>
      <c r="B24" s="31"/>
      <c r="C24" s="22" t="s">
        <v>7</v>
      </c>
      <c r="D24" s="18">
        <f>'Stock actualisé 1'!D24+'Entrée 1'!D24-'Sortie 1'!D24</f>
        <v>0</v>
      </c>
      <c r="E24" s="22" t="s">
        <v>7</v>
      </c>
      <c r="F24" s="18">
        <f>'Stock actualisé 1'!F24+'Entrée 1'!F24-'Sortie 1'!F24</f>
        <v>0</v>
      </c>
      <c r="G24" s="22" t="s">
        <v>7</v>
      </c>
      <c r="H24" s="18">
        <f>'Stock actualisé 1'!H24+'Entrée 1'!H24-'Sortie 1'!H24</f>
        <v>0</v>
      </c>
      <c r="I24" s="22"/>
      <c r="J24" s="18"/>
    </row>
    <row r="25" spans="1:10" ht="23.25" customHeight="1" x14ac:dyDescent="0.25">
      <c r="A25" s="26"/>
      <c r="B25" s="31"/>
      <c r="C25" s="20" t="s">
        <v>6</v>
      </c>
      <c r="D25" s="14">
        <f>'Stock actualisé 1'!D25+'Entrée 1'!D25-'Sortie 1'!D25</f>
        <v>0</v>
      </c>
      <c r="E25" s="20" t="s">
        <v>6</v>
      </c>
      <c r="F25" s="14">
        <f>'Stock actualisé 1'!F25+'Entrée 1'!F25-'Sortie 1'!F25</f>
        <v>0</v>
      </c>
      <c r="G25" s="20" t="s">
        <v>6</v>
      </c>
      <c r="H25" s="14">
        <f>'Stock actualisé 1'!H25+'Entrée 1'!H25-'Sortie 1'!H25</f>
        <v>0</v>
      </c>
      <c r="I25" s="20"/>
      <c r="J25" s="14"/>
    </row>
    <row r="26" spans="1:10" ht="23.25" customHeight="1" x14ac:dyDescent="0.25">
      <c r="A26" s="26"/>
      <c r="B26" s="31"/>
      <c r="C26" s="22" t="s">
        <v>8</v>
      </c>
      <c r="D26" s="18">
        <f>'Stock actualisé 1'!D26+'Entrée 1'!D26-'Sortie 1'!D26</f>
        <v>0</v>
      </c>
      <c r="E26" s="22" t="s">
        <v>8</v>
      </c>
      <c r="F26" s="18">
        <f>'Stock actualisé 1'!F26+'Entrée 1'!F26-'Sortie 1'!F26</f>
        <v>0</v>
      </c>
      <c r="G26" s="22" t="s">
        <v>8</v>
      </c>
      <c r="H26" s="18">
        <f>'Stock actualisé 1'!H26+'Entrée 1'!H26-'Sortie 1'!H26</f>
        <v>0</v>
      </c>
      <c r="I26" s="22"/>
      <c r="J26" s="18"/>
    </row>
    <row r="27" spans="1:10" ht="23.25" customHeight="1" x14ac:dyDescent="0.25">
      <c r="A27" s="26"/>
      <c r="B27" s="31"/>
      <c r="C27" s="20" t="s">
        <v>5</v>
      </c>
      <c r="D27" s="14">
        <f>'Stock actualisé 1'!D27+'Entrée 1'!D27-'Sortie 1'!D27</f>
        <v>0</v>
      </c>
      <c r="E27" s="20" t="s">
        <v>5</v>
      </c>
      <c r="F27" s="14">
        <f>'Stock actualisé 1'!F27+'Entrée 1'!F27-'Sortie 1'!F27</f>
        <v>0</v>
      </c>
      <c r="G27" s="20" t="s">
        <v>5</v>
      </c>
      <c r="H27" s="14">
        <f>'Stock actualisé 1'!H27+'Entrée 1'!H27-'Sortie 1'!H27</f>
        <v>0</v>
      </c>
      <c r="I27" s="20" t="s">
        <v>5</v>
      </c>
      <c r="J27" s="14">
        <f>'Stock actualisé 1'!J27+'Entrée 1'!J27</f>
        <v>0</v>
      </c>
    </row>
    <row r="28" spans="1:10" ht="23.25" customHeight="1" x14ac:dyDescent="0.25">
      <c r="A28" s="26"/>
      <c r="B28" s="31"/>
      <c r="C28" s="22" t="s">
        <v>20</v>
      </c>
      <c r="D28" s="18">
        <f>'Stock actualisé 1'!D28+'Entrée 1'!D28-'Sortie 1'!D28</f>
        <v>0</v>
      </c>
      <c r="E28" s="22" t="s">
        <v>20</v>
      </c>
      <c r="F28" s="18">
        <f>'Stock actualisé 1'!F28+'Entrée 1'!F28-'Sortie 1'!F28</f>
        <v>0</v>
      </c>
      <c r="G28" s="22" t="s">
        <v>20</v>
      </c>
      <c r="H28" s="18">
        <f>'Stock actualisé 1'!H28+'Entrée 1'!H28-'Sortie 1'!H28</f>
        <v>0</v>
      </c>
      <c r="I28" s="22"/>
      <c r="J28" s="18"/>
    </row>
    <row r="29" spans="1:10" ht="23.25" customHeight="1" x14ac:dyDescent="0.25">
      <c r="A29" s="26"/>
      <c r="B29" s="31"/>
      <c r="C29" s="20" t="s">
        <v>27</v>
      </c>
      <c r="D29" s="14">
        <f>'Stock actualisé 1'!D29+'Entrée 1'!D29-'Sortie 1'!D29</f>
        <v>0</v>
      </c>
      <c r="E29" s="20" t="s">
        <v>27</v>
      </c>
      <c r="F29" s="14">
        <f>'Stock actualisé 1'!F29+'Entrée 1'!F29-'Sortie 1'!F29</f>
        <v>0</v>
      </c>
      <c r="G29" s="20" t="s">
        <v>27</v>
      </c>
      <c r="H29" s="14">
        <f>'Stock actualisé 1'!H29+'Entrée 1'!H29-'Sortie 1'!H29</f>
        <v>0</v>
      </c>
      <c r="I29" s="20" t="s">
        <v>27</v>
      </c>
      <c r="J29" s="14">
        <f>'Stock actualisé 1'!J29+'Entrée 1'!J29</f>
        <v>0</v>
      </c>
    </row>
    <row r="30" spans="1:10" ht="23.25" customHeight="1" thickBot="1" x14ac:dyDescent="0.3">
      <c r="A30" s="26"/>
      <c r="B30" s="32"/>
      <c r="C30" s="8"/>
      <c r="D30" s="4"/>
      <c r="E30" s="8"/>
      <c r="F30" s="4"/>
      <c r="G30" s="8"/>
      <c r="H30" s="4"/>
      <c r="I30" s="8"/>
      <c r="J30" s="4"/>
    </row>
    <row r="31" spans="1:10" ht="23.25" customHeight="1" thickBot="1" x14ac:dyDescent="0.3">
      <c r="A31" s="26"/>
      <c r="B31" s="5">
        <f>SUM(E31:H31)</f>
        <v>0</v>
      </c>
      <c r="C31" s="10"/>
      <c r="D31" s="6"/>
      <c r="E31" s="12"/>
      <c r="F31" s="7"/>
      <c r="G31" s="12"/>
      <c r="H31" s="7"/>
      <c r="I31" s="12"/>
      <c r="J31" s="7"/>
    </row>
    <row r="32" spans="1:10" ht="23.25" customHeight="1" thickBot="1" x14ac:dyDescent="0.3">
      <c r="A32" s="26"/>
      <c r="C32" s="28" t="s">
        <v>0</v>
      </c>
      <c r="D32" s="29"/>
      <c r="E32" s="28" t="s">
        <v>1</v>
      </c>
      <c r="F32" s="29"/>
      <c r="G32" s="28" t="s">
        <v>16</v>
      </c>
      <c r="H32" s="29"/>
      <c r="I32" s="28" t="s">
        <v>26</v>
      </c>
      <c r="J32" s="29"/>
    </row>
    <row r="33" spans="1:10" ht="23.25" customHeight="1" x14ac:dyDescent="0.25">
      <c r="A33" s="26"/>
      <c r="B33" s="30" t="s">
        <v>3</v>
      </c>
      <c r="C33" s="8"/>
      <c r="D33" s="4" t="s">
        <v>11</v>
      </c>
      <c r="E33" s="8"/>
      <c r="F33" s="4" t="s">
        <v>11</v>
      </c>
      <c r="G33" s="8"/>
      <c r="H33" s="4" t="s">
        <v>11</v>
      </c>
      <c r="I33" s="8"/>
      <c r="J33" s="4" t="s">
        <v>11</v>
      </c>
    </row>
    <row r="34" spans="1:10" ht="23.25" customHeight="1" x14ac:dyDescent="0.25">
      <c r="A34" s="26"/>
      <c r="B34" s="31" t="s">
        <v>3</v>
      </c>
      <c r="C34" s="20" t="s">
        <v>14</v>
      </c>
      <c r="D34" s="14">
        <f>'Stock actualisé 1'!D34+'Entrée 1'!D34-'Sortie 1'!D34</f>
        <v>450</v>
      </c>
      <c r="E34" s="20" t="s">
        <v>14</v>
      </c>
      <c r="F34" s="14">
        <f>'Stock actualisé 1'!F34+'Entrée 1'!F34-'Sortie 1'!F34</f>
        <v>0</v>
      </c>
      <c r="G34" s="20" t="s">
        <v>14</v>
      </c>
      <c r="H34" s="14">
        <f>'Stock actualisé 1'!H34+'Entrée 1'!H34-'Sortie 1'!H34</f>
        <v>0</v>
      </c>
      <c r="I34" s="20"/>
      <c r="J34" s="14"/>
    </row>
    <row r="35" spans="1:10" ht="23.25" customHeight="1" x14ac:dyDescent="0.25">
      <c r="A35" s="26"/>
      <c r="B35" s="31"/>
      <c r="C35" s="22" t="s">
        <v>15</v>
      </c>
      <c r="D35" s="18">
        <f>'Stock actualisé 1'!D35+'Entrée 1'!D35-'Sortie 1'!D35</f>
        <v>100</v>
      </c>
      <c r="E35" s="22" t="s">
        <v>15</v>
      </c>
      <c r="F35" s="18">
        <f>'Stock actualisé 1'!F35+'Entrée 1'!F35-'Sortie 1'!F35</f>
        <v>0</v>
      </c>
      <c r="G35" s="22" t="s">
        <v>15</v>
      </c>
      <c r="H35" s="18">
        <f>'Stock actualisé 1'!H35+'Entrée 1'!H35-'Sortie 1'!H35</f>
        <v>0</v>
      </c>
      <c r="I35" s="22"/>
      <c r="J35" s="18"/>
    </row>
    <row r="36" spans="1:10" ht="23.25" customHeight="1" x14ac:dyDescent="0.25">
      <c r="A36" s="26"/>
      <c r="B36" s="31"/>
      <c r="C36" s="20" t="s">
        <v>13</v>
      </c>
      <c r="D36" s="14">
        <f>'Stock actualisé 1'!D36+'Entrée 1'!D36-'Sortie 1'!D36</f>
        <v>200</v>
      </c>
      <c r="E36" s="20" t="s">
        <v>13</v>
      </c>
      <c r="F36" s="14">
        <f>'Stock actualisé 1'!F36+'Entrée 1'!F36-'Sortie 1'!F36</f>
        <v>0</v>
      </c>
      <c r="G36" s="20" t="s">
        <v>13</v>
      </c>
      <c r="H36" s="14">
        <f>'Stock actualisé 1'!H36+'Entrée 1'!H36-'Sortie 1'!H36</f>
        <v>0</v>
      </c>
      <c r="I36" s="20"/>
      <c r="J36" s="14"/>
    </row>
    <row r="37" spans="1:10" ht="23.25" customHeight="1" x14ac:dyDescent="0.25">
      <c r="A37" s="26"/>
      <c r="B37" s="31"/>
      <c r="C37" s="22" t="s">
        <v>12</v>
      </c>
      <c r="D37" s="18">
        <f>'Stock actualisé 1'!D37+'Entrée 1'!D37-'Sortie 1'!D37</f>
        <v>0</v>
      </c>
      <c r="E37" s="22" t="s">
        <v>12</v>
      </c>
      <c r="F37" s="18">
        <f>'Stock actualisé 1'!F37+'Entrée 1'!F37-'Sortie 1'!F37</f>
        <v>0</v>
      </c>
      <c r="G37" s="22" t="s">
        <v>12</v>
      </c>
      <c r="H37" s="18">
        <f>'Stock actualisé 1'!H37+'Entrée 1'!H37-'Sortie 1'!H37</f>
        <v>0</v>
      </c>
      <c r="I37" s="22"/>
      <c r="J37" s="18"/>
    </row>
    <row r="38" spans="1:10" ht="23.25" customHeight="1" x14ac:dyDescent="0.25">
      <c r="A38" s="26"/>
      <c r="B38" s="31"/>
      <c r="C38" s="20" t="s">
        <v>4</v>
      </c>
      <c r="D38" s="14">
        <f>'Stock actualisé 1'!D38+'Entrée 1'!D38-'Sortie 1'!D38</f>
        <v>0</v>
      </c>
      <c r="E38" s="20" t="s">
        <v>4</v>
      </c>
      <c r="F38" s="14">
        <f>'Stock actualisé 1'!F38+'Entrée 1'!F38-'Sortie 1'!F38</f>
        <v>0</v>
      </c>
      <c r="G38" s="20" t="s">
        <v>4</v>
      </c>
      <c r="H38" s="14">
        <f>'Stock actualisé 1'!H38+'Entrée 1'!H38-'Sortie 1'!H38</f>
        <v>0</v>
      </c>
      <c r="I38" s="20"/>
      <c r="J38" s="14"/>
    </row>
    <row r="39" spans="1:10" ht="23.25" customHeight="1" x14ac:dyDescent="0.25">
      <c r="A39" s="26"/>
      <c r="B39" s="31"/>
      <c r="C39" s="22" t="s">
        <v>7</v>
      </c>
      <c r="D39" s="18">
        <f>'Stock actualisé 1'!D39+'Entrée 1'!D39-'Sortie 1'!D39</f>
        <v>0</v>
      </c>
      <c r="E39" s="22" t="s">
        <v>7</v>
      </c>
      <c r="F39" s="18">
        <f>'Stock actualisé 1'!F39+'Entrée 1'!F39-'Sortie 1'!F39</f>
        <v>0</v>
      </c>
      <c r="G39" s="22" t="s">
        <v>7</v>
      </c>
      <c r="H39" s="18">
        <f>'Stock actualisé 1'!H39+'Entrée 1'!H39-'Sortie 1'!H39</f>
        <v>0</v>
      </c>
      <c r="I39" s="22"/>
      <c r="J39" s="18"/>
    </row>
    <row r="40" spans="1:10" ht="23.25" customHeight="1" x14ac:dyDescent="0.25">
      <c r="A40" s="26"/>
      <c r="B40" s="31"/>
      <c r="C40" s="20" t="s">
        <v>6</v>
      </c>
      <c r="D40" s="14">
        <f>'Stock actualisé 1'!D40+'Entrée 1'!D40-'Sortie 1'!D40</f>
        <v>0</v>
      </c>
      <c r="E40" s="20" t="s">
        <v>6</v>
      </c>
      <c r="F40" s="14">
        <f>'Stock actualisé 1'!F40+'Entrée 1'!F40-'Sortie 1'!F40</f>
        <v>0</v>
      </c>
      <c r="G40" s="20" t="s">
        <v>6</v>
      </c>
      <c r="H40" s="14">
        <f>'Stock actualisé 1'!H40+'Entrée 1'!H40-'Sortie 1'!H40</f>
        <v>0</v>
      </c>
      <c r="I40" s="20"/>
      <c r="J40" s="14"/>
    </row>
    <row r="41" spans="1:10" ht="23.25" customHeight="1" x14ac:dyDescent="0.25">
      <c r="A41" s="26"/>
      <c r="B41" s="31"/>
      <c r="C41" s="22" t="s">
        <v>8</v>
      </c>
      <c r="D41" s="18">
        <f>'Stock actualisé 1'!D41+'Entrée 1'!D41-'Sortie 1'!D41</f>
        <v>0</v>
      </c>
      <c r="E41" s="22" t="s">
        <v>8</v>
      </c>
      <c r="F41" s="18">
        <f>'Stock actualisé 1'!F41+'Entrée 1'!F41-'Sortie 1'!F41</f>
        <v>0</v>
      </c>
      <c r="G41" s="22" t="s">
        <v>8</v>
      </c>
      <c r="H41" s="18">
        <f>'Stock actualisé 1'!H41+'Entrée 1'!H41-'Sortie 1'!H41</f>
        <v>0</v>
      </c>
      <c r="I41" s="22"/>
      <c r="J41" s="18"/>
    </row>
    <row r="42" spans="1:10" ht="23.25" customHeight="1" x14ac:dyDescent="0.25">
      <c r="A42" s="26"/>
      <c r="B42" s="31"/>
      <c r="C42" s="20" t="s">
        <v>5</v>
      </c>
      <c r="D42" s="14">
        <f>'Stock actualisé 1'!D42+'Entrée 1'!D42-'Sortie 1'!D42</f>
        <v>0</v>
      </c>
      <c r="E42" s="20" t="s">
        <v>5</v>
      </c>
      <c r="F42" s="14">
        <f>'Stock actualisé 1'!F42+'Entrée 1'!F42-'Sortie 1'!F42</f>
        <v>0</v>
      </c>
      <c r="G42" s="20" t="s">
        <v>5</v>
      </c>
      <c r="H42" s="14">
        <f>'Stock actualisé 1'!H42+'Entrée 1'!H42-'Sortie 1'!H42</f>
        <v>0</v>
      </c>
      <c r="I42" s="20" t="s">
        <v>5</v>
      </c>
      <c r="J42" s="14">
        <f>'Stock actualisé 1'!J42+'Entrée 1'!J42-'Sortie 1'!J42</f>
        <v>100</v>
      </c>
    </row>
    <row r="43" spans="1:10" ht="23.25" customHeight="1" x14ac:dyDescent="0.25">
      <c r="A43" s="26"/>
      <c r="B43" s="19"/>
      <c r="C43" s="22" t="s">
        <v>20</v>
      </c>
      <c r="D43" s="18">
        <f>'Stock actualisé 1'!D43+'Entrée 1'!D43-'Sortie 1'!D43</f>
        <v>0</v>
      </c>
      <c r="E43" s="22" t="s">
        <v>20</v>
      </c>
      <c r="F43" s="18">
        <f>'Stock actualisé 1'!F43+'Entrée 1'!F43-'Sortie 1'!F43</f>
        <v>0</v>
      </c>
      <c r="G43" s="22" t="s">
        <v>20</v>
      </c>
      <c r="H43" s="18">
        <f>'Stock actualisé 1'!H43+'Entrée 1'!H43-'Sortie 1'!H43</f>
        <v>0</v>
      </c>
      <c r="I43" s="22"/>
      <c r="J43" s="18"/>
    </row>
    <row r="44" spans="1:10" ht="23.25" customHeight="1" x14ac:dyDescent="0.25">
      <c r="A44" s="26"/>
      <c r="B44" s="19"/>
      <c r="C44" s="20" t="s">
        <v>27</v>
      </c>
      <c r="D44" s="14">
        <f>'Stock actualisé 1'!D44+'Entrée 1'!D44-'Sortie 1'!D44</f>
        <v>0</v>
      </c>
      <c r="E44" s="20" t="s">
        <v>27</v>
      </c>
      <c r="F44" s="14">
        <f>'Stock actualisé 1'!F44+'Entrée 1'!F44-'Sortie 1'!F44</f>
        <v>0</v>
      </c>
      <c r="G44" s="20" t="s">
        <v>27</v>
      </c>
      <c r="H44" s="14">
        <f>'Stock actualisé 1'!H44+'Entrée 1'!H44-'Sortie 1'!H44</f>
        <v>0</v>
      </c>
      <c r="I44" s="20" t="s">
        <v>27</v>
      </c>
      <c r="J44" s="14">
        <f>'Stock actualisé 1'!J44+'Entrée 1'!J44-'Sortie 1'!J44</f>
        <v>0</v>
      </c>
    </row>
    <row r="45" spans="1:10" ht="23.25" customHeight="1" x14ac:dyDescent="0.25">
      <c r="A45" s="26"/>
      <c r="B45" s="19"/>
      <c r="C45" s="17"/>
      <c r="D45" s="18"/>
      <c r="E45" s="17"/>
      <c r="F45" s="18"/>
      <c r="G45" s="17"/>
      <c r="H45" s="18"/>
      <c r="I45" s="17"/>
      <c r="J45" s="18"/>
    </row>
    <row r="46" spans="1:10" ht="23.25" customHeight="1" thickBot="1" x14ac:dyDescent="0.3">
      <c r="A46" s="26"/>
      <c r="B46" s="1"/>
      <c r="C46" s="8"/>
      <c r="D46" s="4"/>
      <c r="E46" s="8"/>
      <c r="F46" s="4"/>
      <c r="G46" s="8"/>
      <c r="H46" s="4"/>
      <c r="I46" s="8"/>
      <c r="J46" s="4"/>
    </row>
    <row r="47" spans="1:10" ht="23.25" customHeight="1" thickBot="1" x14ac:dyDescent="0.3">
      <c r="A47" s="26"/>
      <c r="B47" s="5">
        <f>SUM(E47:H47)</f>
        <v>0</v>
      </c>
      <c r="C47" s="10"/>
      <c r="D47" s="6"/>
      <c r="E47" s="12"/>
      <c r="F47" s="7"/>
      <c r="G47" s="12"/>
      <c r="H47" s="7"/>
      <c r="I47" s="12"/>
      <c r="J47" s="7"/>
    </row>
    <row r="48" spans="1:10" ht="23.25" customHeight="1" thickBot="1" x14ac:dyDescent="0.3">
      <c r="A48" s="26"/>
      <c r="B48" s="13"/>
      <c r="C48" s="28" t="s">
        <v>0</v>
      </c>
      <c r="D48" s="29"/>
      <c r="E48" s="28" t="s">
        <v>1</v>
      </c>
      <c r="F48" s="29"/>
      <c r="G48" s="28" t="s">
        <v>16</v>
      </c>
      <c r="H48" s="29"/>
      <c r="I48" s="28" t="s">
        <v>26</v>
      </c>
      <c r="J48" s="29"/>
    </row>
    <row r="49" spans="1:10" ht="23.25" customHeight="1" x14ac:dyDescent="0.25">
      <c r="A49" s="26"/>
      <c r="B49" s="31" t="s">
        <v>2</v>
      </c>
      <c r="C49" s="8"/>
      <c r="D49" s="4" t="s">
        <v>11</v>
      </c>
      <c r="E49" s="8"/>
      <c r="F49" s="4" t="s">
        <v>11</v>
      </c>
      <c r="G49" s="8"/>
      <c r="H49" s="4" t="s">
        <v>11</v>
      </c>
      <c r="I49" s="8"/>
      <c r="J49" s="4" t="s">
        <v>11</v>
      </c>
    </row>
    <row r="50" spans="1:10" ht="23.25" customHeight="1" x14ac:dyDescent="0.25">
      <c r="A50" s="26"/>
      <c r="B50" s="31"/>
      <c r="C50" s="20" t="s">
        <v>14</v>
      </c>
      <c r="D50" s="14">
        <f>'Stock actualisé 1'!D50+'Entrée 1'!D50-'Sortie 1'!D50</f>
        <v>0</v>
      </c>
      <c r="E50" s="20" t="s">
        <v>14</v>
      </c>
      <c r="F50" s="14">
        <f>'Stock actualisé 1'!F50+'Entrée 1'!F50-'Sortie 1'!F50</f>
        <v>0</v>
      </c>
      <c r="G50" s="20" t="s">
        <v>14</v>
      </c>
      <c r="H50" s="14">
        <f>'Stock actualisé 1'!H50+'Entrée 1'!H50-'Sortie 1'!H50</f>
        <v>0</v>
      </c>
      <c r="I50" s="20"/>
      <c r="J50" s="14"/>
    </row>
    <row r="51" spans="1:10" ht="23.25" customHeight="1" x14ac:dyDescent="0.25">
      <c r="A51" s="26"/>
      <c r="B51" s="31"/>
      <c r="C51" s="22" t="s">
        <v>15</v>
      </c>
      <c r="D51" s="18">
        <f>'Stock actualisé 1'!D51+'Entrée 1'!D51-'Sortie 1'!D51</f>
        <v>0</v>
      </c>
      <c r="E51" s="22" t="s">
        <v>15</v>
      </c>
      <c r="F51" s="18">
        <f>'Stock actualisé 1'!F51+'Entrée 1'!F51-'Sortie 1'!F51</f>
        <v>0</v>
      </c>
      <c r="G51" s="22" t="s">
        <v>15</v>
      </c>
      <c r="H51" s="18">
        <f>'Stock actualisé 1'!H51+'Entrée 1'!H51-'Sortie 1'!H51</f>
        <v>0</v>
      </c>
      <c r="I51" s="22"/>
      <c r="J51" s="18"/>
    </row>
    <row r="52" spans="1:10" ht="23.25" customHeight="1" x14ac:dyDescent="0.25">
      <c r="A52" s="26"/>
      <c r="B52" s="31"/>
      <c r="C52" s="20" t="s">
        <v>13</v>
      </c>
      <c r="D52" s="14">
        <f>'Stock actualisé 1'!D52+'Entrée 1'!D52-'Sortie 1'!D52</f>
        <v>0</v>
      </c>
      <c r="E52" s="20" t="s">
        <v>13</v>
      </c>
      <c r="F52" s="14">
        <f>'Stock actualisé 1'!F52+'Entrée 1'!F52-'Sortie 1'!F52</f>
        <v>0</v>
      </c>
      <c r="G52" s="20" t="s">
        <v>13</v>
      </c>
      <c r="H52" s="14">
        <f>'Stock actualisé 1'!H52+'Entrée 1'!H52-'Sortie 1'!H52</f>
        <v>0</v>
      </c>
      <c r="I52" s="20"/>
      <c r="J52" s="14"/>
    </row>
    <row r="53" spans="1:10" ht="23.25" customHeight="1" x14ac:dyDescent="0.25">
      <c r="A53" s="26"/>
      <c r="B53" s="31"/>
      <c r="C53" s="22" t="s">
        <v>12</v>
      </c>
      <c r="D53" s="18">
        <f>'Stock actualisé 1'!D53+'Entrée 1'!D53-'Sortie 1'!D53</f>
        <v>0</v>
      </c>
      <c r="E53" s="22" t="s">
        <v>12</v>
      </c>
      <c r="F53" s="18">
        <f>'Stock actualisé 1'!F53+'Entrée 1'!F53-'Sortie 1'!F53</f>
        <v>0</v>
      </c>
      <c r="G53" s="22" t="s">
        <v>12</v>
      </c>
      <c r="H53" s="18">
        <f>'Stock actualisé 1'!H53+'Entrée 1'!H53-'Sortie 1'!H53</f>
        <v>0</v>
      </c>
      <c r="I53" s="22"/>
      <c r="J53" s="18"/>
    </row>
    <row r="54" spans="1:10" ht="23.25" customHeight="1" x14ac:dyDescent="0.25">
      <c r="A54" s="26"/>
      <c r="B54" s="31"/>
      <c r="C54" s="20" t="s">
        <v>4</v>
      </c>
      <c r="D54" s="14">
        <f>'Stock actualisé 1'!D54+'Entrée 1'!D54-'Sortie 1'!D54</f>
        <v>0</v>
      </c>
      <c r="E54" s="20" t="s">
        <v>4</v>
      </c>
      <c r="F54" s="14">
        <f>'Stock actualisé 1'!F54+'Entrée 1'!F54-'Sortie 1'!F54</f>
        <v>0</v>
      </c>
      <c r="G54" s="20" t="s">
        <v>4</v>
      </c>
      <c r="H54" s="14">
        <f>'Stock actualisé 1'!H54+'Entrée 1'!H54-'Sortie 1'!H54</f>
        <v>0</v>
      </c>
      <c r="I54" s="20"/>
      <c r="J54" s="14"/>
    </row>
    <row r="55" spans="1:10" ht="23.25" customHeight="1" x14ac:dyDescent="0.25">
      <c r="A55" s="26"/>
      <c r="B55" s="31"/>
      <c r="C55" s="22" t="s">
        <v>7</v>
      </c>
      <c r="D55" s="18">
        <f>'Stock actualisé 1'!D55+'Entrée 1'!D55-'Sortie 1'!D55</f>
        <v>0</v>
      </c>
      <c r="E55" s="22" t="s">
        <v>7</v>
      </c>
      <c r="F55" s="18">
        <f>'Stock actualisé 1'!F55+'Entrée 1'!F55-'Sortie 1'!F55</f>
        <v>0</v>
      </c>
      <c r="G55" s="22" t="s">
        <v>7</v>
      </c>
      <c r="H55" s="18">
        <f>'Stock actualisé 1'!H55+'Entrée 1'!H55-'Sortie 1'!H55</f>
        <v>0</v>
      </c>
      <c r="I55" s="22"/>
      <c r="J55" s="18"/>
    </row>
    <row r="56" spans="1:10" ht="23.25" customHeight="1" x14ac:dyDescent="0.25">
      <c r="A56" s="26"/>
      <c r="B56" s="31"/>
      <c r="C56" s="20" t="s">
        <v>6</v>
      </c>
      <c r="D56" s="14">
        <f>'Stock actualisé 1'!D56+'Entrée 1'!D56-'Sortie 1'!D56</f>
        <v>0</v>
      </c>
      <c r="E56" s="20" t="s">
        <v>6</v>
      </c>
      <c r="F56" s="14">
        <f>'Stock actualisé 1'!F56+'Entrée 1'!F56-'Sortie 1'!F56</f>
        <v>0</v>
      </c>
      <c r="G56" s="20" t="s">
        <v>6</v>
      </c>
      <c r="H56" s="14">
        <f>'Stock actualisé 1'!H56+'Entrée 1'!H56-'Sortie 1'!H56</f>
        <v>0</v>
      </c>
      <c r="I56" s="20"/>
      <c r="J56" s="14"/>
    </row>
    <row r="57" spans="1:10" ht="23.25" customHeight="1" x14ac:dyDescent="0.25">
      <c r="A57" s="26"/>
      <c r="B57" s="31"/>
      <c r="C57" s="22" t="s">
        <v>8</v>
      </c>
      <c r="D57" s="18">
        <f>'Stock actualisé 1'!D57+'Entrée 1'!D57-'Sortie 1'!D57</f>
        <v>0</v>
      </c>
      <c r="E57" s="22" t="s">
        <v>8</v>
      </c>
      <c r="F57" s="18">
        <f>'Stock actualisé 1'!F57+'Entrée 1'!F57-'Sortie 1'!F57</f>
        <v>0</v>
      </c>
      <c r="G57" s="22" t="s">
        <v>8</v>
      </c>
      <c r="H57" s="18">
        <f>'Stock actualisé 1'!H57+'Entrée 1'!H57-'Sortie 1'!H57</f>
        <v>0</v>
      </c>
      <c r="I57" s="22"/>
      <c r="J57" s="18"/>
    </row>
    <row r="58" spans="1:10" ht="23.25" customHeight="1" x14ac:dyDescent="0.25">
      <c r="A58" s="26"/>
      <c r="B58" s="31"/>
      <c r="C58" s="20" t="s">
        <v>5</v>
      </c>
      <c r="D58" s="14">
        <f>'Stock actualisé 1'!D58+'Entrée 1'!D58-'Sortie 1'!D58</f>
        <v>0</v>
      </c>
      <c r="E58" s="20" t="s">
        <v>5</v>
      </c>
      <c r="F58" s="14">
        <f>'Stock actualisé 1'!F58+'Entrée 1'!F58-'Sortie 1'!F58</f>
        <v>0</v>
      </c>
      <c r="G58" s="20" t="s">
        <v>5</v>
      </c>
      <c r="H58" s="14">
        <f>'Stock actualisé 1'!H58+'Entrée 1'!H58-'Sortie 1'!H58</f>
        <v>0</v>
      </c>
      <c r="I58" s="20" t="s">
        <v>5</v>
      </c>
      <c r="J58" s="14">
        <f>'Stock actualisé 1'!J58+'Entrée 1'!J58-'Sortie 1'!J58</f>
        <v>-100</v>
      </c>
    </row>
    <row r="59" spans="1:10" ht="23.25" customHeight="1" x14ac:dyDescent="0.25">
      <c r="A59" s="26"/>
      <c r="B59" s="31"/>
      <c r="C59" s="22" t="s">
        <v>20</v>
      </c>
      <c r="D59" s="18">
        <f>'Stock actualisé 1'!D59+'Entrée 1'!D59-'Sortie 1'!D59</f>
        <v>0</v>
      </c>
      <c r="E59" s="22" t="s">
        <v>20</v>
      </c>
      <c r="F59" s="18">
        <f>'Stock actualisé 1'!F59+'Entrée 1'!F59-'Sortie 1'!F59</f>
        <v>0</v>
      </c>
      <c r="G59" s="22" t="s">
        <v>20</v>
      </c>
      <c r="H59" s="18">
        <f>'Stock actualisé 1'!H59+'Entrée 1'!H59-'Sortie 1'!H59</f>
        <v>0</v>
      </c>
      <c r="I59" s="22"/>
      <c r="J59" s="18"/>
    </row>
    <row r="60" spans="1:10" ht="23.25" customHeight="1" x14ac:dyDescent="0.25">
      <c r="A60" s="26"/>
      <c r="B60" s="31"/>
      <c r="C60" s="20" t="s">
        <v>27</v>
      </c>
      <c r="D60" s="14">
        <f>'Stock actualisé 1'!D60+'Entrée 1'!D60-'Sortie 1'!D60</f>
        <v>0</v>
      </c>
      <c r="E60" s="20" t="s">
        <v>27</v>
      </c>
      <c r="F60" s="14">
        <f>'Stock actualisé 1'!F60+'Entrée 1'!F60-'Sortie 1'!F60</f>
        <v>0</v>
      </c>
      <c r="G60" s="20" t="s">
        <v>27</v>
      </c>
      <c r="H60" s="14">
        <f>'Stock actualisé 1'!H60+'Entrée 1'!H60-'Sortie 1'!H60</f>
        <v>0</v>
      </c>
      <c r="I60" s="20" t="s">
        <v>27</v>
      </c>
      <c r="J60" s="14">
        <f>'Stock actualisé 1'!J60+'Entrée 1'!J60-'Sortie 1'!J60</f>
        <v>0</v>
      </c>
    </row>
    <row r="61" spans="1:10" ht="23.25" customHeight="1" x14ac:dyDescent="0.25">
      <c r="A61" s="26"/>
      <c r="B61" s="31"/>
      <c r="C61" s="17"/>
      <c r="D61" s="18"/>
      <c r="E61" s="22"/>
      <c r="F61" s="18"/>
      <c r="G61" s="17"/>
      <c r="H61" s="18"/>
      <c r="I61" s="17"/>
      <c r="J61" s="18"/>
    </row>
    <row r="62" spans="1:10" ht="23.25" customHeight="1" thickBot="1" x14ac:dyDescent="0.3">
      <c r="A62" s="26"/>
      <c r="B62" s="32"/>
      <c r="C62" s="8"/>
      <c r="D62" s="4"/>
      <c r="E62" s="8"/>
      <c r="F62" s="4"/>
      <c r="G62" s="8"/>
      <c r="H62" s="4"/>
      <c r="I62" s="8"/>
      <c r="J62" s="4"/>
    </row>
    <row r="63" spans="1:10" ht="23.25" customHeight="1" thickBot="1" x14ac:dyDescent="0.3">
      <c r="A63" s="26"/>
      <c r="B63" s="5">
        <f>SUM(E63:H63)</f>
        <v>0</v>
      </c>
      <c r="C63" s="10"/>
      <c r="D63" s="6"/>
      <c r="E63" s="12"/>
      <c r="F63" s="7"/>
      <c r="G63" s="12"/>
      <c r="H63" s="7"/>
      <c r="I63" s="12"/>
      <c r="J63" s="7"/>
    </row>
    <row r="64" spans="1:10" ht="23.25" customHeight="1" thickBot="1" x14ac:dyDescent="0.3">
      <c r="A64" s="26"/>
      <c r="C64" s="28" t="s">
        <v>0</v>
      </c>
      <c r="D64" s="29"/>
      <c r="E64" s="28" t="s">
        <v>1</v>
      </c>
      <c r="F64" s="29"/>
      <c r="G64" s="28" t="s">
        <v>16</v>
      </c>
      <c r="H64" s="29"/>
      <c r="I64" s="28" t="s">
        <v>26</v>
      </c>
      <c r="J64" s="29"/>
    </row>
    <row r="65" spans="1:10" ht="23.25" customHeight="1" x14ac:dyDescent="0.25">
      <c r="A65" s="26"/>
      <c r="B65" s="31" t="s">
        <v>9</v>
      </c>
      <c r="C65" s="8"/>
      <c r="D65" s="4" t="s">
        <v>11</v>
      </c>
      <c r="E65" s="8"/>
      <c r="F65" s="4" t="s">
        <v>11</v>
      </c>
      <c r="G65" s="8"/>
      <c r="H65" s="4" t="s">
        <v>11</v>
      </c>
      <c r="I65" s="8"/>
      <c r="J65" s="4" t="s">
        <v>11</v>
      </c>
    </row>
    <row r="66" spans="1:10" ht="23.25" customHeight="1" x14ac:dyDescent="0.25">
      <c r="A66" s="26"/>
      <c r="B66" s="31"/>
      <c r="C66" s="20" t="s">
        <v>14</v>
      </c>
      <c r="D66" s="14">
        <f>'Stock actualisé 1'!D66+'Entrée 1'!D66-'Sortie 1'!D66</f>
        <v>0</v>
      </c>
      <c r="E66" s="20" t="s">
        <v>14</v>
      </c>
      <c r="F66" s="14">
        <f>'Stock actualisé 1'!F66+'Entrée 1'!F66-'Sortie 1'!F66</f>
        <v>0</v>
      </c>
      <c r="G66" s="20" t="s">
        <v>14</v>
      </c>
      <c r="H66" s="14">
        <f>'Stock actualisé 1'!H66+'Entrée 1'!H66-'Sortie 1'!H66</f>
        <v>0</v>
      </c>
      <c r="I66" s="20"/>
      <c r="J66" s="14"/>
    </row>
    <row r="67" spans="1:10" ht="23.25" customHeight="1" x14ac:dyDescent="0.25">
      <c r="A67" s="26"/>
      <c r="B67" s="31"/>
      <c r="C67" s="22" t="s">
        <v>15</v>
      </c>
      <c r="D67" s="18">
        <f>'Stock actualisé 1'!D67+'Entrée 1'!D67-'Sortie 1'!D67</f>
        <v>0</v>
      </c>
      <c r="E67" s="22" t="s">
        <v>15</v>
      </c>
      <c r="F67" s="18">
        <f>'Stock actualisé 1'!F67+'Entrée 1'!F67-'Sortie 1'!F67</f>
        <v>0</v>
      </c>
      <c r="G67" s="22" t="s">
        <v>15</v>
      </c>
      <c r="H67" s="18">
        <f>'Stock actualisé 1'!H67+'Entrée 1'!H67-'Sortie 1'!H67</f>
        <v>0</v>
      </c>
      <c r="I67" s="22"/>
      <c r="J67" s="18"/>
    </row>
    <row r="68" spans="1:10" ht="23.25" customHeight="1" x14ac:dyDescent="0.25">
      <c r="A68" s="26"/>
      <c r="B68" s="31"/>
      <c r="C68" s="20" t="s">
        <v>13</v>
      </c>
      <c r="D68" s="14">
        <f>'Stock actualisé 1'!D68+'Entrée 1'!D68-'Sortie 1'!D68</f>
        <v>0</v>
      </c>
      <c r="E68" s="20" t="s">
        <v>13</v>
      </c>
      <c r="F68" s="14">
        <f>'Stock actualisé 1'!F68+'Entrée 1'!F68-'Sortie 1'!F68</f>
        <v>0</v>
      </c>
      <c r="G68" s="20" t="s">
        <v>13</v>
      </c>
      <c r="H68" s="14">
        <f>'Stock actualisé 1'!H68+'Entrée 1'!H68-'Sortie 1'!H68</f>
        <v>0</v>
      </c>
      <c r="I68" s="20"/>
      <c r="J68" s="14"/>
    </row>
    <row r="69" spans="1:10" ht="23.25" customHeight="1" x14ac:dyDescent="0.25">
      <c r="A69" s="26"/>
      <c r="B69" s="31"/>
      <c r="C69" s="22" t="s">
        <v>12</v>
      </c>
      <c r="D69" s="18">
        <f>'Stock actualisé 1'!D69+'Entrée 1'!D69-'Sortie 1'!D69</f>
        <v>0</v>
      </c>
      <c r="E69" s="22" t="s">
        <v>12</v>
      </c>
      <c r="F69" s="18">
        <f>'Stock actualisé 1'!F69+'Entrée 1'!F69-'Sortie 1'!F69</f>
        <v>0</v>
      </c>
      <c r="G69" s="22" t="s">
        <v>12</v>
      </c>
      <c r="H69" s="18">
        <f>'Stock actualisé 1'!H69+'Entrée 1'!H69-'Sortie 1'!H69</f>
        <v>0</v>
      </c>
      <c r="I69" s="22"/>
      <c r="J69" s="18"/>
    </row>
    <row r="70" spans="1:10" ht="23.25" customHeight="1" x14ac:dyDescent="0.25">
      <c r="A70" s="26"/>
      <c r="B70" s="31"/>
      <c r="C70" s="20" t="s">
        <v>4</v>
      </c>
      <c r="D70" s="14">
        <f>'Stock actualisé 1'!D70+'Entrée 1'!D70-'Sortie 1'!D70</f>
        <v>0</v>
      </c>
      <c r="E70" s="20" t="s">
        <v>4</v>
      </c>
      <c r="F70" s="14">
        <f>'Stock actualisé 1'!F70+'Entrée 1'!F70-'Sortie 1'!F70</f>
        <v>0</v>
      </c>
      <c r="G70" s="20" t="s">
        <v>4</v>
      </c>
      <c r="H70" s="14">
        <f>'Stock actualisé 1'!H70+'Entrée 1'!H70-'Sortie 1'!H70</f>
        <v>0</v>
      </c>
      <c r="I70" s="20"/>
      <c r="J70" s="14"/>
    </row>
    <row r="71" spans="1:10" ht="23.25" customHeight="1" x14ac:dyDescent="0.25">
      <c r="A71" s="26"/>
      <c r="B71" s="31"/>
      <c r="C71" s="22" t="s">
        <v>7</v>
      </c>
      <c r="D71" s="18">
        <f>'Stock actualisé 1'!D71+'Entrée 1'!D71-'Sortie 1'!D71</f>
        <v>0</v>
      </c>
      <c r="E71" s="22" t="s">
        <v>7</v>
      </c>
      <c r="F71" s="18">
        <f>'Stock actualisé 1'!F71+'Entrée 1'!F71-'Sortie 1'!F71</f>
        <v>0</v>
      </c>
      <c r="G71" s="22" t="s">
        <v>7</v>
      </c>
      <c r="H71" s="18">
        <f>'Stock actualisé 1'!H71+'Entrée 1'!H71-'Sortie 1'!H71</f>
        <v>0</v>
      </c>
      <c r="I71" s="22"/>
      <c r="J71" s="18"/>
    </row>
    <row r="72" spans="1:10" ht="23.25" customHeight="1" x14ac:dyDescent="0.25">
      <c r="A72" s="26"/>
      <c r="B72" s="31"/>
      <c r="C72" s="20" t="s">
        <v>6</v>
      </c>
      <c r="D72" s="14">
        <f>'Stock actualisé 1'!D72+'Entrée 1'!D72-'Sortie 1'!D72</f>
        <v>0</v>
      </c>
      <c r="E72" s="20" t="s">
        <v>6</v>
      </c>
      <c r="F72" s="14">
        <f>'Stock actualisé 1'!F72+'Entrée 1'!F72-'Sortie 1'!F72</f>
        <v>0</v>
      </c>
      <c r="G72" s="20" t="s">
        <v>6</v>
      </c>
      <c r="H72" s="14">
        <f>'Stock actualisé 1'!H72+'Entrée 1'!H72-'Sortie 1'!H72</f>
        <v>0</v>
      </c>
      <c r="I72" s="20"/>
      <c r="J72" s="14"/>
    </row>
    <row r="73" spans="1:10" ht="23.25" customHeight="1" x14ac:dyDescent="0.25">
      <c r="A73" s="26"/>
      <c r="B73" s="31"/>
      <c r="C73" s="22" t="s">
        <v>8</v>
      </c>
      <c r="D73" s="18">
        <f>'Stock actualisé 1'!D73+'Entrée 1'!D73-'Sortie 1'!D73</f>
        <v>0</v>
      </c>
      <c r="E73" s="22" t="s">
        <v>8</v>
      </c>
      <c r="F73" s="18">
        <f>'Stock actualisé 1'!F73+'Entrée 1'!F73-'Sortie 1'!F73</f>
        <v>0</v>
      </c>
      <c r="G73" s="22" t="s">
        <v>8</v>
      </c>
      <c r="H73" s="18">
        <f>'Stock actualisé 1'!H73+'Entrée 1'!H73-'Sortie 1'!H73</f>
        <v>0</v>
      </c>
      <c r="I73" s="22"/>
      <c r="J73" s="18"/>
    </row>
    <row r="74" spans="1:10" ht="23.25" customHeight="1" x14ac:dyDescent="0.25">
      <c r="A74" s="26"/>
      <c r="B74" s="31"/>
      <c r="C74" s="20" t="s">
        <v>5</v>
      </c>
      <c r="D74" s="14">
        <f>'Stock actualisé 1'!D74+'Entrée 1'!D74-'Sortie 1'!D74</f>
        <v>0</v>
      </c>
      <c r="E74" s="20" t="s">
        <v>5</v>
      </c>
      <c r="F74" s="14">
        <f>'Stock actualisé 1'!F74+'Entrée 1'!F74-'Sortie 1'!F74</f>
        <v>0</v>
      </c>
      <c r="G74" s="20" t="s">
        <v>5</v>
      </c>
      <c r="H74" s="14">
        <f>'Stock actualisé 1'!H74+'Entrée 1'!H74-'Sortie 1'!H74</f>
        <v>0</v>
      </c>
      <c r="I74" s="20" t="s">
        <v>5</v>
      </c>
      <c r="J74" s="14">
        <f>'Stock actualisé 1'!J74+'Entrée 1'!J74-'Sortie 1'!J74</f>
        <v>0</v>
      </c>
    </row>
    <row r="75" spans="1:10" ht="23.25" customHeight="1" x14ac:dyDescent="0.25">
      <c r="A75" s="26"/>
      <c r="B75" s="31"/>
      <c r="C75" s="22" t="s">
        <v>20</v>
      </c>
      <c r="D75" s="18">
        <f>'Stock actualisé 1'!D75+'Entrée 1'!D75-'Sortie 1'!D75</f>
        <v>0</v>
      </c>
      <c r="E75" s="22" t="s">
        <v>20</v>
      </c>
      <c r="F75" s="18">
        <f>'Stock actualisé 1'!F75+'Entrée 1'!F75-'Sortie 1'!F75</f>
        <v>0</v>
      </c>
      <c r="G75" s="22" t="s">
        <v>20</v>
      </c>
      <c r="H75" s="18">
        <f>'Stock actualisé 1'!H75+'Entrée 1'!H75-'Sortie 1'!H75</f>
        <v>0</v>
      </c>
      <c r="I75" s="22"/>
      <c r="J75" s="18"/>
    </row>
    <row r="76" spans="1:10" ht="23.25" customHeight="1" x14ac:dyDescent="0.25">
      <c r="A76" s="26"/>
      <c r="B76" s="31"/>
      <c r="C76" s="20" t="s">
        <v>27</v>
      </c>
      <c r="D76" s="14">
        <f>'Stock actualisé 1'!D76+'Entrée 1'!D76-'Sortie 1'!D76</f>
        <v>0</v>
      </c>
      <c r="E76" s="20" t="s">
        <v>27</v>
      </c>
      <c r="F76" s="14">
        <f>'Stock actualisé 1'!F76+'Entrée 1'!F76-'Sortie 1'!F76</f>
        <v>0</v>
      </c>
      <c r="G76" s="20" t="s">
        <v>27</v>
      </c>
      <c r="H76" s="14">
        <f>'Stock actualisé 1'!H76+'Entrée 1'!H76-'Sortie 1'!H76</f>
        <v>0</v>
      </c>
      <c r="I76" s="20" t="s">
        <v>27</v>
      </c>
      <c r="J76" s="14">
        <f>'Stock actualisé 1'!J76+'Entrée 1'!J76-'Sortie 1'!J76</f>
        <v>0</v>
      </c>
    </row>
    <row r="77" spans="1:10" ht="23.25" customHeight="1" x14ac:dyDescent="0.25">
      <c r="A77" s="26"/>
      <c r="B77" s="31"/>
      <c r="C77" s="17"/>
      <c r="D77" s="18"/>
      <c r="E77" s="17"/>
      <c r="F77" s="18"/>
      <c r="G77" s="17"/>
      <c r="H77" s="18"/>
      <c r="I77" s="17"/>
      <c r="J77" s="18"/>
    </row>
    <row r="78" spans="1:10" ht="23.25" customHeight="1" thickBot="1" x14ac:dyDescent="0.3">
      <c r="A78" s="26"/>
      <c r="B78" s="32"/>
      <c r="C78" s="8"/>
      <c r="D78" s="4"/>
      <c r="E78" s="8"/>
      <c r="F78" s="4"/>
      <c r="G78" s="8"/>
      <c r="H78" s="4"/>
      <c r="I78" s="8"/>
      <c r="J78" s="4"/>
    </row>
    <row r="79" spans="1:10" ht="23.25" customHeight="1" thickBot="1" x14ac:dyDescent="0.3">
      <c r="A79" s="26"/>
      <c r="B79" s="5">
        <f>SUM(E79:H79)</f>
        <v>0</v>
      </c>
      <c r="C79" s="10"/>
      <c r="D79" s="6"/>
      <c r="E79" s="12"/>
      <c r="F79" s="7"/>
      <c r="G79" s="12"/>
      <c r="H79" s="7"/>
      <c r="I79" s="12"/>
      <c r="J79" s="7"/>
    </row>
    <row r="80" spans="1:10" ht="23.25" customHeight="1" thickBot="1" x14ac:dyDescent="0.3">
      <c r="A80" s="26"/>
      <c r="C80" s="28" t="s">
        <v>0</v>
      </c>
      <c r="D80" s="29"/>
      <c r="E80" s="28" t="s">
        <v>1</v>
      </c>
      <c r="F80" s="29"/>
      <c r="G80" s="28" t="s">
        <v>16</v>
      </c>
      <c r="H80" s="29"/>
      <c r="I80" s="28" t="s">
        <v>26</v>
      </c>
      <c r="J80" s="29"/>
    </row>
    <row r="81" spans="1:10" ht="23.25" customHeight="1" x14ac:dyDescent="0.25">
      <c r="A81" s="26"/>
      <c r="B81" s="31" t="s">
        <v>10</v>
      </c>
      <c r="C81" s="8"/>
      <c r="D81" s="4" t="s">
        <v>11</v>
      </c>
      <c r="E81" s="8"/>
      <c r="F81" s="4" t="s">
        <v>11</v>
      </c>
      <c r="G81" s="8"/>
      <c r="H81" s="4" t="s">
        <v>11</v>
      </c>
      <c r="I81" s="8"/>
      <c r="J81" s="4" t="s">
        <v>11</v>
      </c>
    </row>
    <row r="82" spans="1:10" ht="23.25" customHeight="1" x14ac:dyDescent="0.25">
      <c r="A82" s="26"/>
      <c r="B82" s="31"/>
      <c r="C82" s="20" t="s">
        <v>14</v>
      </c>
      <c r="D82" s="14">
        <f>'Stock actualisé 1'!D82+'Entrée 1'!D82-'Sortie 1'!D82</f>
        <v>0</v>
      </c>
      <c r="E82" s="20" t="s">
        <v>14</v>
      </c>
      <c r="F82" s="14">
        <f>'Stock actualisé 1'!F82+'Entrée 1'!F82-'Sortie 1'!F82</f>
        <v>0</v>
      </c>
      <c r="G82" s="20" t="s">
        <v>14</v>
      </c>
      <c r="H82" s="14">
        <f>'Stock actualisé 1'!H82+'Entrée 1'!H82-'Sortie 1'!H82</f>
        <v>0</v>
      </c>
      <c r="I82" s="20"/>
      <c r="J82" s="14"/>
    </row>
    <row r="83" spans="1:10" ht="23.25" customHeight="1" x14ac:dyDescent="0.25">
      <c r="A83" s="26"/>
      <c r="B83" s="31"/>
      <c r="C83" s="22" t="s">
        <v>15</v>
      </c>
      <c r="D83" s="18">
        <f>'Stock actualisé 1'!D83+'Entrée 1'!D83-'Sortie 1'!D83</f>
        <v>0</v>
      </c>
      <c r="E83" s="22" t="s">
        <v>15</v>
      </c>
      <c r="F83" s="18">
        <f>'Stock actualisé 1'!F83+'Entrée 1'!F83-'Sortie 1'!F83</f>
        <v>0</v>
      </c>
      <c r="G83" s="22" t="s">
        <v>15</v>
      </c>
      <c r="H83" s="18">
        <f>'Stock actualisé 1'!H83+'Entrée 1'!H83-'Sortie 1'!H83</f>
        <v>0</v>
      </c>
      <c r="I83" s="22"/>
      <c r="J83" s="18"/>
    </row>
    <row r="84" spans="1:10" ht="23.25" customHeight="1" x14ac:dyDescent="0.25">
      <c r="A84" s="26"/>
      <c r="B84" s="31"/>
      <c r="C84" s="20" t="s">
        <v>13</v>
      </c>
      <c r="D84" s="14">
        <f>'Stock actualisé 1'!D84+'Entrée 1'!D84-'Sortie 1'!D84</f>
        <v>0</v>
      </c>
      <c r="E84" s="20" t="s">
        <v>13</v>
      </c>
      <c r="F84" s="14">
        <f>'Stock actualisé 1'!F84+'Entrée 1'!F84-'Sortie 1'!F84</f>
        <v>0</v>
      </c>
      <c r="G84" s="20" t="s">
        <v>13</v>
      </c>
      <c r="H84" s="14">
        <f>'Stock actualisé 1'!H84+'Entrée 1'!H84-'Sortie 1'!H84</f>
        <v>0</v>
      </c>
      <c r="I84" s="20"/>
      <c r="J84" s="14"/>
    </row>
    <row r="85" spans="1:10" ht="23.25" customHeight="1" x14ac:dyDescent="0.25">
      <c r="A85" s="26"/>
      <c r="B85" s="31"/>
      <c r="C85" s="22" t="s">
        <v>12</v>
      </c>
      <c r="D85" s="18">
        <f>'Stock actualisé 1'!D85+'Entrée 1'!D85-'Sortie 1'!D85</f>
        <v>0</v>
      </c>
      <c r="E85" s="22" t="s">
        <v>12</v>
      </c>
      <c r="F85" s="18">
        <f>'Stock actualisé 1'!F85+'Entrée 1'!F85-'Sortie 1'!F85</f>
        <v>0</v>
      </c>
      <c r="G85" s="22" t="s">
        <v>12</v>
      </c>
      <c r="H85" s="18">
        <f>'Stock actualisé 1'!H85+'Entrée 1'!H85-'Sortie 1'!H85</f>
        <v>0</v>
      </c>
      <c r="I85" s="22"/>
      <c r="J85" s="18"/>
    </row>
    <row r="86" spans="1:10" ht="23.25" customHeight="1" x14ac:dyDescent="0.25">
      <c r="A86" s="26"/>
      <c r="B86" s="31"/>
      <c r="C86" s="20" t="s">
        <v>4</v>
      </c>
      <c r="D86" s="14">
        <f>'Stock actualisé 1'!D86+'Entrée 1'!D86-'Sortie 1'!D86</f>
        <v>0</v>
      </c>
      <c r="E86" s="20" t="s">
        <v>4</v>
      </c>
      <c r="F86" s="14">
        <f>'Stock actualisé 1'!F86+'Entrée 1'!F86-'Sortie 1'!F86</f>
        <v>0</v>
      </c>
      <c r="G86" s="20" t="s">
        <v>4</v>
      </c>
      <c r="H86" s="14">
        <f>'Stock actualisé 1'!H86+'Entrée 1'!H86-'Sortie 1'!H86</f>
        <v>0</v>
      </c>
      <c r="I86" s="20"/>
      <c r="J86" s="14"/>
    </row>
    <row r="87" spans="1:10" ht="23.25" customHeight="1" x14ac:dyDescent="0.25">
      <c r="A87" s="26"/>
      <c r="B87" s="31"/>
      <c r="C87" s="22" t="s">
        <v>7</v>
      </c>
      <c r="D87" s="18">
        <f>'Stock actualisé 1'!D87+'Entrée 1'!D87-'Sortie 1'!D87</f>
        <v>0</v>
      </c>
      <c r="E87" s="22" t="s">
        <v>7</v>
      </c>
      <c r="F87" s="18">
        <f>'Stock actualisé 1'!F87+'Entrée 1'!F87-'Sortie 1'!F87</f>
        <v>0</v>
      </c>
      <c r="G87" s="22" t="s">
        <v>7</v>
      </c>
      <c r="H87" s="18">
        <f>'Stock actualisé 1'!H87+'Entrée 1'!H87-'Sortie 1'!H87</f>
        <v>0</v>
      </c>
      <c r="I87" s="22"/>
      <c r="J87" s="18"/>
    </row>
    <row r="88" spans="1:10" ht="23.25" customHeight="1" x14ac:dyDescent="0.25">
      <c r="A88" s="26"/>
      <c r="B88" s="31"/>
      <c r="C88" s="20" t="s">
        <v>6</v>
      </c>
      <c r="D88" s="14">
        <f>'Stock actualisé 1'!D88+'Entrée 1'!D88-'Sortie 1'!D88</f>
        <v>0</v>
      </c>
      <c r="E88" s="20" t="s">
        <v>6</v>
      </c>
      <c r="F88" s="14">
        <f>'Stock actualisé 1'!F88+'Entrée 1'!F88-'Sortie 1'!F88</f>
        <v>0</v>
      </c>
      <c r="G88" s="20" t="s">
        <v>6</v>
      </c>
      <c r="H88" s="14">
        <f>'Stock actualisé 1'!H88+'Entrée 1'!H88-'Sortie 1'!H88</f>
        <v>0</v>
      </c>
      <c r="I88" s="20"/>
      <c r="J88" s="14"/>
    </row>
    <row r="89" spans="1:10" ht="23.25" customHeight="1" x14ac:dyDescent="0.25">
      <c r="A89" s="26"/>
      <c r="B89" s="31"/>
      <c r="C89" s="22" t="s">
        <v>8</v>
      </c>
      <c r="D89" s="18">
        <f>'Stock actualisé 1'!D89+'Entrée 1'!D89-'Sortie 1'!D89</f>
        <v>0</v>
      </c>
      <c r="E89" s="22" t="s">
        <v>8</v>
      </c>
      <c r="F89" s="18">
        <f>'Stock actualisé 1'!F89+'Entrée 1'!F89-'Sortie 1'!F89</f>
        <v>0</v>
      </c>
      <c r="G89" s="22" t="s">
        <v>8</v>
      </c>
      <c r="H89" s="18">
        <f>'Stock actualisé 1'!H89+'Entrée 1'!H89-'Sortie 1'!H89</f>
        <v>0</v>
      </c>
      <c r="I89" s="22"/>
      <c r="J89" s="18"/>
    </row>
    <row r="90" spans="1:10" ht="23.25" customHeight="1" x14ac:dyDescent="0.25">
      <c r="A90" s="26"/>
      <c r="B90" s="31"/>
      <c r="C90" s="20" t="s">
        <v>5</v>
      </c>
      <c r="D90" s="14">
        <f>'Stock actualisé 1'!D90+'Entrée 1'!D90-'Sortie 1'!D90</f>
        <v>0</v>
      </c>
      <c r="E90" s="20" t="s">
        <v>5</v>
      </c>
      <c r="F90" s="14">
        <f>'Stock actualisé 1'!F90+'Entrée 1'!F90-'Sortie 1'!F90</f>
        <v>0</v>
      </c>
      <c r="G90" s="20" t="s">
        <v>5</v>
      </c>
      <c r="H90" s="14">
        <f>'Stock actualisé 1'!H90+'Entrée 1'!H90-'Sortie 1'!H90</f>
        <v>0</v>
      </c>
      <c r="I90" s="20" t="s">
        <v>5</v>
      </c>
      <c r="J90" s="14">
        <f>'Stock actualisé 1'!J90+'Entrée 1'!J90-'Sortie 1'!J90</f>
        <v>0</v>
      </c>
    </row>
    <row r="91" spans="1:10" ht="23.25" customHeight="1" x14ac:dyDescent="0.25">
      <c r="A91" s="26"/>
      <c r="B91" s="31"/>
      <c r="C91" s="22" t="s">
        <v>20</v>
      </c>
      <c r="D91" s="18">
        <f>'Stock actualisé 1'!D91+'Entrée 1'!D91-'Sortie 1'!D91</f>
        <v>0</v>
      </c>
      <c r="E91" s="22" t="s">
        <v>20</v>
      </c>
      <c r="F91" s="18">
        <f>'Stock actualisé 1'!F91+'Entrée 1'!F91-'Sortie 1'!F91</f>
        <v>0</v>
      </c>
      <c r="G91" s="22" t="s">
        <v>20</v>
      </c>
      <c r="H91" s="18">
        <f>'Stock actualisé 1'!H91+'Entrée 1'!H91-'Sortie 1'!H91</f>
        <v>0</v>
      </c>
      <c r="I91" s="22"/>
      <c r="J91" s="18"/>
    </row>
    <row r="92" spans="1:10" ht="23.25" customHeight="1" x14ac:dyDescent="0.25">
      <c r="A92" s="26"/>
      <c r="B92" s="31"/>
      <c r="C92" s="20" t="s">
        <v>27</v>
      </c>
      <c r="D92" s="14">
        <f>'Stock actualisé 1'!D92+'Entrée 1'!D92-'Sortie 1'!D92</f>
        <v>0</v>
      </c>
      <c r="E92" s="20" t="s">
        <v>27</v>
      </c>
      <c r="F92" s="14">
        <f>'Stock actualisé 1'!F92+'Entrée 1'!F92-'Sortie 1'!F92</f>
        <v>0</v>
      </c>
      <c r="G92" s="20" t="s">
        <v>27</v>
      </c>
      <c r="H92" s="14">
        <f>'Stock actualisé 1'!H92+'Entrée 1'!H92-'Sortie 1'!H92</f>
        <v>0</v>
      </c>
      <c r="I92" s="20" t="s">
        <v>27</v>
      </c>
      <c r="J92" s="14">
        <f>'Stock actualisé 1'!J92+'Entrée 1'!J92-'Sortie 1'!J92</f>
        <v>0</v>
      </c>
    </row>
    <row r="93" spans="1:10" ht="23.25" customHeight="1" x14ac:dyDescent="0.25">
      <c r="A93" s="26"/>
      <c r="B93" s="31"/>
      <c r="C93" s="17"/>
      <c r="D93" s="18"/>
      <c r="E93" s="17"/>
      <c r="F93" s="18"/>
      <c r="G93" s="17"/>
      <c r="H93" s="18"/>
      <c r="I93" s="17"/>
      <c r="J93" s="18"/>
    </row>
    <row r="94" spans="1:10" ht="23.25" customHeight="1" thickBot="1" x14ac:dyDescent="0.3">
      <c r="A94" s="26"/>
      <c r="B94" s="32"/>
      <c r="C94" s="8"/>
      <c r="D94" s="4"/>
      <c r="E94" s="8"/>
      <c r="F94" s="4"/>
      <c r="G94" s="8"/>
      <c r="H94" s="4"/>
      <c r="I94" s="8"/>
      <c r="J94" s="4"/>
    </row>
    <row r="95" spans="1:10" ht="23.25" customHeight="1" thickBot="1" x14ac:dyDescent="0.3">
      <c r="A95" s="27"/>
      <c r="B95" s="5"/>
      <c r="C95" s="10"/>
      <c r="D95" s="6"/>
      <c r="E95" s="12"/>
      <c r="F95" s="7"/>
      <c r="G95" s="12"/>
      <c r="H95" s="7"/>
      <c r="I95" s="12"/>
      <c r="J95" s="7"/>
    </row>
    <row r="97" spans="2:2" x14ac:dyDescent="0.25">
      <c r="B97" s="16"/>
    </row>
  </sheetData>
  <mergeCells count="32">
    <mergeCell ref="B81:B94"/>
    <mergeCell ref="I2:J2"/>
    <mergeCell ref="I17:J17"/>
    <mergeCell ref="I48:J48"/>
    <mergeCell ref="I64:J64"/>
    <mergeCell ref="I80:J80"/>
    <mergeCell ref="I32:J32"/>
    <mergeCell ref="B49:B62"/>
    <mergeCell ref="C64:D64"/>
    <mergeCell ref="E64:F64"/>
    <mergeCell ref="G64:H64"/>
    <mergeCell ref="B65:B78"/>
    <mergeCell ref="C80:D80"/>
    <mergeCell ref="E80:F80"/>
    <mergeCell ref="G80:H80"/>
    <mergeCell ref="C32:D32"/>
    <mergeCell ref="E32:F32"/>
    <mergeCell ref="G32:H32"/>
    <mergeCell ref="B33:B42"/>
    <mergeCell ref="C48:D48"/>
    <mergeCell ref="E48:F48"/>
    <mergeCell ref="G48:H48"/>
    <mergeCell ref="A1:A95"/>
    <mergeCell ref="B1:H1"/>
    <mergeCell ref="C2:D2"/>
    <mergeCell ref="E2:F2"/>
    <mergeCell ref="G2:H2"/>
    <mergeCell ref="B3:B15"/>
    <mergeCell ref="C17:D17"/>
    <mergeCell ref="E17:F17"/>
    <mergeCell ref="G17:H17"/>
    <mergeCell ref="B18:B30"/>
  </mergeCells>
  <pageMargins left="0.7" right="0.7" top="0.75" bottom="0.75" header="0.3" footer="0.3"/>
  <pageSetup paperSize="8" scale="4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Saisie Code</vt:lpstr>
      <vt:lpstr>Stock actualisé 1</vt:lpstr>
      <vt:lpstr>Entrée 1</vt:lpstr>
      <vt:lpstr>Sortie 1</vt:lpstr>
      <vt:lpstr>Stock actualisé 2</vt:lpstr>
      <vt:lpstr>'Entrée 1'!Zone_d_impression</vt:lpstr>
      <vt:lpstr>'Sortie 1'!Zone_d_impression</vt:lpstr>
      <vt:lpstr>'Stock actualisé 1'!Zone_d_impression</vt:lpstr>
      <vt:lpstr>'Stock actualisé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 TPR</dc:creator>
  <cp:lastModifiedBy>Direction TPR</cp:lastModifiedBy>
  <cp:lastPrinted>2021-11-08T18:13:32Z</cp:lastPrinted>
  <dcterms:created xsi:type="dcterms:W3CDTF">2021-11-04T10:36:30Z</dcterms:created>
  <dcterms:modified xsi:type="dcterms:W3CDTF">2021-11-18T08:07:16Z</dcterms:modified>
</cp:coreProperties>
</file>