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nas.CLEMENT-WOLFF\Desktop\"/>
    </mc:Choice>
  </mc:AlternateContent>
  <bookViews>
    <workbookView xWindow="0" yWindow="0" windowWidth="23040" windowHeight="9192" activeTab="1"/>
  </bookViews>
  <sheets>
    <sheet name="Simus" sheetId="1" r:id="rId1"/>
    <sheet name="Résultats x, y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" i="2" l="1"/>
  <c r="B20" i="2"/>
  <c r="C19" i="2"/>
  <c r="C20" i="2"/>
  <c r="L3" i="1"/>
  <c r="N3" i="1"/>
  <c r="O3" i="1"/>
  <c r="P3" i="1"/>
  <c r="Q4" i="1"/>
  <c r="M4" i="1" s="1"/>
  <c r="Q5" i="1"/>
  <c r="M5" i="1" s="1"/>
  <c r="R5" i="1"/>
  <c r="S5" i="1"/>
  <c r="Q6" i="1"/>
  <c r="M6" i="1" s="1"/>
  <c r="R6" i="1"/>
  <c r="S6" i="1"/>
  <c r="Q7" i="1"/>
  <c r="M7" i="1" s="1"/>
  <c r="R7" i="1"/>
  <c r="S7" i="1"/>
  <c r="Q8" i="1"/>
  <c r="M8" i="1" s="1"/>
  <c r="R8" i="1"/>
  <c r="S8" i="1"/>
  <c r="M9" i="1"/>
  <c r="O9" i="1" s="1"/>
  <c r="Q9" i="1"/>
  <c r="R9" i="1"/>
  <c r="S9" i="1"/>
  <c r="M10" i="1"/>
  <c r="L11" i="1"/>
  <c r="N11" i="1"/>
  <c r="O11" i="1"/>
  <c r="P11" i="1"/>
  <c r="Q12" i="1"/>
  <c r="M12" i="1" s="1"/>
  <c r="Q13" i="1"/>
  <c r="M13" i="1" s="1"/>
  <c r="R13" i="1"/>
  <c r="S13" i="1"/>
  <c r="Q14" i="1"/>
  <c r="M14" i="1" s="1"/>
  <c r="R14" i="1"/>
  <c r="S14" i="1"/>
  <c r="Q15" i="1"/>
  <c r="M15" i="1" s="1"/>
  <c r="N15" i="1" s="1"/>
  <c r="R15" i="1"/>
  <c r="S15" i="1"/>
  <c r="Q16" i="1"/>
  <c r="M16" i="1" s="1"/>
  <c r="R16" i="1"/>
  <c r="S16" i="1"/>
  <c r="Q17" i="1"/>
  <c r="M17" i="1" s="1"/>
  <c r="R17" i="1"/>
  <c r="S17" i="1"/>
  <c r="L19" i="1"/>
  <c r="N19" i="1"/>
  <c r="O19" i="1"/>
  <c r="P19" i="1"/>
  <c r="Q20" i="1"/>
  <c r="M20" i="1" s="1"/>
  <c r="Q21" i="1"/>
  <c r="M21" i="1" s="1"/>
  <c r="N21" i="1" s="1"/>
  <c r="R21" i="1"/>
  <c r="S21" i="1"/>
  <c r="M22" i="1"/>
  <c r="N22" i="1" s="1"/>
  <c r="Q22" i="1"/>
  <c r="R22" i="1"/>
  <c r="S22" i="1"/>
  <c r="Q23" i="1"/>
  <c r="M23" i="1" s="1"/>
  <c r="R23" i="1"/>
  <c r="S23" i="1"/>
  <c r="Q24" i="1"/>
  <c r="M24" i="1" s="1"/>
  <c r="R24" i="1"/>
  <c r="S24" i="1"/>
  <c r="Q25" i="1"/>
  <c r="M25" i="1" s="1"/>
  <c r="N25" i="1" s="1"/>
  <c r="R25" i="1"/>
  <c r="S25" i="1"/>
  <c r="L30" i="1"/>
  <c r="N30" i="1"/>
  <c r="O30" i="1"/>
  <c r="P30" i="1"/>
  <c r="Q31" i="1"/>
  <c r="M31" i="1" s="1"/>
  <c r="Q32" i="1"/>
  <c r="M32" i="1" s="1"/>
  <c r="R32" i="1"/>
  <c r="S32" i="1"/>
  <c r="Q33" i="1"/>
  <c r="M33" i="1" s="1"/>
  <c r="R33" i="1"/>
  <c r="S33" i="1"/>
  <c r="Q34" i="1"/>
  <c r="M34" i="1" s="1"/>
  <c r="N34" i="1" s="1"/>
  <c r="R34" i="1"/>
  <c r="S34" i="1"/>
  <c r="M35" i="1"/>
  <c r="N35" i="1"/>
  <c r="O35" i="1"/>
  <c r="Q35" i="1"/>
  <c r="R35" i="1"/>
  <c r="S35" i="1"/>
  <c r="Q36" i="1"/>
  <c r="M36" i="1" s="1"/>
  <c r="R36" i="1"/>
  <c r="S36" i="1"/>
  <c r="M37" i="1"/>
  <c r="N37" i="1"/>
  <c r="O37" i="1"/>
  <c r="L38" i="1"/>
  <c r="N38" i="1"/>
  <c r="O38" i="1"/>
  <c r="P38" i="1"/>
  <c r="Q39" i="1"/>
  <c r="M39" i="1" s="1"/>
  <c r="Q40" i="1"/>
  <c r="M40" i="1" s="1"/>
  <c r="R40" i="1"/>
  <c r="S40" i="1"/>
  <c r="Q41" i="1"/>
  <c r="M41" i="1" s="1"/>
  <c r="R41" i="1"/>
  <c r="S41" i="1"/>
  <c r="Q42" i="1"/>
  <c r="M42" i="1" s="1"/>
  <c r="R42" i="1"/>
  <c r="S42" i="1"/>
  <c r="Q43" i="1"/>
  <c r="M43" i="1" s="1"/>
  <c r="R43" i="1"/>
  <c r="S43" i="1"/>
  <c r="Q44" i="1"/>
  <c r="M44" i="1" s="1"/>
  <c r="R44" i="1"/>
  <c r="S44" i="1"/>
  <c r="M45" i="1"/>
  <c r="N45" i="1"/>
  <c r="O45" i="1"/>
  <c r="L46" i="1"/>
  <c r="N46" i="1"/>
  <c r="O46" i="1"/>
  <c r="P46" i="1"/>
  <c r="Q47" i="1"/>
  <c r="M47" i="1" s="1"/>
  <c r="Q48" i="1"/>
  <c r="M48" i="1" s="1"/>
  <c r="R48" i="1"/>
  <c r="S48" i="1"/>
  <c r="Q49" i="1"/>
  <c r="M49" i="1" s="1"/>
  <c r="N49" i="1" s="1"/>
  <c r="R49" i="1"/>
  <c r="S49" i="1"/>
  <c r="Q50" i="1"/>
  <c r="M50" i="1" s="1"/>
  <c r="R50" i="1"/>
  <c r="S50" i="1"/>
  <c r="Q51" i="1"/>
  <c r="M51" i="1" s="1"/>
  <c r="R51" i="1"/>
  <c r="S51" i="1"/>
  <c r="Q52" i="1"/>
  <c r="M52" i="1" s="1"/>
  <c r="R52" i="1"/>
  <c r="S52" i="1"/>
  <c r="L54" i="1"/>
  <c r="N54" i="1"/>
  <c r="O54" i="1"/>
  <c r="P54" i="1"/>
  <c r="Q55" i="1"/>
  <c r="M55" i="1" s="1"/>
  <c r="M56" i="1"/>
  <c r="N56" i="1"/>
  <c r="O56" i="1"/>
  <c r="Q56" i="1"/>
  <c r="R56" i="1"/>
  <c r="S56" i="1"/>
  <c r="Q57" i="1"/>
  <c r="M57" i="1" s="1"/>
  <c r="R57" i="1"/>
  <c r="S57" i="1"/>
  <c r="Q58" i="1"/>
  <c r="M58" i="1" s="1"/>
  <c r="R58" i="1"/>
  <c r="S58" i="1"/>
  <c r="M59" i="1"/>
  <c r="N59" i="1" s="1"/>
  <c r="Q59" i="1"/>
  <c r="R59" i="1"/>
  <c r="S59" i="1"/>
  <c r="M60" i="1"/>
  <c r="N60" i="1"/>
  <c r="O60" i="1"/>
  <c r="Q60" i="1"/>
  <c r="R60" i="1"/>
  <c r="S60" i="1"/>
  <c r="M61" i="1"/>
  <c r="N61" i="1"/>
  <c r="O61" i="1"/>
  <c r="L62" i="1"/>
  <c r="N62" i="1"/>
  <c r="O62" i="1"/>
  <c r="P62" i="1"/>
  <c r="Q63" i="1"/>
  <c r="M63" i="1" s="1"/>
  <c r="Q64" i="1"/>
  <c r="M64" i="1" s="1"/>
  <c r="R64" i="1"/>
  <c r="S64" i="1"/>
  <c r="Q65" i="1"/>
  <c r="M65" i="1" s="1"/>
  <c r="R65" i="1"/>
  <c r="S65" i="1"/>
  <c r="Q66" i="1"/>
  <c r="M66" i="1" s="1"/>
  <c r="R66" i="1"/>
  <c r="S66" i="1"/>
  <c r="M67" i="1"/>
  <c r="O67" i="1" s="1"/>
  <c r="N67" i="1"/>
  <c r="Q67" i="1"/>
  <c r="R67" i="1"/>
  <c r="S67" i="1"/>
  <c r="Q68" i="1"/>
  <c r="M68" i="1" s="1"/>
  <c r="R68" i="1"/>
  <c r="S68" i="1"/>
  <c r="O50" i="1" l="1"/>
  <c r="N50" i="1"/>
  <c r="O42" i="1"/>
  <c r="N42" i="1"/>
  <c r="O22" i="1"/>
  <c r="N16" i="1"/>
  <c r="O16" i="1"/>
  <c r="O5" i="1"/>
  <c r="N5" i="1"/>
  <c r="N9" i="1"/>
  <c r="N36" i="1"/>
  <c r="O36" i="1"/>
  <c r="N13" i="1"/>
  <c r="O13" i="1"/>
  <c r="N65" i="1"/>
  <c r="O65" i="1"/>
  <c r="N43" i="1"/>
  <c r="O43" i="1"/>
  <c r="N41" i="1"/>
  <c r="O41" i="1"/>
  <c r="O48" i="1"/>
  <c r="N48" i="1"/>
  <c r="N40" i="1"/>
  <c r="O40" i="1"/>
  <c r="N32" i="1"/>
  <c r="O32" i="1"/>
  <c r="N17" i="1"/>
  <c r="O17" i="1"/>
  <c r="O58" i="1"/>
  <c r="N58" i="1"/>
  <c r="O7" i="1"/>
  <c r="N7" i="1"/>
  <c r="O52" i="1"/>
  <c r="N52" i="1"/>
  <c r="O24" i="1"/>
  <c r="N24" i="1"/>
  <c r="O64" i="1"/>
  <c r="N64" i="1"/>
  <c r="N57" i="1"/>
  <c r="O57" i="1"/>
  <c r="O33" i="1"/>
  <c r="N33" i="1"/>
  <c r="N6" i="1"/>
  <c r="O6" i="1"/>
  <c r="N51" i="1"/>
  <c r="O51" i="1"/>
  <c r="N14" i="1"/>
  <c r="O14" i="1"/>
  <c r="O68" i="1"/>
  <c r="N68" i="1"/>
  <c r="N66" i="1"/>
  <c r="O66" i="1"/>
  <c r="N44" i="1"/>
  <c r="O44" i="1"/>
  <c r="N23" i="1"/>
  <c r="O23" i="1"/>
  <c r="N8" i="1"/>
  <c r="O8" i="1"/>
  <c r="O59" i="1"/>
  <c r="O49" i="1"/>
  <c r="O34" i="1"/>
  <c r="O25" i="1"/>
  <c r="O21" i="1"/>
  <c r="O15" i="1"/>
  <c r="C14" i="2" l="1"/>
  <c r="B14" i="2"/>
  <c r="C18" i="2"/>
  <c r="B18" i="2"/>
  <c r="Q6" i="2"/>
  <c r="Q3" i="2" l="1"/>
  <c r="P3" i="2"/>
  <c r="O3" i="2"/>
  <c r="S3" i="2" s="1"/>
  <c r="N3" i="2"/>
  <c r="R3" i="2" s="1"/>
  <c r="I3" i="2" l="1"/>
  <c r="H3" i="2"/>
  <c r="D3" i="2"/>
  <c r="M3" i="2" l="1"/>
  <c r="L3" i="2"/>
  <c r="K3" i="2"/>
  <c r="J3" i="2"/>
  <c r="G3" i="2"/>
  <c r="F3" i="2"/>
  <c r="E3" i="2"/>
  <c r="A4" i="2"/>
  <c r="Q4" i="2" s="1"/>
  <c r="B12" i="2"/>
  <c r="C17" i="2"/>
  <c r="B17" i="2"/>
  <c r="C16" i="2"/>
  <c r="B16" i="2"/>
  <c r="B21" i="2" s="1"/>
  <c r="C13" i="2"/>
  <c r="B13" i="2"/>
  <c r="C12" i="2"/>
  <c r="G4" i="2" l="1"/>
  <c r="M4" i="2"/>
  <c r="A5" i="2"/>
  <c r="J5" i="2" s="1"/>
  <c r="P4" i="2"/>
  <c r="E4" i="2"/>
  <c r="D15" i="2"/>
  <c r="F4" i="2"/>
  <c r="D21" i="2"/>
  <c r="O4" i="2"/>
  <c r="S4" i="2" s="1"/>
  <c r="N4" i="2"/>
  <c r="R4" i="2" s="1"/>
  <c r="I4" i="2"/>
  <c r="H4" i="2"/>
  <c r="D4" i="2"/>
  <c r="J4" i="2"/>
  <c r="E21" i="2"/>
  <c r="C21" i="2"/>
  <c r="K4" i="2"/>
  <c r="B15" i="2"/>
  <c r="L5" i="2"/>
  <c r="C15" i="2"/>
  <c r="E15" i="2"/>
  <c r="L4" i="2"/>
  <c r="G5" i="2" l="1"/>
  <c r="M5" i="2"/>
  <c r="Q5" i="2"/>
  <c r="D5" i="2"/>
  <c r="N5" i="2"/>
  <c r="R5" i="2" s="1"/>
  <c r="H5" i="2"/>
  <c r="O5" i="2"/>
  <c r="S5" i="2" s="1"/>
  <c r="K5" i="2"/>
  <c r="A6" i="2"/>
  <c r="N6" i="2" s="1"/>
  <c r="R6" i="2" s="1"/>
  <c r="I5" i="2"/>
  <c r="E5" i="2"/>
  <c r="F5" i="2"/>
  <c r="P5" i="2"/>
  <c r="D6" i="2" l="1"/>
  <c r="I6" i="2"/>
  <c r="J6" i="2"/>
  <c r="H6" i="2"/>
  <c r="O6" i="2"/>
  <c r="S6" i="2" s="1"/>
  <c r="E6" i="2"/>
  <c r="L6" i="2"/>
  <c r="K6" i="2"/>
  <c r="F6" i="2"/>
  <c r="G6" i="2"/>
  <c r="P6" i="2"/>
  <c r="A7" i="2"/>
  <c r="I7" i="2" s="1"/>
  <c r="M6" i="2"/>
  <c r="A8" i="2"/>
  <c r="E7" i="2"/>
  <c r="M7" i="2" l="1"/>
  <c r="F7" i="2"/>
  <c r="J7" i="2"/>
  <c r="P7" i="2"/>
  <c r="N7" i="2"/>
  <c r="R7" i="2" s="1"/>
  <c r="G7" i="2"/>
  <c r="D7" i="2"/>
  <c r="K7" i="2"/>
  <c r="O7" i="2"/>
  <c r="S7" i="2" s="1"/>
  <c r="L7" i="2"/>
  <c r="H7" i="2"/>
  <c r="Q7" i="2"/>
  <c r="I8" i="2"/>
  <c r="H8" i="2"/>
  <c r="D8" i="2"/>
  <c r="P8" i="2"/>
  <c r="Q8" i="2"/>
  <c r="M8" i="2"/>
  <c r="K8" i="2"/>
  <c r="E8" i="2"/>
  <c r="L8" i="2"/>
  <c r="G8" i="2"/>
  <c r="F8" i="2"/>
  <c r="J8" i="2"/>
</calcChain>
</file>

<file path=xl/sharedStrings.xml><?xml version="1.0" encoding="utf-8"?>
<sst xmlns="http://schemas.openxmlformats.org/spreadsheetml/2006/main" count="81" uniqueCount="40">
  <si>
    <t>x,y</t>
  </si>
  <si>
    <t>dT</t>
  </si>
  <si>
    <t>dA</t>
  </si>
  <si>
    <t>Anciennes</t>
  </si>
  <si>
    <t>Nouvelles</t>
  </si>
  <si>
    <t>x</t>
  </si>
  <si>
    <t>y</t>
  </si>
  <si>
    <t>a1</t>
  </si>
  <si>
    <t>a2</t>
  </si>
  <si>
    <t>a3</t>
  </si>
  <si>
    <t>n1</t>
  </si>
  <si>
    <t>n2</t>
  </si>
  <si>
    <t>n3</t>
  </si>
  <si>
    <t>N2</t>
  </si>
  <si>
    <t>N3</t>
  </si>
  <si>
    <t>n4</t>
  </si>
  <si>
    <t>n5</t>
  </si>
  <si>
    <t>A1</t>
  </si>
  <si>
    <t>A2</t>
  </si>
  <si>
    <t>A3</t>
  </si>
  <si>
    <t>Capt.</t>
  </si>
  <si>
    <t>N1</t>
  </si>
  <si>
    <t>Amplitude</t>
  </si>
  <si>
    <t>ordre d'arrivée</t>
  </si>
  <si>
    <t>N4</t>
  </si>
  <si>
    <t>N5</t>
  </si>
  <si>
    <t>moy</t>
  </si>
  <si>
    <t>dT(ms)</t>
  </si>
  <si>
    <t>position capteurs</t>
  </si>
  <si>
    <t>Ancien</t>
  </si>
  <si>
    <t>Nx</t>
  </si>
  <si>
    <t>Amp</t>
  </si>
  <si>
    <t>Dispersion</t>
  </si>
  <si>
    <t>Commentaires</t>
  </si>
  <si>
    <t>* Gp# 2[12,11,15,14] x,y = 2,135, 0,199, q = 0,9889 Source Type 6 dT[401, 1089, 1151] Src Amplitude =104,0</t>
  </si>
  <si>
    <t>* Gp# 2[12,11,15,14,13] x,y = 2,14, 1,089, q = 0,9969 Source Type 1 dT[256, 475, 645, 1515] Src Amplitude =102,0</t>
  </si>
  <si>
    <t>* Gp# 2[12,11,15,14] x,y = 2,032, -0,1506, q = 0,9923 Source Type 1 dT[269, 1134, 1318] Src Amplitude =100,0</t>
  </si>
  <si>
    <t>* Gp# 2[12,11,15,14,13,16] x,y = 2,138, 0,5752, q = 0,8722 Source Type 6 dT[149, 797, 1360, 1468, 1928] Src Amplitude =109,0</t>
  </si>
  <si>
    <t>* Gp# 2[12,11,15,13,14,16] x,y = 2,144, 0,5244, q = 0,8318 Source Type 6 dT[159, 825, 1355, 1380, 1943] Src Amplitude =109,0</t>
  </si>
  <si>
    <t>* Gp# 2[12,11,15,14,13,16] x,y = 2,145, 0,5678, q = 0,8663 Source Type 6 dT[152, 804, 1375, 1461, 1927] Src Amplitude =109,0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</si>
</sst>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</fills>
  <borders count="15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2" borderId="0" xfId="0" applyFill="1" applyBorder="1"/>
    <xf numFmtId="0" fontId="0" fillId="2" borderId="0" xfId="0" applyFill="1"/>
    <xf numFmtId="49" fontId="0" fillId="0" borderId="0" xfId="0" applyNumberFormat="1"/>
    <xf numFmtId="2" fontId="0" fillId="0" borderId="0" xfId="0" applyNumberFormat="1" applyBorder="1"/>
    <xf numFmtId="0" fontId="0" fillId="0" borderId="3" xfId="0" applyBorder="1"/>
    <xf numFmtId="164" fontId="0" fillId="0" borderId="4" xfId="0" applyNumberFormat="1" applyBorder="1"/>
    <xf numFmtId="164" fontId="0" fillId="0" borderId="0" xfId="0" applyNumberFormat="1" applyBorder="1"/>
    <xf numFmtId="0" fontId="0" fillId="0" borderId="6" xfId="0" applyBorder="1"/>
    <xf numFmtId="0" fontId="0" fillId="0" borderId="7" xfId="0" applyBorder="1"/>
    <xf numFmtId="165" fontId="0" fillId="0" borderId="2" xfId="0" applyNumberFormat="1" applyBorder="1"/>
    <xf numFmtId="0" fontId="0" fillId="3" borderId="1" xfId="0" applyFill="1" applyBorder="1"/>
    <xf numFmtId="0" fontId="0" fillId="3" borderId="0" xfId="0" applyFill="1"/>
    <xf numFmtId="0" fontId="0" fillId="0" borderId="0" xfId="0" applyFill="1" applyBorder="1"/>
    <xf numFmtId="165" fontId="0" fillId="0" borderId="0" xfId="0" applyNumberFormat="1" applyBorder="1"/>
    <xf numFmtId="0" fontId="0" fillId="0" borderId="5" xfId="0" applyBorder="1"/>
    <xf numFmtId="0" fontId="1" fillId="0" borderId="3" xfId="0" applyFont="1" applyBorder="1"/>
    <xf numFmtId="164" fontId="1" fillId="0" borderId="4" xfId="0" applyNumberFormat="1" applyFont="1" applyBorder="1"/>
    <xf numFmtId="164" fontId="0" fillId="0" borderId="11" xfId="0" applyNumberFormat="1" applyBorder="1"/>
    <xf numFmtId="164" fontId="0" fillId="0" borderId="5" xfId="0" applyNumberFormat="1" applyBorder="1"/>
    <xf numFmtId="164" fontId="1" fillId="0" borderId="11" xfId="0" applyNumberFormat="1" applyFont="1" applyBorder="1"/>
    <xf numFmtId="0" fontId="1" fillId="0" borderId="6" xfId="0" applyFont="1" applyBorder="1"/>
    <xf numFmtId="164" fontId="1" fillId="0" borderId="7" xfId="0" applyNumberFormat="1" applyFont="1" applyBorder="1"/>
    <xf numFmtId="164" fontId="1" fillId="0" borderId="8" xfId="0" applyNumberFormat="1" applyFont="1" applyBorder="1"/>
    <xf numFmtId="0" fontId="1" fillId="0" borderId="0" xfId="0" applyFont="1"/>
    <xf numFmtId="0" fontId="0" fillId="0" borderId="13" xfId="0" applyBorder="1"/>
    <xf numFmtId="0" fontId="0" fillId="0" borderId="14" xfId="0" applyBorder="1"/>
    <xf numFmtId="165" fontId="0" fillId="0" borderId="13" xfId="0" applyNumberFormat="1" applyBorder="1"/>
    <xf numFmtId="165" fontId="0" fillId="0" borderId="12" xfId="0" applyNumberFormat="1" applyBorder="1"/>
    <xf numFmtId="164" fontId="0" fillId="0" borderId="12" xfId="0" applyNumberFormat="1" applyBorder="1"/>
    <xf numFmtId="0" fontId="1" fillId="0" borderId="0" xfId="0" applyFont="1" applyBorder="1"/>
    <xf numFmtId="0" fontId="0" fillId="0" borderId="6" xfId="0" applyBorder="1" applyAlignment="1"/>
    <xf numFmtId="0" fontId="0" fillId="0" borderId="6" xfId="0" applyBorder="1" applyAlignment="1">
      <alignment horizontal="center" vertical="center"/>
    </xf>
    <xf numFmtId="164" fontId="0" fillId="0" borderId="14" xfId="0" applyNumberFormat="1" applyBorder="1"/>
    <xf numFmtId="0" fontId="0" fillId="0" borderId="10" xfId="0" applyBorder="1" applyAlignment="1">
      <alignment horizontal="center" vertical="center"/>
    </xf>
    <xf numFmtId="164" fontId="0" fillId="0" borderId="2" xfId="0" applyNumberFormat="1" applyBorder="1"/>
    <xf numFmtId="0" fontId="0" fillId="0" borderId="10" xfId="0" applyBorder="1" applyAlignment="1">
      <alignment horizontal="center"/>
    </xf>
    <xf numFmtId="164" fontId="0" fillId="4" borderId="13" xfId="0" applyNumberFormat="1" applyFill="1" applyBorder="1"/>
    <xf numFmtId="164" fontId="0" fillId="4" borderId="14" xfId="0" applyNumberFormat="1" applyFill="1" applyBorder="1"/>
    <xf numFmtId="165" fontId="0" fillId="4" borderId="13" xfId="0" applyNumberFormat="1" applyFill="1" applyBorder="1"/>
    <xf numFmtId="0" fontId="0" fillId="3" borderId="0" xfId="0" applyFill="1" applyBorder="1"/>
    <xf numFmtId="0" fontId="0" fillId="0" borderId="9" xfId="0" applyBorder="1"/>
    <xf numFmtId="0" fontId="0" fillId="5" borderId="1" xfId="0" applyFill="1" applyBorder="1"/>
    <xf numFmtId="0" fontId="0" fillId="5" borderId="0" xfId="0" applyFill="1"/>
    <xf numFmtId="0" fontId="0" fillId="5" borderId="9" xfId="0" applyFill="1" applyBorder="1"/>
    <xf numFmtId="0" fontId="1" fillId="0" borderId="13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3" xfId="0" applyBorder="1" applyAlignment="1">
      <alignment horizontal="center" vertical="top" wrapText="1"/>
    </xf>
    <xf numFmtId="0" fontId="0" fillId="0" borderId="4" xfId="0" applyBorder="1" applyAlignment="1">
      <alignment horizontal="center" vertical="top" wrapText="1"/>
    </xf>
    <xf numFmtId="0" fontId="0" fillId="0" borderId="2" xfId="0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1" fillId="0" borderId="6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0" xfId="0" applyFont="1" applyBorder="1" applyAlignment="1">
      <alignment horizontal="center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2791776027996496E-2"/>
          <c:y val="5.0925925925925923E-2"/>
          <c:w val="0.83672462817147863"/>
          <c:h val="0.79905876348789739"/>
        </c:manualLayout>
      </c:layout>
      <c:scatterChart>
        <c:scatterStyle val="lineMarker"/>
        <c:varyColors val="0"/>
        <c:ser>
          <c:idx val="0"/>
          <c:order val="0"/>
          <c:tx>
            <c:v>Anciennes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'Résultats x, y'!$B$12:$B$14</c:f>
              <c:numCache>
                <c:formatCode>0.000</c:formatCode>
                <c:ptCount val="3"/>
                <c:pt idx="0">
                  <c:v>2.1379999999999999</c:v>
                </c:pt>
                <c:pt idx="1">
                  <c:v>2.1440000000000001</c:v>
                </c:pt>
                <c:pt idx="2">
                  <c:v>2.145</c:v>
                </c:pt>
              </c:numCache>
            </c:numRef>
          </c:xVal>
          <c:yVal>
            <c:numRef>
              <c:f>'Résultats x, y'!$C$12:$C$14</c:f>
              <c:numCache>
                <c:formatCode>0.000</c:formatCode>
                <c:ptCount val="3"/>
                <c:pt idx="0">
                  <c:v>0.57520000000000004</c:v>
                </c:pt>
                <c:pt idx="1">
                  <c:v>0.52439999999999998</c:v>
                </c:pt>
                <c:pt idx="2">
                  <c:v>0.56779999999999997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F419-4D99-A712-1CC14A83FDCF}"/>
            </c:ext>
          </c:extLst>
        </c:ser>
        <c:ser>
          <c:idx val="1"/>
          <c:order val="1"/>
          <c:tx>
            <c:v>Nouvelles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strRef>
              <c:f>'Résultats x, y'!$B$16:$B$20</c:f>
              <c:strCache>
                <c:ptCount val="3"/>
                <c:pt idx="0">
                  <c:v>2,135</c:v>
                </c:pt>
                <c:pt idx="1">
                  <c:v>2,140</c:v>
                </c:pt>
                <c:pt idx="2">
                  <c:v>2,032</c:v>
                </c:pt>
              </c:strCache>
            </c:strRef>
          </c:xVal>
          <c:yVal>
            <c:numRef>
              <c:f>'Résultats x, y'!$C$16:$C$20</c:f>
              <c:numCache>
                <c:formatCode>0.000</c:formatCode>
                <c:ptCount val="5"/>
                <c:pt idx="0">
                  <c:v>0.19900000000000001</c:v>
                </c:pt>
                <c:pt idx="1">
                  <c:v>1.089</c:v>
                </c:pt>
                <c:pt idx="2">
                  <c:v>-0.15060000000000001</c:v>
                </c:pt>
                <c:pt idx="3">
                  <c:v>0</c:v>
                </c:pt>
                <c:pt idx="4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F419-4D99-A712-1CC14A83FDCF}"/>
            </c:ext>
          </c:extLst>
        </c:ser>
        <c:ser>
          <c:idx val="2"/>
          <c:order val="2"/>
          <c:tx>
            <c:v>Capteurs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fld id="{531B0CD2-23DF-4A2C-B0B0-EDDF5D5B40F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6-F419-4D99-A712-1CC14A83FDCF}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CCFF1FEE-EEFD-49AE-8124-93A44BA329C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F419-4D99-A712-1CC14A83FDCF}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398A50F7-2BC6-4647-ABCA-81EC3951694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F419-4D99-A712-1CC14A83FDCF}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E34716C9-2960-4849-BD06-C219CDCAB4F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F419-4D99-A712-1CC14A83FDCF}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B10B597A-599A-4DAF-B50E-D11D483851A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F419-4D99-A712-1CC14A83FDCF}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284D236C-AC84-4BC9-A24B-B1EDB723079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F419-4D99-A712-1CC14A83FDC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'Résultats x, y'!$B$3:$B$8</c:f>
              <c:numCache>
                <c:formatCode>General</c:formatCode>
                <c:ptCount val="6"/>
                <c:pt idx="0" formatCode="0.00">
                  <c:v>0.25</c:v>
                </c:pt>
                <c:pt idx="1">
                  <c:v>3.25</c:v>
                </c:pt>
                <c:pt idx="2">
                  <c:v>6.72</c:v>
                </c:pt>
                <c:pt idx="3">
                  <c:v>0.25</c:v>
                </c:pt>
                <c:pt idx="4">
                  <c:v>3.75</c:v>
                </c:pt>
                <c:pt idx="5">
                  <c:v>6.92</c:v>
                </c:pt>
              </c:numCache>
            </c:numRef>
          </c:xVal>
          <c:yVal>
            <c:numRef>
              <c:f>'Résultats x, y'!$C$3:$C$8</c:f>
              <c:numCache>
                <c:formatCode>General</c:formatCode>
                <c:ptCount val="6"/>
                <c:pt idx="0">
                  <c:v>0.15</c:v>
                </c:pt>
                <c:pt idx="1">
                  <c:v>0</c:v>
                </c:pt>
                <c:pt idx="2">
                  <c:v>0.15</c:v>
                </c:pt>
                <c:pt idx="3">
                  <c:v>3.17</c:v>
                </c:pt>
                <c:pt idx="4">
                  <c:v>3</c:v>
                </c:pt>
                <c:pt idx="5">
                  <c:v>3.17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'Résultats x, y'!$A$3:$A$8</c15:f>
                <c15:dlblRangeCache>
                  <c:ptCount val="6"/>
                  <c:pt idx="0">
                    <c:v>11</c:v>
                  </c:pt>
                  <c:pt idx="1">
                    <c:v>12</c:v>
                  </c:pt>
                  <c:pt idx="2">
                    <c:v>13</c:v>
                  </c:pt>
                  <c:pt idx="3">
                    <c:v>14</c:v>
                  </c:pt>
                  <c:pt idx="4">
                    <c:v>15</c:v>
                  </c:pt>
                  <c:pt idx="5">
                    <c:v>16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4-F419-4D99-A712-1CC14A83FDC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57812360"/>
        <c:axId val="557818920"/>
      </c:scatterChart>
      <c:valAx>
        <c:axId val="557812360"/>
        <c:scaling>
          <c:orientation val="minMax"/>
          <c:max val="7.5"/>
          <c:min val="-0.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7818920"/>
        <c:crosses val="autoZero"/>
        <c:crossBetween val="midCat"/>
        <c:majorUnit val="1"/>
      </c:valAx>
      <c:valAx>
        <c:axId val="557818920"/>
        <c:scaling>
          <c:orientation val="minMax"/>
          <c:min val="-0.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781236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114300</xdr:colOff>
      <xdr:row>9</xdr:row>
      <xdr:rowOff>49530</xdr:rowOff>
    </xdr:from>
    <xdr:to>
      <xdr:col>19</xdr:col>
      <xdr:colOff>0</xdr:colOff>
      <xdr:row>27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9"/>
  <sheetViews>
    <sheetView zoomScale="115" zoomScaleNormal="115" workbookViewId="0">
      <selection activeCell="A47" sqref="A47:K52"/>
    </sheetView>
  </sheetViews>
  <sheetFormatPr baseColWidth="10" defaultRowHeight="14.4" x14ac:dyDescent="0.3"/>
  <sheetData>
    <row r="1" spans="1:21" s="5" customFormat="1" x14ac:dyDescent="0.3"/>
    <row r="2" spans="1:21" s="1" customFormat="1" x14ac:dyDescent="0.3">
      <c r="B2" s="7"/>
      <c r="C2" s="7"/>
    </row>
    <row r="3" spans="1:21" s="1" customFormat="1" x14ac:dyDescent="0.3">
      <c r="A3"/>
      <c r="B3" t="s">
        <v>37</v>
      </c>
      <c r="C3"/>
      <c r="D3"/>
      <c r="E3"/>
      <c r="F3"/>
      <c r="G3"/>
      <c r="H3"/>
      <c r="I3"/>
      <c r="J3"/>
      <c r="K3"/>
      <c r="L3" s="1">
        <f>H4</f>
        <v>0</v>
      </c>
      <c r="M3" s="1" t="s">
        <v>0</v>
      </c>
      <c r="N3" s="1" t="str">
        <f>MID(B3,SEARCH("x,y",B3)+6,SEARCH(", ",B3,SEARCH("x,y",B3))-SEARCH("x,y",B3)-6)</f>
        <v>2,138</v>
      </c>
      <c r="O3" s="1" t="str">
        <f>MID(B3,SEARCH(", ",B3,SEARCH("x,y",B3))+2,SEARCH(", ",B3,SEARCH(", ",B3,SEARCH("x,y",B3))+1)-SEARCH(", ",B3,SEARCH("x,y",B3))-2)</f>
        <v>0,5752</v>
      </c>
      <c r="P3" s="1">
        <f>6-ISBLANK(A4)*1-ISBLANK(A5)*1-ISBLANK(A6)*1-ISBLANK(A7)*1-ISBLANK(A8)*1-ISBLANK(A9)*1</f>
        <v>0</v>
      </c>
      <c r="U3" s="1">
        <v>0</v>
      </c>
    </row>
    <row r="4" spans="1:21" s="1" customForma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M4" s="1">
        <f>Q4</f>
        <v>0</v>
      </c>
      <c r="N4" s="1" t="s">
        <v>2</v>
      </c>
      <c r="O4" s="1" t="s">
        <v>1</v>
      </c>
      <c r="Q4" s="1">
        <f>C4</f>
        <v>0</v>
      </c>
      <c r="R4" s="1" t="s">
        <v>2</v>
      </c>
      <c r="S4" s="1" t="s">
        <v>1</v>
      </c>
      <c r="U4" s="1">
        <v>1</v>
      </c>
    </row>
    <row r="5" spans="1:21" s="1" customFormat="1" x14ac:dyDescent="0.3">
      <c r="M5" s="1">
        <f>Q5</f>
        <v>0</v>
      </c>
      <c r="N5" s="1">
        <f t="shared" ref="N5:N6" si="0">IF(M5="","",H4-H5)</f>
        <v>0</v>
      </c>
      <c r="O5" s="1">
        <f t="shared" ref="O5:O8" si="1">IF(M5="","",B5-B4)</f>
        <v>0</v>
      </c>
      <c r="Q5" s="1">
        <f t="shared" ref="Q5" si="2">C5</f>
        <v>0</v>
      </c>
      <c r="R5" s="1">
        <f>H4-H5</f>
        <v>0</v>
      </c>
      <c r="S5" s="1">
        <f>B4-B5</f>
        <v>0</v>
      </c>
      <c r="U5" s="1">
        <v>2</v>
      </c>
    </row>
    <row r="6" spans="1:21" s="1" customFormat="1" x14ac:dyDescent="0.3">
      <c r="M6" s="1">
        <f>Q6</f>
        <v>0</v>
      </c>
      <c r="N6" s="1">
        <f t="shared" si="0"/>
        <v>0</v>
      </c>
      <c r="O6" s="1">
        <f t="shared" si="1"/>
        <v>0</v>
      </c>
      <c r="Q6" s="1">
        <f t="shared" ref="Q6:Q9" si="3">C6</f>
        <v>0</v>
      </c>
      <c r="R6" s="1">
        <f t="shared" ref="R6:R9" si="4">H5-H6</f>
        <v>0</v>
      </c>
      <c r="S6" s="1">
        <f t="shared" ref="S6:S9" si="5">B5-B6</f>
        <v>0</v>
      </c>
      <c r="U6" s="16">
        <v>3</v>
      </c>
    </row>
    <row r="7" spans="1:21" s="1" customFormat="1" x14ac:dyDescent="0.3">
      <c r="M7" s="1" t="str">
        <f t="shared" ref="M7:M8" si="6">IF(Q7=0,"",Q7)</f>
        <v/>
      </c>
      <c r="N7" s="1" t="str">
        <f>IF(M7="","",H6-H7)</f>
        <v/>
      </c>
      <c r="O7" s="1" t="str">
        <f t="shared" si="1"/>
        <v/>
      </c>
      <c r="Q7" s="1">
        <f t="shared" si="3"/>
        <v>0</v>
      </c>
      <c r="R7" s="1">
        <f t="shared" si="4"/>
        <v>0</v>
      </c>
      <c r="S7" s="1">
        <f t="shared" si="5"/>
        <v>0</v>
      </c>
      <c r="U7" s="16">
        <v>4</v>
      </c>
    </row>
    <row r="8" spans="1:21" s="1" customFormat="1" x14ac:dyDescent="0.3">
      <c r="M8" s="1" t="str">
        <f t="shared" si="6"/>
        <v/>
      </c>
      <c r="N8" s="1" t="str">
        <f>IF(M8="","",H7-H8)</f>
        <v/>
      </c>
      <c r="O8" s="1" t="str">
        <f t="shared" si="1"/>
        <v/>
      </c>
      <c r="Q8" s="1">
        <f t="shared" si="3"/>
        <v>0</v>
      </c>
      <c r="R8" s="1">
        <f t="shared" si="4"/>
        <v>0</v>
      </c>
      <c r="S8" s="1">
        <f t="shared" si="5"/>
        <v>0</v>
      </c>
      <c r="U8" s="16">
        <v>5</v>
      </c>
    </row>
    <row r="9" spans="1:21" s="1" customFormat="1" x14ac:dyDescent="0.3">
      <c r="A9"/>
      <c r="B9"/>
      <c r="C9"/>
      <c r="D9"/>
      <c r="E9"/>
      <c r="F9"/>
      <c r="G9"/>
      <c r="H9"/>
      <c r="I9"/>
      <c r="J9"/>
      <c r="K9"/>
      <c r="M9" s="1" t="str">
        <f>IF(Q9=0,"",Q9)</f>
        <v/>
      </c>
      <c r="N9" s="1" t="str">
        <f>IF(M9="","",H8-H9)</f>
        <v/>
      </c>
      <c r="O9" s="1" t="str">
        <f>IF(M9="","",B9-B8)</f>
        <v/>
      </c>
      <c r="Q9" s="1">
        <f t="shared" si="3"/>
        <v>0</v>
      </c>
      <c r="R9" s="1">
        <f t="shared" si="4"/>
        <v>0</v>
      </c>
      <c r="S9" s="1">
        <f t="shared" si="5"/>
        <v>0</v>
      </c>
      <c r="U9" s="16">
        <v>6</v>
      </c>
    </row>
    <row r="10" spans="1:21" s="1" customFormat="1" x14ac:dyDescent="0.3">
      <c r="A10"/>
      <c r="B10"/>
      <c r="C10"/>
      <c r="D10"/>
      <c r="E10"/>
      <c r="F10"/>
      <c r="G10"/>
      <c r="H10"/>
      <c r="I10"/>
      <c r="J10"/>
      <c r="K10"/>
      <c r="M10" s="1" t="str">
        <f>IF(Q10=0,"",Q10)</f>
        <v/>
      </c>
      <c r="U10" s="16"/>
    </row>
    <row r="11" spans="1:21" s="1" customFormat="1" x14ac:dyDescent="0.3">
      <c r="A11"/>
      <c r="B11" t="s">
        <v>38</v>
      </c>
      <c r="C11"/>
      <c r="D11"/>
      <c r="E11"/>
      <c r="F11"/>
      <c r="G11"/>
      <c r="H11"/>
      <c r="I11"/>
      <c r="J11"/>
      <c r="K11"/>
      <c r="L11" s="1">
        <f>H12</f>
        <v>0</v>
      </c>
      <c r="M11" s="1" t="s">
        <v>0</v>
      </c>
      <c r="N11" s="1" t="str">
        <f>MID(B11,SEARCH("x,y",B11)+6,SEARCH(", ",B11,SEARCH("x,y",B11))-SEARCH("x,y",B11)-6)</f>
        <v>2,144</v>
      </c>
      <c r="O11" s="1" t="str">
        <f>MID(B11,SEARCH(", ",B11,SEARCH("x,y",B11))+2,SEARCH(", ",B11,SEARCH(", ",B11,SEARCH("x,y",B11))+1)-SEARCH(", ",B11,SEARCH("x,y",B11))-2)</f>
        <v>0,5244</v>
      </c>
      <c r="P11" s="1">
        <f>6-ISBLANK(A12)*1-ISBLANK(A13)*1-ISBLANK(A14)*1-ISBLANK(A15)*1-ISBLANK(A16)*1-ISBLANK(A17)*1</f>
        <v>0</v>
      </c>
      <c r="U11" s="1">
        <v>0</v>
      </c>
    </row>
    <row r="12" spans="1:21" s="1" customFormat="1" x14ac:dyDescent="0.3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M12" s="1">
        <f>Q12</f>
        <v>0</v>
      </c>
      <c r="N12" s="1" t="s">
        <v>2</v>
      </c>
      <c r="O12" s="1" t="s">
        <v>1</v>
      </c>
      <c r="Q12" s="1">
        <f>C12</f>
        <v>0</v>
      </c>
      <c r="R12" s="1" t="s">
        <v>2</v>
      </c>
      <c r="S12" s="1" t="s">
        <v>1</v>
      </c>
      <c r="U12" s="1">
        <v>1</v>
      </c>
    </row>
    <row r="13" spans="1:21" s="1" customFormat="1" x14ac:dyDescent="0.3">
      <c r="A13"/>
      <c r="B13"/>
      <c r="C13"/>
      <c r="D13"/>
      <c r="E13"/>
      <c r="F13"/>
      <c r="G13"/>
      <c r="H13"/>
      <c r="I13"/>
      <c r="J13"/>
      <c r="K13"/>
      <c r="M13" s="1">
        <f>Q13</f>
        <v>0</v>
      </c>
      <c r="N13" s="1">
        <f t="shared" ref="N13:N14" si="7">IF(M13="","",H12-H13)</f>
        <v>0</v>
      </c>
      <c r="O13" s="1">
        <f t="shared" ref="O13:O16" si="8">IF(M13="","",B13-B12)</f>
        <v>0</v>
      </c>
      <c r="Q13" s="1">
        <f t="shared" ref="Q13:Q17" si="9">C13</f>
        <v>0</v>
      </c>
      <c r="R13" s="1">
        <f>H12-H13</f>
        <v>0</v>
      </c>
      <c r="S13" s="1">
        <f>B12-B13</f>
        <v>0</v>
      </c>
      <c r="U13" s="1">
        <v>2</v>
      </c>
    </row>
    <row r="14" spans="1:21" s="1" customFormat="1" x14ac:dyDescent="0.3">
      <c r="A14"/>
      <c r="B14"/>
      <c r="C14"/>
      <c r="D14"/>
      <c r="E14"/>
      <c r="F14"/>
      <c r="G14"/>
      <c r="H14"/>
      <c r="I14"/>
      <c r="J14"/>
      <c r="K14"/>
      <c r="M14" s="1">
        <f>Q14</f>
        <v>0</v>
      </c>
      <c r="N14" s="1">
        <f t="shared" si="7"/>
        <v>0</v>
      </c>
      <c r="O14" s="1">
        <f t="shared" si="8"/>
        <v>0</v>
      </c>
      <c r="Q14" s="1">
        <f t="shared" si="9"/>
        <v>0</v>
      </c>
      <c r="R14" s="1">
        <f t="shared" ref="R14:R17" si="10">H13-H14</f>
        <v>0</v>
      </c>
      <c r="S14" s="1">
        <f t="shared" ref="S14:S17" si="11">B13-B14</f>
        <v>0</v>
      </c>
      <c r="U14" s="16">
        <v>3</v>
      </c>
    </row>
    <row r="15" spans="1:21" s="1" customFormat="1" x14ac:dyDescent="0.3">
      <c r="A15"/>
      <c r="B15"/>
      <c r="C15"/>
      <c r="D15"/>
      <c r="E15"/>
      <c r="F15"/>
      <c r="G15"/>
      <c r="H15"/>
      <c r="I15"/>
      <c r="J15"/>
      <c r="K15"/>
      <c r="M15" s="1" t="str">
        <f t="shared" ref="M15:M16" si="12">IF(Q15=0,"",Q15)</f>
        <v/>
      </c>
      <c r="N15" s="1" t="str">
        <f>IF(M15="","",H14-H15)</f>
        <v/>
      </c>
      <c r="O15" s="1" t="str">
        <f t="shared" si="8"/>
        <v/>
      </c>
      <c r="Q15" s="1">
        <f t="shared" si="9"/>
        <v>0</v>
      </c>
      <c r="R15" s="1">
        <f t="shared" si="10"/>
        <v>0</v>
      </c>
      <c r="S15" s="1">
        <f t="shared" si="11"/>
        <v>0</v>
      </c>
      <c r="U15" s="16">
        <v>4</v>
      </c>
    </row>
    <row r="16" spans="1:21" s="1" customFormat="1" x14ac:dyDescent="0.3">
      <c r="A16"/>
      <c r="B16"/>
      <c r="C16"/>
      <c r="D16"/>
      <c r="E16"/>
      <c r="F16"/>
      <c r="G16"/>
      <c r="H16"/>
      <c r="I16"/>
      <c r="J16"/>
      <c r="K16"/>
      <c r="M16" s="1" t="str">
        <f t="shared" si="12"/>
        <v/>
      </c>
      <c r="N16" s="1" t="str">
        <f t="shared" ref="N16" si="13">IF(M16="","",H15-H16)</f>
        <v/>
      </c>
      <c r="O16" s="1" t="str">
        <f t="shared" si="8"/>
        <v/>
      </c>
      <c r="Q16" s="1">
        <f t="shared" si="9"/>
        <v>0</v>
      </c>
      <c r="R16" s="1">
        <f t="shared" si="10"/>
        <v>0</v>
      </c>
      <c r="S16" s="1">
        <f t="shared" si="11"/>
        <v>0</v>
      </c>
      <c r="U16" s="16">
        <v>5</v>
      </c>
    </row>
    <row r="17" spans="1:21" s="1" customFormat="1" x14ac:dyDescent="0.3">
      <c r="A17"/>
      <c r="B17"/>
      <c r="C17"/>
      <c r="D17"/>
      <c r="E17"/>
      <c r="F17"/>
      <c r="G17"/>
      <c r="H17"/>
      <c r="I17"/>
      <c r="J17"/>
      <c r="K17"/>
      <c r="M17" s="1" t="str">
        <f>IF(Q17=0,"",Q17)</f>
        <v/>
      </c>
      <c r="N17" s="1" t="str">
        <f>IF(M17="","",H16-H17)</f>
        <v/>
      </c>
      <c r="O17" s="1" t="str">
        <f>IF(M17="","",B17-B16)</f>
        <v/>
      </c>
      <c r="Q17" s="1">
        <f t="shared" si="9"/>
        <v>0</v>
      </c>
      <c r="R17" s="1">
        <f t="shared" si="10"/>
        <v>0</v>
      </c>
      <c r="S17" s="1">
        <f t="shared" si="11"/>
        <v>0</v>
      </c>
      <c r="U17" s="16">
        <v>6</v>
      </c>
    </row>
    <row r="18" spans="1:21" s="1" customFormat="1" x14ac:dyDescent="0.3">
      <c r="A18"/>
      <c r="B18"/>
      <c r="C18"/>
      <c r="D18"/>
      <c r="E18"/>
      <c r="F18"/>
      <c r="G18"/>
      <c r="H18"/>
      <c r="I18"/>
      <c r="J18"/>
      <c r="K18"/>
      <c r="U18" s="16"/>
    </row>
    <row r="19" spans="1:21" s="1" customFormat="1" x14ac:dyDescent="0.3">
      <c r="A19"/>
      <c r="B19" t="s">
        <v>39</v>
      </c>
      <c r="C19"/>
      <c r="D19"/>
      <c r="E19"/>
      <c r="F19"/>
      <c r="G19"/>
      <c r="H19"/>
      <c r="I19"/>
      <c r="J19"/>
      <c r="K19"/>
      <c r="L19" s="1">
        <f>H20</f>
        <v>0</v>
      </c>
      <c r="M19" s="1" t="s">
        <v>0</v>
      </c>
      <c r="N19" s="1" t="str">
        <f>MID(B19,SEARCH("x,y",B19)+6,SEARCH(", ",B19,SEARCH("x,y",B19))-SEARCH("x,y",B19)-6)</f>
        <v>2,145</v>
      </c>
      <c r="O19" s="1" t="str">
        <f>MID(B19,SEARCH(", ",B19,SEARCH("x,y",B19))+2,SEARCH(", ",B19,SEARCH(", ",B19,SEARCH("x,y",B19))+1)-SEARCH(", ",B19,SEARCH("x,y",B19))-2)</f>
        <v>0,5678</v>
      </c>
      <c r="P19" s="1">
        <f>6-ISBLANK(A20)*1-ISBLANK(A21)*1-ISBLANK(A22)*1-ISBLANK(A23)*1-ISBLANK(A24)*1-ISBLANK(A25)*1</f>
        <v>0</v>
      </c>
      <c r="U19" s="1">
        <v>0</v>
      </c>
    </row>
    <row r="20" spans="1:21" s="1" customFormat="1" x14ac:dyDescent="0.3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M20" s="1">
        <f>Q20</f>
        <v>0</v>
      </c>
      <c r="N20" s="1" t="s">
        <v>2</v>
      </c>
      <c r="O20" s="1" t="s">
        <v>1</v>
      </c>
      <c r="Q20" s="1">
        <f>C20</f>
        <v>0</v>
      </c>
      <c r="R20" s="1" t="s">
        <v>2</v>
      </c>
      <c r="S20" s="1" t="s">
        <v>1</v>
      </c>
      <c r="U20" s="1">
        <v>1</v>
      </c>
    </row>
    <row r="21" spans="1:21" s="1" customFormat="1" x14ac:dyDescent="0.3">
      <c r="A21"/>
      <c r="B21"/>
      <c r="C21"/>
      <c r="D21"/>
      <c r="E21"/>
      <c r="F21"/>
      <c r="G21"/>
      <c r="H21"/>
      <c r="I21"/>
      <c r="J21"/>
      <c r="K21"/>
      <c r="M21" s="1">
        <f>Q21</f>
        <v>0</v>
      </c>
      <c r="N21" s="1">
        <f t="shared" ref="N21:N22" si="14">IF(M21="","",H20-H21)</f>
        <v>0</v>
      </c>
      <c r="O21" s="1">
        <f t="shared" ref="O21:O24" si="15">IF(M21="","",B21-B20)</f>
        <v>0</v>
      </c>
      <c r="Q21" s="1">
        <f t="shared" ref="Q21:Q25" si="16">C21</f>
        <v>0</v>
      </c>
      <c r="R21" s="1">
        <f>H20-H21</f>
        <v>0</v>
      </c>
      <c r="S21" s="1">
        <f>B20-B21</f>
        <v>0</v>
      </c>
      <c r="U21" s="1">
        <v>2</v>
      </c>
    </row>
    <row r="22" spans="1:21" s="1" customFormat="1" x14ac:dyDescent="0.3">
      <c r="A22"/>
      <c r="B22"/>
      <c r="C22"/>
      <c r="D22"/>
      <c r="E22"/>
      <c r="F22"/>
      <c r="G22"/>
      <c r="H22"/>
      <c r="I22"/>
      <c r="J22"/>
      <c r="K22"/>
      <c r="M22" s="1">
        <f>Q22</f>
        <v>0</v>
      </c>
      <c r="N22" s="1">
        <f t="shared" si="14"/>
        <v>0</v>
      </c>
      <c r="O22" s="1">
        <f t="shared" si="15"/>
        <v>0</v>
      </c>
      <c r="Q22" s="1">
        <f t="shared" si="16"/>
        <v>0</v>
      </c>
      <c r="R22" s="1">
        <f t="shared" ref="R22:R25" si="17">H21-H22</f>
        <v>0</v>
      </c>
      <c r="S22" s="1">
        <f t="shared" ref="S22:S25" si="18">B21-B22</f>
        <v>0</v>
      </c>
      <c r="U22" s="16">
        <v>3</v>
      </c>
    </row>
    <row r="23" spans="1:21" s="1" customFormat="1" x14ac:dyDescent="0.3">
      <c r="A23"/>
      <c r="B23"/>
      <c r="C23"/>
      <c r="D23"/>
      <c r="E23"/>
      <c r="F23"/>
      <c r="G23"/>
      <c r="H23"/>
      <c r="I23"/>
      <c r="J23"/>
      <c r="K23"/>
      <c r="M23" s="1" t="str">
        <f t="shared" ref="M23:M24" si="19">IF(Q23=0,"",Q23)</f>
        <v/>
      </c>
      <c r="N23" s="1" t="str">
        <f>IF(M23="","",H22-H23)</f>
        <v/>
      </c>
      <c r="O23" s="1" t="str">
        <f t="shared" si="15"/>
        <v/>
      </c>
      <c r="Q23" s="1">
        <f t="shared" si="16"/>
        <v>0</v>
      </c>
      <c r="R23" s="1">
        <f t="shared" si="17"/>
        <v>0</v>
      </c>
      <c r="S23" s="1">
        <f t="shared" si="18"/>
        <v>0</v>
      </c>
      <c r="U23" s="16">
        <v>4</v>
      </c>
    </row>
    <row r="24" spans="1:21" s="1" customFormat="1" x14ac:dyDescent="0.3">
      <c r="A24"/>
      <c r="B24"/>
      <c r="C24"/>
      <c r="D24"/>
      <c r="E24"/>
      <c r="F24"/>
      <c r="G24"/>
      <c r="H24"/>
      <c r="I24"/>
      <c r="J24"/>
      <c r="K24"/>
      <c r="M24" s="1" t="str">
        <f t="shared" si="19"/>
        <v/>
      </c>
      <c r="N24" s="1" t="str">
        <f t="shared" ref="N24" si="20">IF(M24="","",H23-H24)</f>
        <v/>
      </c>
      <c r="O24" s="1" t="str">
        <f t="shared" si="15"/>
        <v/>
      </c>
      <c r="Q24" s="1">
        <f t="shared" si="16"/>
        <v>0</v>
      </c>
      <c r="R24" s="1">
        <f t="shared" si="17"/>
        <v>0</v>
      </c>
      <c r="S24" s="1">
        <f t="shared" si="18"/>
        <v>0</v>
      </c>
      <c r="U24" s="16">
        <v>5</v>
      </c>
    </row>
    <row r="25" spans="1:21" s="1" customFormat="1" x14ac:dyDescent="0.3">
      <c r="A25"/>
      <c r="B25"/>
      <c r="C25"/>
      <c r="D25"/>
      <c r="E25"/>
      <c r="F25"/>
      <c r="G25"/>
      <c r="H25"/>
      <c r="I25"/>
      <c r="J25"/>
      <c r="K25"/>
      <c r="M25" s="1" t="str">
        <f>IF(Q25=0,"",Q25)</f>
        <v/>
      </c>
      <c r="N25" s="1" t="str">
        <f>IF(M25="","",H24-H25)</f>
        <v/>
      </c>
      <c r="O25" s="1" t="str">
        <f>IF(M25="","",B25-B24)</f>
        <v/>
      </c>
      <c r="Q25" s="1">
        <f t="shared" si="16"/>
        <v>0</v>
      </c>
      <c r="R25" s="1">
        <f t="shared" si="17"/>
        <v>0</v>
      </c>
      <c r="S25" s="1">
        <f t="shared" si="18"/>
        <v>0</v>
      </c>
      <c r="U25" s="16">
        <v>6</v>
      </c>
    </row>
    <row r="26" spans="1:21" s="1" customFormat="1" x14ac:dyDescent="0.3">
      <c r="U26" s="16"/>
    </row>
    <row r="27" spans="1:21" s="4" customFormat="1" x14ac:dyDescent="0.3"/>
    <row r="28" spans="1:21" s="1" customFormat="1" x14ac:dyDescent="0.3"/>
    <row r="29" spans="1:21" x14ac:dyDescent="0.3">
      <c r="A29" s="7"/>
      <c r="B29" s="7"/>
      <c r="C29" s="7"/>
      <c r="P29" s="1"/>
      <c r="Q29" s="1"/>
      <c r="R29" s="1"/>
      <c r="S29" s="1"/>
    </row>
    <row r="30" spans="1:21" x14ac:dyDescent="0.3">
      <c r="A30" s="2"/>
      <c r="B30" s="2" t="s">
        <v>34</v>
      </c>
      <c r="C30" s="2"/>
      <c r="D30" s="2"/>
      <c r="E30" s="2"/>
      <c r="F30" s="2"/>
      <c r="G30" s="2"/>
      <c r="H30" s="2"/>
      <c r="I30" s="2"/>
      <c r="J30" s="2"/>
      <c r="K30" s="2"/>
      <c r="L30" s="1">
        <f>H31</f>
        <v>0</v>
      </c>
      <c r="M30" s="1" t="s">
        <v>0</v>
      </c>
      <c r="N30" s="1" t="str">
        <f>MID(B30,SEARCH("x,y",B30)+6,SEARCH(", ",B30,SEARCH("x,y",B30))-SEARCH("x,y",B30)-6)</f>
        <v>2,135</v>
      </c>
      <c r="O30" s="1" t="str">
        <f>MID(B30,SEARCH(", ",B30,SEARCH("x,y",B30))+2,SEARCH(", ",B30,SEARCH(", ",B30,SEARCH("x,y",B30))+1)-SEARCH(", ",B30,SEARCH("x,y",B30))-2)</f>
        <v>0,199</v>
      </c>
      <c r="P30" s="1">
        <f>6-ISBLANK(A31)*1-ISBLANK(A32)*1-ISBLANK(A33)*1-ISBLANK(A34)*1-ISBLANK(A35)*1-ISBLANK(A36)*1</f>
        <v>0</v>
      </c>
      <c r="Q30" s="1"/>
      <c r="R30" s="7"/>
      <c r="S30" s="1"/>
      <c r="U30" s="1">
        <v>0</v>
      </c>
    </row>
    <row r="31" spans="1:21" x14ac:dyDescent="0.3">
      <c r="L31" s="1"/>
      <c r="M31" s="1">
        <f>Q31</f>
        <v>0</v>
      </c>
      <c r="N31" s="1" t="s">
        <v>2</v>
      </c>
      <c r="O31" s="1" t="s">
        <v>1</v>
      </c>
      <c r="P31" s="1"/>
      <c r="Q31" s="1">
        <f>C31</f>
        <v>0</v>
      </c>
      <c r="R31" s="1" t="s">
        <v>2</v>
      </c>
      <c r="S31" s="1" t="s">
        <v>1</v>
      </c>
      <c r="U31" s="1">
        <v>1</v>
      </c>
    </row>
    <row r="32" spans="1:21" x14ac:dyDescent="0.3">
      <c r="M32" s="1">
        <f>Q32</f>
        <v>0</v>
      </c>
      <c r="N32" s="1">
        <f t="shared" ref="N32:N33" si="21">IF(M32="","",H31-H32)</f>
        <v>0</v>
      </c>
      <c r="O32" s="1">
        <f t="shared" ref="O32:O35" si="22">IF(M32="","",B32-B31)</f>
        <v>0</v>
      </c>
      <c r="P32" s="1"/>
      <c r="Q32" s="1">
        <f t="shared" ref="Q32:Q36" si="23">C32</f>
        <v>0</v>
      </c>
      <c r="R32" s="1">
        <f>H31-H32</f>
        <v>0</v>
      </c>
      <c r="S32" s="1">
        <f>B31-B32</f>
        <v>0</v>
      </c>
      <c r="U32" s="1">
        <v>2</v>
      </c>
    </row>
    <row r="33" spans="1:21" x14ac:dyDescent="0.3">
      <c r="M33" s="1">
        <f>Q33</f>
        <v>0</v>
      </c>
      <c r="N33" s="1">
        <f t="shared" si="21"/>
        <v>0</v>
      </c>
      <c r="O33" s="1">
        <f t="shared" si="22"/>
        <v>0</v>
      </c>
      <c r="P33" s="1"/>
      <c r="Q33" s="1">
        <f t="shared" si="23"/>
        <v>0</v>
      </c>
      <c r="R33" s="1">
        <f t="shared" ref="R33:R36" si="24">H32-H33</f>
        <v>0</v>
      </c>
      <c r="S33" s="1">
        <f t="shared" ref="S33:S36" si="25">B32-B33</f>
        <v>0</v>
      </c>
      <c r="U33" s="16">
        <v>3</v>
      </c>
    </row>
    <row r="34" spans="1:21" x14ac:dyDescent="0.3">
      <c r="A34" s="44"/>
      <c r="B34" s="44"/>
      <c r="C34" s="44"/>
      <c r="D34" s="44"/>
      <c r="E34" s="44"/>
      <c r="F34" s="44"/>
      <c r="G34" s="44"/>
      <c r="H34" s="44"/>
      <c r="I34" s="44"/>
      <c r="J34" s="44"/>
      <c r="K34" s="44"/>
      <c r="M34" s="1" t="str">
        <f t="shared" ref="M34:M35" si="26">IF(Q34=0,"",Q34)</f>
        <v/>
      </c>
      <c r="N34" s="1" t="str">
        <f>IF(M34="","",H33-H34)</f>
        <v/>
      </c>
      <c r="O34" s="1" t="str">
        <f t="shared" si="22"/>
        <v/>
      </c>
      <c r="P34" s="1"/>
      <c r="Q34" s="1">
        <f t="shared" si="23"/>
        <v>0</v>
      </c>
      <c r="R34" s="1">
        <f t="shared" si="24"/>
        <v>0</v>
      </c>
      <c r="S34" s="1">
        <f t="shared" si="25"/>
        <v>0</v>
      </c>
      <c r="U34" s="16">
        <v>4</v>
      </c>
    </row>
    <row r="35" spans="1:21" x14ac:dyDescent="0.3">
      <c r="M35" s="1" t="str">
        <f t="shared" si="26"/>
        <v/>
      </c>
      <c r="N35" s="1" t="str">
        <f t="shared" ref="N35" si="27">IF(M35="","",H34-H35)</f>
        <v/>
      </c>
      <c r="O35" s="1" t="str">
        <f t="shared" si="22"/>
        <v/>
      </c>
      <c r="P35" s="1"/>
      <c r="Q35" s="1">
        <f t="shared" si="23"/>
        <v>0</v>
      </c>
      <c r="R35" s="1">
        <f t="shared" si="24"/>
        <v>0</v>
      </c>
      <c r="S35" s="1">
        <f t="shared" si="25"/>
        <v>0</v>
      </c>
      <c r="U35" s="16">
        <v>5</v>
      </c>
    </row>
    <row r="36" spans="1:21" x14ac:dyDescent="0.3">
      <c r="M36" s="1" t="str">
        <f>IF(Q36=0,"",Q36)</f>
        <v/>
      </c>
      <c r="N36" s="1" t="str">
        <f>IF(M36="","",H35-H36)</f>
        <v/>
      </c>
      <c r="O36" s="1" t="str">
        <f>IF(M36="","",B36-B35)</f>
        <v/>
      </c>
      <c r="P36" s="1"/>
      <c r="Q36" s="1">
        <f t="shared" si="23"/>
        <v>0</v>
      </c>
      <c r="R36" s="1">
        <f t="shared" si="24"/>
        <v>0</v>
      </c>
      <c r="S36" s="1">
        <f t="shared" si="25"/>
        <v>0</v>
      </c>
      <c r="U36" s="16">
        <v>6</v>
      </c>
    </row>
    <row r="37" spans="1:21" x14ac:dyDescent="0.3">
      <c r="M37" s="1" t="str">
        <f>IF(Q37=0,"",Q37)</f>
        <v/>
      </c>
      <c r="N37" s="1" t="str">
        <f>IF(M37="","",H36-H37)</f>
        <v/>
      </c>
      <c r="O37" s="1" t="str">
        <f>IF(M37="","",B37-B36)</f>
        <v/>
      </c>
      <c r="U37" s="16"/>
    </row>
    <row r="38" spans="1:21" x14ac:dyDescent="0.3">
      <c r="A38" s="45"/>
      <c r="B38" s="45" t="s">
        <v>35</v>
      </c>
      <c r="C38" s="45"/>
      <c r="D38" s="45"/>
      <c r="E38" s="45"/>
      <c r="F38" s="45"/>
      <c r="G38" s="45"/>
      <c r="H38" s="45"/>
      <c r="I38" s="45"/>
      <c r="J38" s="45"/>
      <c r="K38" s="45"/>
      <c r="L38" s="1">
        <f>H39</f>
        <v>0</v>
      </c>
      <c r="M38" s="1" t="s">
        <v>0</v>
      </c>
      <c r="N38" s="1" t="str">
        <f>MID(B38,SEARCH("x,y",B38)+6,SEARCH(", ",B38,SEARCH("x,y",B38))-SEARCH("x,y",B38)-6)</f>
        <v>2,14</v>
      </c>
      <c r="O38" s="1" t="str">
        <f>MID(B38,SEARCH(", ",B38,SEARCH("x,y",B38))+2,SEARCH(", ",B38,SEARCH(", ",B38,SEARCH("x,y",B38))+1)-SEARCH(", ",B38,SEARCH("x,y",B38))-2)</f>
        <v>1,089</v>
      </c>
      <c r="P38" s="1">
        <f>6-ISBLANK(A39)*1-ISBLANK(A40)*1-ISBLANK(A41)*1-ISBLANK(A42)*1-ISBLANK(A43)*1-ISBLANK(A44)*1</f>
        <v>0</v>
      </c>
      <c r="Q38" s="1"/>
      <c r="R38" s="1"/>
      <c r="S38" s="1"/>
      <c r="U38" s="1">
        <v>0</v>
      </c>
    </row>
    <row r="39" spans="1:21" x14ac:dyDescent="0.3">
      <c r="A39" s="46"/>
      <c r="B39" s="46"/>
      <c r="C39" s="46"/>
      <c r="D39" s="46"/>
      <c r="E39" s="46"/>
      <c r="F39" s="46"/>
      <c r="G39" s="46"/>
      <c r="H39" s="46"/>
      <c r="I39" s="46"/>
      <c r="J39" s="46"/>
      <c r="K39" s="46"/>
      <c r="L39" s="1"/>
      <c r="M39" s="1">
        <f>Q39</f>
        <v>0</v>
      </c>
      <c r="N39" s="1" t="s">
        <v>2</v>
      </c>
      <c r="O39" s="1" t="s">
        <v>1</v>
      </c>
      <c r="P39" s="1"/>
      <c r="Q39" s="1">
        <f>C39</f>
        <v>0</v>
      </c>
      <c r="R39" s="1" t="s">
        <v>2</v>
      </c>
      <c r="S39" s="1" t="s">
        <v>1</v>
      </c>
      <c r="U39" s="1">
        <v>1</v>
      </c>
    </row>
    <row r="40" spans="1:21" x14ac:dyDescent="0.3">
      <c r="A40" s="46"/>
      <c r="B40" s="46"/>
      <c r="C40" s="46"/>
      <c r="D40" s="46"/>
      <c r="E40" s="46"/>
      <c r="F40" s="46"/>
      <c r="G40" s="46"/>
      <c r="H40" s="46"/>
      <c r="I40" s="46"/>
      <c r="J40" s="46"/>
      <c r="K40" s="46"/>
      <c r="M40" s="1">
        <f>Q40</f>
        <v>0</v>
      </c>
      <c r="N40" s="1">
        <f t="shared" ref="N40:N41" si="28">IF(M40="","",H39-H40)</f>
        <v>0</v>
      </c>
      <c r="O40" s="1">
        <f t="shared" ref="O40:O43" si="29">IF(M40="","",B40-B39)</f>
        <v>0</v>
      </c>
      <c r="P40" s="1"/>
      <c r="Q40" s="1">
        <f t="shared" ref="Q40:Q44" si="30">C40</f>
        <v>0</v>
      </c>
      <c r="R40" s="1">
        <f>H39-H40</f>
        <v>0</v>
      </c>
      <c r="S40" s="1">
        <f>B39-B40</f>
        <v>0</v>
      </c>
      <c r="U40" s="1">
        <v>2</v>
      </c>
    </row>
    <row r="41" spans="1:21" x14ac:dyDescent="0.3">
      <c r="A41" s="46"/>
      <c r="B41" s="46"/>
      <c r="C41" s="46"/>
      <c r="D41" s="46"/>
      <c r="E41" s="46"/>
      <c r="F41" s="46"/>
      <c r="G41" s="46"/>
      <c r="H41" s="46"/>
      <c r="I41" s="46"/>
      <c r="J41" s="46"/>
      <c r="K41" s="46"/>
      <c r="M41" s="1">
        <f>Q41</f>
        <v>0</v>
      </c>
      <c r="N41" s="1">
        <f t="shared" si="28"/>
        <v>0</v>
      </c>
      <c r="O41" s="1">
        <f t="shared" si="29"/>
        <v>0</v>
      </c>
      <c r="P41" s="1"/>
      <c r="Q41" s="1">
        <f t="shared" si="30"/>
        <v>0</v>
      </c>
      <c r="R41" s="1">
        <f t="shared" ref="R41:R44" si="31">H40-H41</f>
        <v>0</v>
      </c>
      <c r="S41" s="1">
        <f t="shared" ref="S41:S44" si="32">B40-B41</f>
        <v>0</v>
      </c>
      <c r="U41" s="16">
        <v>3</v>
      </c>
    </row>
    <row r="42" spans="1:21" x14ac:dyDescent="0.3">
      <c r="A42" s="47"/>
      <c r="B42" s="47"/>
      <c r="C42" s="47"/>
      <c r="D42" s="47"/>
      <c r="E42" s="47"/>
      <c r="F42" s="47"/>
      <c r="G42" s="47"/>
      <c r="H42" s="47"/>
      <c r="I42" s="47"/>
      <c r="J42" s="47"/>
      <c r="K42" s="47"/>
      <c r="M42" s="1" t="str">
        <f t="shared" ref="M42:M43" si="33">IF(Q42=0,"",Q42)</f>
        <v/>
      </c>
      <c r="N42" s="1" t="str">
        <f>IF(M42="","",H41-H42)</f>
        <v/>
      </c>
      <c r="O42" s="1" t="str">
        <f t="shared" si="29"/>
        <v/>
      </c>
      <c r="P42" s="1"/>
      <c r="Q42" s="1">
        <f t="shared" si="30"/>
        <v>0</v>
      </c>
      <c r="R42" s="1">
        <f t="shared" si="31"/>
        <v>0</v>
      </c>
      <c r="S42" s="1">
        <f t="shared" si="32"/>
        <v>0</v>
      </c>
      <c r="U42" s="16">
        <v>4</v>
      </c>
    </row>
    <row r="43" spans="1:21" x14ac:dyDescent="0.3">
      <c r="A43" s="46"/>
      <c r="B43" s="46"/>
      <c r="C43" s="46"/>
      <c r="D43" s="46"/>
      <c r="E43" s="46"/>
      <c r="F43" s="46"/>
      <c r="G43" s="46"/>
      <c r="H43" s="46"/>
      <c r="I43" s="46"/>
      <c r="J43" s="46"/>
      <c r="K43" s="46"/>
      <c r="M43" s="1" t="str">
        <f t="shared" si="33"/>
        <v/>
      </c>
      <c r="N43" s="1" t="str">
        <f t="shared" ref="N43" si="34">IF(M43="","",H42-H43)</f>
        <v/>
      </c>
      <c r="O43" s="1" t="str">
        <f t="shared" si="29"/>
        <v/>
      </c>
      <c r="P43" s="1"/>
      <c r="Q43" s="1">
        <f t="shared" si="30"/>
        <v>0</v>
      </c>
      <c r="R43" s="1">
        <f t="shared" si="31"/>
        <v>0</v>
      </c>
      <c r="S43" s="1">
        <f t="shared" si="32"/>
        <v>0</v>
      </c>
      <c r="U43" s="16">
        <v>5</v>
      </c>
    </row>
    <row r="44" spans="1:21" x14ac:dyDescent="0.3">
      <c r="A44" s="46"/>
      <c r="B44" s="46"/>
      <c r="C44" s="46"/>
      <c r="D44" s="46"/>
      <c r="E44" s="46"/>
      <c r="F44" s="46"/>
      <c r="G44" s="46"/>
      <c r="H44" s="46"/>
      <c r="I44" s="46"/>
      <c r="J44" s="46"/>
      <c r="K44" s="46"/>
      <c r="M44" s="1" t="str">
        <f>IF(Q44=0,"",Q44)</f>
        <v/>
      </c>
      <c r="N44" s="1" t="str">
        <f>IF(M44="","",H43-H44)</f>
        <v/>
      </c>
      <c r="O44" s="1" t="str">
        <f>IF(M44="","",B44-B43)</f>
        <v/>
      </c>
      <c r="P44" s="1"/>
      <c r="Q44" s="1">
        <f t="shared" si="30"/>
        <v>0</v>
      </c>
      <c r="R44" s="1">
        <f t="shared" si="31"/>
        <v>0</v>
      </c>
      <c r="S44" s="1">
        <f t="shared" si="32"/>
        <v>0</v>
      </c>
      <c r="U44" s="16">
        <v>6</v>
      </c>
    </row>
    <row r="45" spans="1:21" x14ac:dyDescent="0.3">
      <c r="A45" s="46"/>
      <c r="B45" s="46"/>
      <c r="C45" s="46"/>
      <c r="D45" s="46"/>
      <c r="E45" s="46"/>
      <c r="F45" s="46"/>
      <c r="G45" s="46"/>
      <c r="H45" s="46"/>
      <c r="I45" s="46"/>
      <c r="J45" s="46"/>
      <c r="K45" s="46"/>
      <c r="M45" s="1" t="str">
        <f>IF(Q45=0,"",Q45)</f>
        <v/>
      </c>
      <c r="N45" s="1" t="str">
        <f>IF(M45="","",H44-H45)</f>
        <v/>
      </c>
      <c r="O45" s="1" t="str">
        <f>IF(M45="","",B45-B44)</f>
        <v/>
      </c>
      <c r="U45" s="16"/>
    </row>
    <row r="46" spans="1:21" x14ac:dyDescent="0.3">
      <c r="A46" s="45"/>
      <c r="B46" s="45" t="s">
        <v>36</v>
      </c>
      <c r="C46" s="45"/>
      <c r="D46" s="45"/>
      <c r="E46" s="45"/>
      <c r="F46" s="45"/>
      <c r="G46" s="45"/>
      <c r="H46" s="45"/>
      <c r="I46" s="45"/>
      <c r="J46" s="45"/>
      <c r="K46" s="45"/>
      <c r="L46" s="1">
        <f>H47</f>
        <v>0</v>
      </c>
      <c r="M46" s="1" t="s">
        <v>0</v>
      </c>
      <c r="N46" s="1" t="str">
        <f>MID(B46,SEARCH("x,y",B46)+6,SEARCH(", ",B46,SEARCH("x,y",B46))-SEARCH("x,y",B46)-6)</f>
        <v>2,032</v>
      </c>
      <c r="O46" s="1" t="str">
        <f>MID(B46,SEARCH(", ",B46,SEARCH("x,y",B46))+2,SEARCH(", ",B46,SEARCH(", ",B46,SEARCH("x,y",B46))+1)-SEARCH(", ",B46,SEARCH("x,y",B46))-2)</f>
        <v>-0,1506</v>
      </c>
      <c r="P46" s="1">
        <f>6-ISBLANK(A47)*1-ISBLANK(A48)*1-ISBLANK(A49)*1-ISBLANK(A50)*1-ISBLANK(A51)*1-ISBLANK(A52)*1</f>
        <v>0</v>
      </c>
      <c r="Q46" s="1"/>
      <c r="R46" s="1"/>
      <c r="S46" s="1"/>
      <c r="U46" s="1">
        <v>0</v>
      </c>
    </row>
    <row r="47" spans="1:21" x14ac:dyDescent="0.3">
      <c r="A47" s="46"/>
      <c r="B47" s="46"/>
      <c r="C47" s="46"/>
      <c r="D47" s="46"/>
      <c r="E47" s="46"/>
      <c r="F47" s="46"/>
      <c r="G47" s="46"/>
      <c r="H47" s="46"/>
      <c r="I47" s="46"/>
      <c r="J47" s="46"/>
      <c r="K47" s="46"/>
      <c r="M47" s="1">
        <f>Q47</f>
        <v>0</v>
      </c>
      <c r="N47" s="1" t="s">
        <v>2</v>
      </c>
      <c r="O47" s="1" t="s">
        <v>1</v>
      </c>
      <c r="P47" s="1"/>
      <c r="Q47" s="1">
        <f>C47</f>
        <v>0</v>
      </c>
      <c r="R47" s="1" t="s">
        <v>2</v>
      </c>
      <c r="S47" s="1" t="s">
        <v>1</v>
      </c>
      <c r="U47" s="1">
        <v>1</v>
      </c>
    </row>
    <row r="48" spans="1:21" x14ac:dyDescent="0.3">
      <c r="A48" s="46"/>
      <c r="B48" s="46"/>
      <c r="C48" s="46"/>
      <c r="D48" s="46"/>
      <c r="E48" s="46"/>
      <c r="F48" s="46"/>
      <c r="G48" s="46"/>
      <c r="H48" s="46"/>
      <c r="I48" s="46"/>
      <c r="J48" s="46"/>
      <c r="K48" s="46"/>
      <c r="M48" s="1">
        <f>Q48</f>
        <v>0</v>
      </c>
      <c r="N48" s="1">
        <f t="shared" ref="N48:N49" si="35">IF(M48="","",H47-H48)</f>
        <v>0</v>
      </c>
      <c r="O48" s="1">
        <f t="shared" ref="O48:O51" si="36">IF(M48="","",B48-B47)</f>
        <v>0</v>
      </c>
      <c r="P48" s="1"/>
      <c r="Q48" s="1">
        <f t="shared" ref="Q48:Q52" si="37">C48</f>
        <v>0</v>
      </c>
      <c r="R48" s="1">
        <f>H47-H48</f>
        <v>0</v>
      </c>
      <c r="S48" s="1">
        <f>B47-B48</f>
        <v>0</v>
      </c>
      <c r="U48" s="1">
        <v>2</v>
      </c>
    </row>
    <row r="49" spans="1:21" x14ac:dyDescent="0.3">
      <c r="A49" s="46"/>
      <c r="B49" s="46"/>
      <c r="C49" s="46"/>
      <c r="D49" s="46"/>
      <c r="E49" s="46"/>
      <c r="F49" s="46"/>
      <c r="G49" s="46"/>
      <c r="H49" s="46"/>
      <c r="I49" s="46"/>
      <c r="J49" s="46"/>
      <c r="K49" s="46"/>
      <c r="M49" s="1">
        <f>Q49</f>
        <v>0</v>
      </c>
      <c r="N49" s="1">
        <f t="shared" si="35"/>
        <v>0</v>
      </c>
      <c r="O49" s="1">
        <f t="shared" si="36"/>
        <v>0</v>
      </c>
      <c r="P49" s="1"/>
      <c r="Q49" s="1">
        <f t="shared" si="37"/>
        <v>0</v>
      </c>
      <c r="R49" s="1">
        <f t="shared" ref="R49:R52" si="38">H48-H49</f>
        <v>0</v>
      </c>
      <c r="S49" s="1">
        <f t="shared" ref="S49:S52" si="39">B48-B49</f>
        <v>0</v>
      </c>
      <c r="U49" s="16">
        <v>3</v>
      </c>
    </row>
    <row r="50" spans="1:21" x14ac:dyDescent="0.3">
      <c r="A50" s="47"/>
      <c r="B50" s="47"/>
      <c r="C50" s="47"/>
      <c r="D50" s="47"/>
      <c r="E50" s="47"/>
      <c r="F50" s="47"/>
      <c r="G50" s="47"/>
      <c r="H50" s="47"/>
      <c r="I50" s="47"/>
      <c r="J50" s="47"/>
      <c r="K50" s="47"/>
      <c r="M50" s="1" t="str">
        <f t="shared" ref="M50:M51" si="40">IF(Q50=0,"",Q50)</f>
        <v/>
      </c>
      <c r="N50" s="1" t="str">
        <f>IF(M50="","",H49-H50)</f>
        <v/>
      </c>
      <c r="O50" s="1" t="str">
        <f t="shared" si="36"/>
        <v/>
      </c>
      <c r="P50" s="1"/>
      <c r="Q50" s="1">
        <f t="shared" si="37"/>
        <v>0</v>
      </c>
      <c r="R50" s="1">
        <f t="shared" si="38"/>
        <v>0</v>
      </c>
      <c r="S50" s="1">
        <f t="shared" si="39"/>
        <v>0</v>
      </c>
      <c r="U50" s="16">
        <v>4</v>
      </c>
    </row>
    <row r="51" spans="1:21" x14ac:dyDescent="0.3">
      <c r="A51" s="46"/>
      <c r="B51" s="46"/>
      <c r="C51" s="46"/>
      <c r="D51" s="46"/>
      <c r="E51" s="46"/>
      <c r="F51" s="46"/>
      <c r="G51" s="46"/>
      <c r="H51" s="46"/>
      <c r="I51" s="46"/>
      <c r="J51" s="46"/>
      <c r="K51" s="46"/>
      <c r="M51" s="1" t="str">
        <f t="shared" si="40"/>
        <v/>
      </c>
      <c r="N51" s="1" t="str">
        <f t="shared" ref="N51" si="41">IF(M51="","",H50-H51)</f>
        <v/>
      </c>
      <c r="O51" s="1" t="str">
        <f t="shared" si="36"/>
        <v/>
      </c>
      <c r="P51" s="1"/>
      <c r="Q51" s="1">
        <f t="shared" si="37"/>
        <v>0</v>
      </c>
      <c r="R51" s="1">
        <f t="shared" si="38"/>
        <v>0</v>
      </c>
      <c r="S51" s="1">
        <f t="shared" si="39"/>
        <v>0</v>
      </c>
      <c r="U51" s="16">
        <v>5</v>
      </c>
    </row>
    <row r="52" spans="1:21" x14ac:dyDescent="0.3">
      <c r="A52" s="46"/>
      <c r="B52" s="46"/>
      <c r="C52" s="46"/>
      <c r="D52" s="46"/>
      <c r="E52" s="46"/>
      <c r="F52" s="46"/>
      <c r="G52" s="46"/>
      <c r="H52" s="46"/>
      <c r="I52" s="46"/>
      <c r="J52" s="46"/>
      <c r="K52" s="46"/>
      <c r="M52" s="1" t="str">
        <f>IF(Q52=0,"",Q52)</f>
        <v/>
      </c>
      <c r="N52" s="1" t="str">
        <f>IF(M52="","",H51-H52)</f>
        <v/>
      </c>
      <c r="O52" s="1" t="str">
        <f>IF(M52="","",B52-B51)</f>
        <v/>
      </c>
      <c r="P52" s="1"/>
      <c r="Q52" s="1">
        <f t="shared" si="37"/>
        <v>0</v>
      </c>
      <c r="R52" s="1">
        <f t="shared" si="38"/>
        <v>0</v>
      </c>
      <c r="S52" s="1">
        <f t="shared" si="39"/>
        <v>0</v>
      </c>
      <c r="U52" s="16">
        <v>6</v>
      </c>
    </row>
    <row r="53" spans="1:21" x14ac:dyDescent="0.3">
      <c r="A53" s="46"/>
      <c r="B53" s="46"/>
      <c r="C53" s="46"/>
      <c r="D53" s="46"/>
      <c r="E53" s="46"/>
      <c r="F53" s="46"/>
      <c r="G53" s="46"/>
      <c r="H53" s="46"/>
      <c r="I53" s="46"/>
      <c r="J53" s="46"/>
      <c r="K53" s="46"/>
      <c r="M53" s="1"/>
      <c r="N53" s="1"/>
      <c r="O53" s="1"/>
      <c r="U53" s="16"/>
    </row>
    <row r="54" spans="1:21" x14ac:dyDescent="0.3">
      <c r="A54" s="14"/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">
        <f>H55</f>
        <v>0</v>
      </c>
      <c r="M54" s="1" t="s">
        <v>0</v>
      </c>
      <c r="N54" s="1" t="e">
        <f>MID(B54,SEARCH("x,y",B54)+6,SEARCH(", ",B54,SEARCH("x,y",B54))-SEARCH("x,y",B54)-6)</f>
        <v>#VALUE!</v>
      </c>
      <c r="O54" s="1" t="e">
        <f>MID(B54,SEARCH(", ",B54,SEARCH("x,y",B54))+2,SEARCH(", ",B54,SEARCH(", ",B54,SEARCH("x,y",B54))+1)-SEARCH(", ",B54,SEARCH("x,y",B54))-2)</f>
        <v>#VALUE!</v>
      </c>
      <c r="P54" s="1">
        <f>6-ISBLANK(A55)*1-ISBLANK(A56)*1-ISBLANK(A57)*1-ISBLANK(A58)*1-ISBLANK(A59)*1-ISBLANK(A60)*1</f>
        <v>0</v>
      </c>
      <c r="Q54" s="1"/>
      <c r="R54" s="1"/>
      <c r="S54" s="1"/>
      <c r="U54" s="1">
        <v>0</v>
      </c>
    </row>
    <row r="55" spans="1:21" x14ac:dyDescent="0.3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"/>
      <c r="M55" s="1">
        <f>Q55</f>
        <v>0</v>
      </c>
      <c r="N55" s="1" t="s">
        <v>2</v>
      </c>
      <c r="O55" s="1" t="s">
        <v>1</v>
      </c>
      <c r="P55" s="1"/>
      <c r="Q55" s="1">
        <f>C55</f>
        <v>0</v>
      </c>
      <c r="R55" s="1" t="s">
        <v>2</v>
      </c>
      <c r="S55" s="1" t="s">
        <v>1</v>
      </c>
      <c r="U55" s="1">
        <v>1</v>
      </c>
    </row>
    <row r="56" spans="1:21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M56" s="1">
        <f>Q56</f>
        <v>0</v>
      </c>
      <c r="N56" s="1">
        <f t="shared" ref="N56:N57" si="42">IF(M56="","",H55-H56)</f>
        <v>0</v>
      </c>
      <c r="O56" s="1">
        <f t="shared" ref="O56:O59" si="43">IF(M56="","",B56-B55)</f>
        <v>0</v>
      </c>
      <c r="P56" s="1"/>
      <c r="Q56" s="1">
        <f t="shared" ref="Q56:Q60" si="44">C56</f>
        <v>0</v>
      </c>
      <c r="R56" s="1">
        <f>H55-H56</f>
        <v>0</v>
      </c>
      <c r="S56" s="1">
        <f>B55-B56</f>
        <v>0</v>
      </c>
      <c r="U56" s="1">
        <v>2</v>
      </c>
    </row>
    <row r="57" spans="1:21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M57" s="1">
        <f>Q57</f>
        <v>0</v>
      </c>
      <c r="N57" s="1">
        <f t="shared" si="42"/>
        <v>0</v>
      </c>
      <c r="O57" s="1">
        <f t="shared" si="43"/>
        <v>0</v>
      </c>
      <c r="P57" s="1"/>
      <c r="Q57" s="1">
        <f t="shared" si="44"/>
        <v>0</v>
      </c>
      <c r="R57" s="1">
        <f t="shared" ref="R57:R60" si="45">H56-H57</f>
        <v>0</v>
      </c>
      <c r="S57" s="1">
        <f t="shared" ref="S57:S60" si="46">B56-B57</f>
        <v>0</v>
      </c>
      <c r="U57" s="16">
        <v>3</v>
      </c>
    </row>
    <row r="58" spans="1:21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M58" s="1" t="str">
        <f t="shared" ref="M58:M59" si="47">IF(Q58=0,"",Q58)</f>
        <v/>
      </c>
      <c r="N58" s="1" t="str">
        <f>IF(M58="","",H57-H58)</f>
        <v/>
      </c>
      <c r="O58" s="1" t="str">
        <f t="shared" si="43"/>
        <v/>
      </c>
      <c r="P58" s="1"/>
      <c r="Q58" s="1">
        <f t="shared" si="44"/>
        <v>0</v>
      </c>
      <c r="R58" s="1">
        <f t="shared" si="45"/>
        <v>0</v>
      </c>
      <c r="S58" s="1">
        <f t="shared" si="46"/>
        <v>0</v>
      </c>
      <c r="U58" s="16">
        <v>4</v>
      </c>
    </row>
    <row r="59" spans="1:21" x14ac:dyDescent="0.3">
      <c r="A59" s="43"/>
      <c r="B59" s="43"/>
      <c r="C59" s="43"/>
      <c r="D59" s="43"/>
      <c r="E59" s="43"/>
      <c r="F59" s="43"/>
      <c r="G59" s="43"/>
      <c r="H59" s="43"/>
      <c r="I59" s="43"/>
      <c r="J59" s="43"/>
      <c r="K59" s="43"/>
      <c r="M59" s="1" t="str">
        <f t="shared" si="47"/>
        <v/>
      </c>
      <c r="N59" s="1" t="str">
        <f t="shared" ref="N59" si="48">IF(M59="","",H58-H59)</f>
        <v/>
      </c>
      <c r="O59" s="1" t="str">
        <f t="shared" si="43"/>
        <v/>
      </c>
      <c r="P59" s="1"/>
      <c r="Q59" s="1">
        <f t="shared" si="44"/>
        <v>0</v>
      </c>
      <c r="R59" s="1">
        <f t="shared" si="45"/>
        <v>0</v>
      </c>
      <c r="S59" s="1">
        <f t="shared" si="46"/>
        <v>0</v>
      </c>
      <c r="U59" s="16">
        <v>5</v>
      </c>
    </row>
    <row r="60" spans="1:21" x14ac:dyDescent="0.3">
      <c r="A60" s="43"/>
      <c r="B60" s="43"/>
      <c r="C60" s="43"/>
      <c r="D60" s="43"/>
      <c r="E60" s="43"/>
      <c r="F60" s="43"/>
      <c r="G60" s="43"/>
      <c r="H60" s="43"/>
      <c r="I60" s="43"/>
      <c r="J60" s="43"/>
      <c r="K60" s="43"/>
      <c r="M60" s="1" t="str">
        <f>IF(Q60=0,"",Q60)</f>
        <v/>
      </c>
      <c r="N60" s="1" t="str">
        <f>IF(M60="","",H59-H60)</f>
        <v/>
      </c>
      <c r="O60" s="1" t="str">
        <f>IF(M60="","",B60-B59)</f>
        <v/>
      </c>
      <c r="P60" s="1"/>
      <c r="Q60" s="1">
        <f t="shared" si="44"/>
        <v>0</v>
      </c>
      <c r="R60" s="1">
        <f t="shared" si="45"/>
        <v>0</v>
      </c>
      <c r="S60" s="1">
        <f t="shared" si="46"/>
        <v>0</v>
      </c>
      <c r="U60" s="16">
        <v>6</v>
      </c>
    </row>
    <row r="61" spans="1:21" x14ac:dyDescent="0.3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M61" s="1" t="str">
        <f>IF(Q61=0,"",Q61)</f>
        <v/>
      </c>
      <c r="N61" s="1" t="str">
        <f>IF(M61="","",H60-H61)</f>
        <v/>
      </c>
      <c r="O61" s="1" t="str">
        <f>IF(M61="","",B61-B60)</f>
        <v/>
      </c>
      <c r="U61" s="16"/>
    </row>
    <row r="62" spans="1:21" x14ac:dyDescent="0.3">
      <c r="A62" s="14"/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">
        <f>H63</f>
        <v>0</v>
      </c>
      <c r="M62" s="1" t="s">
        <v>0</v>
      </c>
      <c r="N62" s="1" t="e">
        <f>MID(B62,SEARCH("x,y",B62)+6,SEARCH(", ",B62,SEARCH("x,y",B62))-SEARCH("x,y",B62)-6)</f>
        <v>#VALUE!</v>
      </c>
      <c r="O62" s="1" t="e">
        <f>MID(B62,SEARCH(", ",B62,SEARCH("x,y",B62))+2,SEARCH(", ",B62,SEARCH(", ",B62,SEARCH("x,y",B62))+1)-SEARCH(", ",B62,SEARCH("x,y",B62))-2)</f>
        <v>#VALUE!</v>
      </c>
      <c r="P62" s="1">
        <f>6-ISBLANK(A63)*1-ISBLANK(A64)*1-ISBLANK(A65)*1-ISBLANK(A66)*1-ISBLANK(A67)*1-ISBLANK(A68)*1</f>
        <v>0</v>
      </c>
      <c r="Q62" s="1"/>
      <c r="R62" s="1"/>
      <c r="S62" s="1"/>
      <c r="U62" s="1">
        <v>0</v>
      </c>
    </row>
    <row r="63" spans="1:21" x14ac:dyDescent="0.3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M63" s="1">
        <f>Q63</f>
        <v>0</v>
      </c>
      <c r="N63" s="1" t="s">
        <v>2</v>
      </c>
      <c r="O63" s="1" t="s">
        <v>1</v>
      </c>
      <c r="P63" s="1"/>
      <c r="Q63" s="1">
        <f>C63</f>
        <v>0</v>
      </c>
      <c r="R63" s="1" t="s">
        <v>2</v>
      </c>
      <c r="S63" s="1" t="s">
        <v>1</v>
      </c>
      <c r="U63" s="1">
        <v>1</v>
      </c>
    </row>
    <row r="64" spans="1:21" x14ac:dyDescent="0.3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M64" s="1">
        <f>Q64</f>
        <v>0</v>
      </c>
      <c r="N64" s="1">
        <f t="shared" ref="N64:N65" si="49">IF(M64="","",H63-H64)</f>
        <v>0</v>
      </c>
      <c r="O64" s="1">
        <f t="shared" ref="O64:O67" si="50">IF(M64="","",B64-B63)</f>
        <v>0</v>
      </c>
      <c r="P64" s="1"/>
      <c r="Q64" s="1">
        <f t="shared" ref="Q64:Q68" si="51">C64</f>
        <v>0</v>
      </c>
      <c r="R64" s="1">
        <f>H63-H64</f>
        <v>0</v>
      </c>
      <c r="S64" s="1">
        <f>B63-B64</f>
        <v>0</v>
      </c>
      <c r="U64" s="1">
        <v>2</v>
      </c>
    </row>
    <row r="65" spans="1:21" x14ac:dyDescent="0.3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M65" s="1">
        <f>Q65</f>
        <v>0</v>
      </c>
      <c r="N65" s="1">
        <f t="shared" si="49"/>
        <v>0</v>
      </c>
      <c r="O65" s="1">
        <f t="shared" si="50"/>
        <v>0</v>
      </c>
      <c r="P65" s="1"/>
      <c r="Q65" s="1">
        <f t="shared" si="51"/>
        <v>0</v>
      </c>
      <c r="R65" s="1">
        <f t="shared" ref="R65:R68" si="52">H64-H65</f>
        <v>0</v>
      </c>
      <c r="S65" s="1">
        <f t="shared" ref="S65:S68" si="53">B64-B65</f>
        <v>0</v>
      </c>
      <c r="U65" s="16">
        <v>3</v>
      </c>
    </row>
    <row r="66" spans="1:21" x14ac:dyDescent="0.3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M66" s="1" t="str">
        <f t="shared" ref="M66:M67" si="54">IF(Q66=0,"",Q66)</f>
        <v/>
      </c>
      <c r="N66" s="1" t="str">
        <f>IF(M66="","",H65-H66)</f>
        <v/>
      </c>
      <c r="O66" s="1" t="str">
        <f t="shared" si="50"/>
        <v/>
      </c>
      <c r="P66" s="1"/>
      <c r="Q66" s="1">
        <f t="shared" si="51"/>
        <v>0</v>
      </c>
      <c r="R66" s="1">
        <f t="shared" si="52"/>
        <v>0</v>
      </c>
      <c r="S66" s="1">
        <f t="shared" si="53"/>
        <v>0</v>
      </c>
      <c r="U66" s="16">
        <v>4</v>
      </c>
    </row>
    <row r="67" spans="1:21" x14ac:dyDescent="0.3">
      <c r="A67" s="43"/>
      <c r="B67" s="43"/>
      <c r="C67" s="43"/>
      <c r="D67" s="43"/>
      <c r="E67" s="43"/>
      <c r="F67" s="43"/>
      <c r="G67" s="43"/>
      <c r="H67" s="43"/>
      <c r="I67" s="43"/>
      <c r="J67" s="43"/>
      <c r="K67" s="43"/>
      <c r="M67" s="1" t="str">
        <f t="shared" si="54"/>
        <v/>
      </c>
      <c r="N67" s="1" t="str">
        <f t="shared" ref="N67" si="55">IF(M67="","",H66-H67)</f>
        <v/>
      </c>
      <c r="O67" s="1" t="str">
        <f t="shared" si="50"/>
        <v/>
      </c>
      <c r="P67" s="1"/>
      <c r="Q67" s="1">
        <f t="shared" si="51"/>
        <v>0</v>
      </c>
      <c r="R67" s="1">
        <f t="shared" si="52"/>
        <v>0</v>
      </c>
      <c r="S67" s="1">
        <f t="shared" si="53"/>
        <v>0</v>
      </c>
      <c r="U67" s="16">
        <v>5</v>
      </c>
    </row>
    <row r="68" spans="1:21" x14ac:dyDescent="0.3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M68" s="1" t="str">
        <f>IF(Q68=0,"",Q68)</f>
        <v/>
      </c>
      <c r="N68" s="1" t="str">
        <f>IF(M68="","",H67-H68)</f>
        <v/>
      </c>
      <c r="O68" s="1" t="str">
        <f>IF(M68="","",B68-B67)</f>
        <v/>
      </c>
      <c r="P68" s="1"/>
      <c r="Q68" s="1">
        <f t="shared" si="51"/>
        <v>0</v>
      </c>
      <c r="R68" s="1">
        <f t="shared" si="52"/>
        <v>0</v>
      </c>
      <c r="S68" s="1">
        <f t="shared" si="53"/>
        <v>0</v>
      </c>
      <c r="U68" s="16">
        <v>6</v>
      </c>
    </row>
    <row r="69" spans="1:21" x14ac:dyDescent="0.3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U69" s="1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1"/>
  <sheetViews>
    <sheetView tabSelected="1" zoomScale="85" zoomScaleNormal="85" workbookViewId="0">
      <selection activeCell="D19" sqref="D19"/>
    </sheetView>
  </sheetViews>
  <sheetFormatPr baseColWidth="10" defaultRowHeight="14.4" x14ac:dyDescent="0.3"/>
  <cols>
    <col min="1" max="1" width="5.21875" customWidth="1"/>
    <col min="2" max="3" width="7" customWidth="1"/>
    <col min="4" max="11" width="4.88671875" customWidth="1"/>
    <col min="12" max="13" width="6.5546875" customWidth="1"/>
    <col min="16" max="17" width="6.5546875" customWidth="1"/>
    <col min="19" max="19" width="11.109375" customWidth="1"/>
  </cols>
  <sheetData>
    <row r="1" spans="1:24" ht="15" thickBot="1" x14ac:dyDescent="0.35">
      <c r="A1" s="60" t="s">
        <v>28</v>
      </c>
      <c r="B1" s="60"/>
      <c r="C1" s="60"/>
      <c r="D1" s="60" t="s">
        <v>23</v>
      </c>
      <c r="E1" s="60"/>
      <c r="F1" s="60"/>
      <c r="G1" s="60"/>
      <c r="H1" s="60"/>
      <c r="I1" s="60"/>
      <c r="J1" s="60"/>
      <c r="K1" s="60"/>
      <c r="L1" s="54" t="s">
        <v>22</v>
      </c>
      <c r="M1" s="55"/>
      <c r="N1" s="54" t="s">
        <v>27</v>
      </c>
      <c r="O1" s="55"/>
      <c r="P1" s="54" t="s">
        <v>32</v>
      </c>
      <c r="Q1" s="56"/>
      <c r="R1" s="56"/>
      <c r="S1" s="55"/>
      <c r="T1" s="48" t="s">
        <v>33</v>
      </c>
      <c r="U1" s="49"/>
      <c r="V1" s="49"/>
      <c r="W1" s="49"/>
      <c r="X1" s="49"/>
    </row>
    <row r="2" spans="1:24" s="12" customFormat="1" ht="15" thickBot="1" x14ac:dyDescent="0.35">
      <c r="A2" s="24" t="s">
        <v>20</v>
      </c>
      <c r="B2" s="12" t="s">
        <v>5</v>
      </c>
      <c r="C2" s="12" t="s">
        <v>6</v>
      </c>
      <c r="D2" s="11" t="s">
        <v>17</v>
      </c>
      <c r="E2" s="12" t="s">
        <v>18</v>
      </c>
      <c r="F2" s="12" t="s">
        <v>19</v>
      </c>
      <c r="G2" s="11" t="s">
        <v>21</v>
      </c>
      <c r="H2" s="12" t="s">
        <v>13</v>
      </c>
      <c r="I2" s="12" t="s">
        <v>14</v>
      </c>
      <c r="J2" s="12" t="s">
        <v>24</v>
      </c>
      <c r="K2" s="12" t="s">
        <v>25</v>
      </c>
      <c r="L2" s="35" t="s">
        <v>29</v>
      </c>
      <c r="M2" s="37" t="s">
        <v>30</v>
      </c>
      <c r="N2" s="34" t="s">
        <v>3</v>
      </c>
      <c r="O2" s="39" t="s">
        <v>4</v>
      </c>
      <c r="P2" s="57" t="s">
        <v>31</v>
      </c>
      <c r="Q2" s="58"/>
      <c r="R2" s="57" t="s">
        <v>1</v>
      </c>
      <c r="S2" s="59"/>
      <c r="T2" s="50"/>
      <c r="U2" s="51"/>
      <c r="V2" s="51"/>
      <c r="W2" s="51"/>
      <c r="X2" s="51"/>
    </row>
    <row r="3" spans="1:24" s="1" customFormat="1" x14ac:dyDescent="0.3">
      <c r="A3" s="33">
        <v>11</v>
      </c>
      <c r="B3" s="7">
        <v>0.25</v>
      </c>
      <c r="C3" s="1">
        <v>0.15</v>
      </c>
      <c r="D3" s="1" t="e">
        <f>VLOOKUP(A3,Simus!$A$4:$U$9,21,FALSE)</f>
        <v>#N/A</v>
      </c>
      <c r="E3" s="1" t="e">
        <f>VLOOKUP(A3,Simus!$A$12:$U$17,21,FALSE)</f>
        <v>#N/A</v>
      </c>
      <c r="F3" s="1" t="e">
        <f>VLOOKUP(A3,Simus!$A$20:$U$25,21,FALSE)</f>
        <v>#N/A</v>
      </c>
      <c r="G3" s="1" t="e">
        <f>VLOOKUP(A3,Simus!$A$31:$U$36,21,FALSE)</f>
        <v>#N/A</v>
      </c>
      <c r="H3" s="1" t="e">
        <f>VLOOKUP(A3,Simus!$A$39:$U$44,21,FALSE)</f>
        <v>#N/A</v>
      </c>
      <c r="I3" s="1" t="e">
        <f>VLOOKUP(A3,Simus!$A$47:$U$52,21,FALSE)</f>
        <v>#N/A</v>
      </c>
      <c r="J3" s="1" t="e">
        <f>VLOOKUP(A3,Simus!$A$55:$U$60,21,FALSE)</f>
        <v>#N/A</v>
      </c>
      <c r="K3" s="1" t="e">
        <f>VLOOKUP(A3,Simus!$A$63:$U$68,21,FALSE)</f>
        <v>#N/A</v>
      </c>
      <c r="L3" s="13" t="e">
        <f>AVERAGE(VLOOKUP(A3,Simus!A4:K36,8,0),VLOOKUP(A3,Simus!A12:K17,8,0),VLOOKUP(A3,Simus!A20:K25,8,0))</f>
        <v>#N/A</v>
      </c>
      <c r="M3" s="18" t="e">
        <f>AVERAGE(VLOOKUP(A3,Simus!A31:K36,8,0),VLOOKUP(A3,Simus!A39:K44,8,0),VLOOKUP(A3,Simus!A47:K52,8,0),VLOOKUP(A3,Simus!A55:K60,8,0),VLOOKUP(A3,Simus!A63:K68,8,0))</f>
        <v>#N/A</v>
      </c>
      <c r="N3" s="38" t="e">
        <f>1000*AVERAGE((Simus!B$4-VLOOKUP('Résultats x, y'!A3,Simus!$A$4:$K$9,2,0)),(Simus!B$12-VLOOKUP('Résultats x, y'!A3,Simus!$A$12:$K$17,2,0)),(Simus!B$20-VLOOKUP('Résultats x, y'!A3,Simus!$A$20:$K$25,2,0)))</f>
        <v>#N/A</v>
      </c>
      <c r="O3" s="22" t="e">
        <f>1000*AVERAGE((Simus!B$31-VLOOKUP('Résultats x, y'!A3,Simus!$A$31:$K$36,2,0)),(Simus!B$39-VLOOKUP('Résultats x, y'!A3,Simus!$A$39:$K$44,2,0)),(Simus!B$47-VLOOKUP('Résultats x, y'!A3,Simus!$A$47:$K$52,2,0)),(Simus!B$55-VLOOKUP('Résultats x, y'!A3,Simus!$A$55:$K$60,2,0)),(Simus!B$63-VLOOKUP('Résultats x, y'!A3,Simus!$A$63:$K$68,2,0)))</f>
        <v>#N/A</v>
      </c>
      <c r="P3" s="13" t="e">
        <f>AVEDEV(VLOOKUP(A3,Simus!A4:K36,8,0),VLOOKUP(A3,Simus!A12:K17,8,0),VLOOKUP(A3,Simus!A20:K25,8,0))</f>
        <v>#N/A</v>
      </c>
      <c r="Q3" s="17" t="e">
        <f>AVEDEV(VLOOKUP(A3,Simus!A31:K36,8,0),VLOOKUP(A3,Simus!A39:K44,8,0),VLOOKUP(A3,Simus!A47:K52,8,0),VLOOKUP(A3,Simus!A55:K60,8,0),VLOOKUP(A3,Simus!A63:K68,8,0))</f>
        <v>#N/A</v>
      </c>
      <c r="R3" s="38" t="e">
        <f>1000*AVEDEV((Simus!B$4-VLOOKUP('Résultats x, y'!A3,Simus!$A$4:$K$9,2,0)),(Simus!B$12-VLOOKUP('Résultats x, y'!A3,Simus!$A$12:$K$17,2,0)),(Simus!B$20-VLOOKUP('Résultats x, y'!A3,Simus!$A$20:$K$25,2,0)))/N3</f>
        <v>#N/A</v>
      </c>
      <c r="S3" s="22" t="e">
        <f>1000*AVEDEV((Simus!B$31-VLOOKUP('Résultats x, y'!A3,Simus!$A$31:$K$36,2,0)),(Simus!B$39-VLOOKUP('Résultats x, y'!A3,Simus!$A$39:$K$44,2,0)),(Simus!B$47-VLOOKUP('Résultats x, y'!A3,Simus!$A$47:$K$52,2,0)),(Simus!B$55-VLOOKUP('Résultats x, y'!A3,Simus!$A$55:$K$60,2,0)),(Simus!B$63-VLOOKUP('Résultats x, y'!A3,Simus!$A$63:$K$68,2,0)))/O3</f>
        <v>#N/A</v>
      </c>
      <c r="T3" s="52"/>
      <c r="U3" s="53"/>
      <c r="V3" s="53"/>
      <c r="W3" s="53"/>
      <c r="X3" s="53"/>
    </row>
    <row r="4" spans="1:24" s="1" customFormat="1" x14ac:dyDescent="0.3">
      <c r="A4" s="33">
        <f>A3+1</f>
        <v>12</v>
      </c>
      <c r="B4" s="1">
        <v>3.25</v>
      </c>
      <c r="C4" s="1">
        <v>0</v>
      </c>
      <c r="D4" s="1" t="e">
        <f>VLOOKUP(A4,Simus!$A$4:$U$9,21,FALSE)</f>
        <v>#N/A</v>
      </c>
      <c r="E4" s="1" t="e">
        <f>VLOOKUP(A4,Simus!$A$12:$U$17,21,FALSE)</f>
        <v>#N/A</v>
      </c>
      <c r="F4" s="1" t="e">
        <f>VLOOKUP(A4,Simus!$A$20:$U$25,21,FALSE)</f>
        <v>#N/A</v>
      </c>
      <c r="G4" s="1" t="e">
        <f>VLOOKUP(A4,Simus!$A$31:$U$36,21,FALSE)</f>
        <v>#N/A</v>
      </c>
      <c r="H4" s="1" t="e">
        <f>VLOOKUP(A4,Simus!$A$39:$U$44,21,FALSE)</f>
        <v>#N/A</v>
      </c>
      <c r="I4" s="1" t="e">
        <f>VLOOKUP(A4,Simus!$A$47:$U$52,21,FALSE)</f>
        <v>#N/A</v>
      </c>
      <c r="J4" s="1" t="e">
        <f>VLOOKUP(A4,Simus!$A$55:$U$60,21,FALSE)</f>
        <v>#N/A</v>
      </c>
      <c r="K4" s="1" t="e">
        <f>VLOOKUP(A4,Simus!$A$63:$U$68,21,FALSE)</f>
        <v>#N/A</v>
      </c>
      <c r="L4" s="13" t="e">
        <f>AVERAGE(VLOOKUP(A4,Simus!A4:K36,8,0),VLOOKUP(A4,Simus!A12:K17,8,0),VLOOKUP(A4,Simus!A20:K25,8,0))</f>
        <v>#N/A</v>
      </c>
      <c r="M4" s="18" t="e">
        <f>AVERAGE(VLOOKUP(A4,Simus!A36:K41,8,0),VLOOKUP(A4,Simus!A44:K49,8,0),VLOOKUP(A4,Simus!A47:K52,8,0),VLOOKUP(A4,Simus!A55:K60,8,0),VLOOKUP(A4,Simus!A63:K68,8,0))</f>
        <v>#N/A</v>
      </c>
      <c r="N4" s="38" t="e">
        <f>1000*AVERAGE((Simus!B$4-VLOOKUP('Résultats x, y'!A4,Simus!$A$4:$K$9,2,0)),(Simus!B$12-VLOOKUP('Résultats x, y'!A4,Simus!$A$12:$K$17,2,0)),(Simus!B$20-VLOOKUP('Résultats x, y'!A4,Simus!$A$20:$K$25,2,0)))</f>
        <v>#N/A</v>
      </c>
      <c r="O4" s="22" t="e">
        <f>1000*AVERAGE((Simus!B$31-VLOOKUP('Résultats x, y'!A4,Simus!$A$31:$K$36,2,0)),(Simus!B$39-VLOOKUP('Résultats x, y'!A4,Simus!$A$39:$K$44,2,0)),(Simus!B$47-VLOOKUP('Résultats x, y'!A4,Simus!$A$47:$K$52,2,0)),(Simus!B$55-VLOOKUP('Résultats x, y'!A4,Simus!$A$55:$K$60,2,0)),(Simus!B$63-VLOOKUP('Résultats x, y'!A4,Simus!$A$63:$K$68,2,0)))</f>
        <v>#N/A</v>
      </c>
      <c r="P4" s="13" t="e">
        <f>AVEDEV(VLOOKUP(A4,Simus!A4:K36,8,0),VLOOKUP(A4,Simus!A12:K17,8,0),VLOOKUP(A4,Simus!A20:K25,8,0))</f>
        <v>#N/A</v>
      </c>
      <c r="Q4" s="17" t="e">
        <f>AVEDEV(VLOOKUP(A4,Simus!A36:K41,8,0),VLOOKUP(A4,Simus!A44:K49,8,0),VLOOKUP(A4,Simus!A47:K52,8,0),VLOOKUP(A4,Simus!A55:K60,8,0),VLOOKUP(A4,Simus!A63:K68,8,0))</f>
        <v>#N/A</v>
      </c>
      <c r="R4" s="38" t="e">
        <f>1000*AVEDEV((Simus!B$4-VLOOKUP('Résultats x, y'!A4,Simus!$A$4:$K$9,2,0)),(Simus!B$12-VLOOKUP('Résultats x, y'!A4,Simus!$A$12:$K$17,2,0)),(Simus!B$20-VLOOKUP('Résultats x, y'!A4,Simus!$A$20:$K$25,2,0)))/N4</f>
        <v>#N/A</v>
      </c>
      <c r="S4" s="22" t="e">
        <f>1000*AVEDEV((Simus!B$31-VLOOKUP('Résultats x, y'!A4,Simus!$A$31:$K$36,2,0)),(Simus!B$39-VLOOKUP('Résultats x, y'!A4,Simus!$A$39:$K$44,2,0)),(Simus!B$47-VLOOKUP('Résultats x, y'!A4,Simus!$A$47:$K$52,2,0)),(Simus!B$55-VLOOKUP('Résultats x, y'!A4,Simus!$A$55:$K$60,2,0)),(Simus!B$63-VLOOKUP('Résultats x, y'!A4,Simus!$A$63:$K$68,2,0)))/O4</f>
        <v>#N/A</v>
      </c>
      <c r="T4" s="52"/>
      <c r="U4" s="53"/>
      <c r="V4" s="53"/>
      <c r="W4" s="53"/>
      <c r="X4" s="53"/>
    </row>
    <row r="5" spans="1:24" s="1" customFormat="1" x14ac:dyDescent="0.3">
      <c r="A5" s="33">
        <f t="shared" ref="A5:A8" si="0">A4+1</f>
        <v>13</v>
      </c>
      <c r="B5" s="1">
        <v>6.72</v>
      </c>
      <c r="C5" s="1">
        <v>0.15</v>
      </c>
      <c r="D5" s="1" t="e">
        <f>VLOOKUP(A5,Simus!$A$4:$U$9,21,FALSE)</f>
        <v>#N/A</v>
      </c>
      <c r="E5" s="1" t="e">
        <f>VLOOKUP(A5,Simus!$A$12:$U$17,21,FALSE)</f>
        <v>#N/A</v>
      </c>
      <c r="F5" s="1" t="e">
        <f>VLOOKUP(A5,Simus!$A$20:$U$25,21,FALSE)</f>
        <v>#N/A</v>
      </c>
      <c r="G5" s="1" t="e">
        <f>VLOOKUP(A5,Simus!$A$31:$U$36,21,FALSE)</f>
        <v>#N/A</v>
      </c>
      <c r="H5" s="1" t="e">
        <f>VLOOKUP(A5,Simus!$A$39:$U$44,21,FALSE)</f>
        <v>#N/A</v>
      </c>
      <c r="I5" s="1" t="e">
        <f>VLOOKUP(A5,Simus!$A$47:$U$52,21,FALSE)</f>
        <v>#N/A</v>
      </c>
      <c r="J5" s="1" t="e">
        <f>VLOOKUP(A5,Simus!$A$55:$U$60,21,FALSE)</f>
        <v>#N/A</v>
      </c>
      <c r="K5" s="1" t="e">
        <f>VLOOKUP(A5,Simus!$A$63:$U$68,21,FALSE)</f>
        <v>#N/A</v>
      </c>
      <c r="L5" s="13" t="e">
        <f>AVERAGE(VLOOKUP(A5,Simus!A4:K36,8,0),VLOOKUP(A5,Simus!A12:K17,8,0),VLOOKUP(A5,Simus!A20:K25,8,0))</f>
        <v>#N/A</v>
      </c>
      <c r="M5" s="18" t="e">
        <f>AVERAGE(VLOOKUP(A5,Simus!A36:K51,8,0),VLOOKUP(A5,Simus!A44:K59,8,0),VLOOKUP(A5,Simus!A47:K52,8,0),VLOOKUP(A5,Simus!A55:K60,8,0),VLOOKUP(A5,Simus!A63:K68,8,0))</f>
        <v>#N/A</v>
      </c>
      <c r="N5" s="38" t="e">
        <f>1000*AVERAGE((Simus!B$4-VLOOKUP('Résultats x, y'!A5,Simus!$A$4:$K$9,2,0)),(Simus!B$12-VLOOKUP('Résultats x, y'!A5,Simus!$A$12:$K$17,2,0)),(Simus!B$20-VLOOKUP('Résultats x, y'!A5,Simus!$A$20:$K$25,2,0)))</f>
        <v>#N/A</v>
      </c>
      <c r="O5" s="22" t="e">
        <f>1000*AVERAGE((Simus!B$31-VLOOKUP('Résultats x, y'!A5,Simus!$A$31:$K$36,2,0)),(Simus!B$39-VLOOKUP('Résultats x, y'!A5,Simus!$A$39:$K$44,2,0)),(Simus!B$47-VLOOKUP('Résultats x, y'!A5,Simus!$A$47:$K$52,2,0)),(Simus!B$55-VLOOKUP('Résultats x, y'!A5,Simus!$A$55:$K$60,2,0)),(Simus!B$63-VLOOKUP('Résultats x, y'!A5,Simus!$A$63:$K$68,2,0)))</f>
        <v>#N/A</v>
      </c>
      <c r="P5" s="13" t="e">
        <f>AVEDEV(VLOOKUP(A5,Simus!A4:K36,8,0),VLOOKUP(A5,Simus!A12:K17,8,0),VLOOKUP(A5,Simus!A20:K25,8,0))</f>
        <v>#N/A</v>
      </c>
      <c r="Q5" s="17" t="e">
        <f>AVEDEV(VLOOKUP(A5,Simus!A36:K51,8,0),VLOOKUP(A5,Simus!A44:K59,8,0),VLOOKUP(A5,Simus!A47:K52,8,0),VLOOKUP(A5,Simus!A55:K60,8,0),VLOOKUP(A5,Simus!A63:K68,8,0))</f>
        <v>#N/A</v>
      </c>
      <c r="R5" s="38" t="e">
        <f>1000*AVEDEV((Simus!B$4-VLOOKUP('Résultats x, y'!A5,Simus!$A$4:$K$9,2,0)),(Simus!B$12-VLOOKUP('Résultats x, y'!A5,Simus!$A$12:$K$17,2,0)),(Simus!B$20-VLOOKUP('Résultats x, y'!A5,Simus!$A$20:$K$25,2,0)))/N5</f>
        <v>#N/A</v>
      </c>
      <c r="S5" s="22" t="e">
        <f>1000*AVEDEV((Simus!B$31-VLOOKUP('Résultats x, y'!A5,Simus!$A$31:$K$36,2,0)),(Simus!B$39-VLOOKUP('Résultats x, y'!A5,Simus!$A$39:$K$44,2,0)),(Simus!B$47-VLOOKUP('Résultats x, y'!A5,Simus!$A$47:$K$52,2,0)),(Simus!B$55-VLOOKUP('Résultats x, y'!A5,Simus!$A$55:$K$60,2,0)),(Simus!B$63-VLOOKUP('Résultats x, y'!A5,Simus!$A$63:$K$68,2,0)))/O5</f>
        <v>#N/A</v>
      </c>
      <c r="T5" s="52"/>
      <c r="U5" s="53"/>
      <c r="V5" s="53"/>
      <c r="W5" s="53"/>
      <c r="X5" s="53"/>
    </row>
    <row r="6" spans="1:24" s="1" customFormat="1" x14ac:dyDescent="0.3">
      <c r="A6" s="33">
        <f t="shared" si="0"/>
        <v>14</v>
      </c>
      <c r="B6" s="1">
        <v>0.25</v>
      </c>
      <c r="C6" s="1">
        <v>3.17</v>
      </c>
      <c r="D6" s="1" t="e">
        <f>VLOOKUP(A6,Simus!$A$4:$U$9,21,FALSE)</f>
        <v>#N/A</v>
      </c>
      <c r="E6" s="1" t="e">
        <f>VLOOKUP(A6,Simus!$A$12:$U$17,21,FALSE)</f>
        <v>#N/A</v>
      </c>
      <c r="F6" s="1" t="e">
        <f>VLOOKUP(A6,Simus!$A$20:$U$25,21,FALSE)</f>
        <v>#N/A</v>
      </c>
      <c r="G6" s="1" t="e">
        <f>VLOOKUP(A6,Simus!$A$31:$U$36,21,FALSE)</f>
        <v>#N/A</v>
      </c>
      <c r="H6" s="1" t="e">
        <f>VLOOKUP(A6,Simus!$A$39:$U$44,21,FALSE)</f>
        <v>#N/A</v>
      </c>
      <c r="I6" s="1" t="e">
        <f>VLOOKUP(A6,Simus!$A$47:$U$52,21,FALSE)</f>
        <v>#N/A</v>
      </c>
      <c r="J6" s="1" t="e">
        <f>VLOOKUP(A6,Simus!$A$55:$U$60,21,FALSE)</f>
        <v>#N/A</v>
      </c>
      <c r="K6" s="1" t="e">
        <f>VLOOKUP(A6,Simus!$A$63:$U$68,21,FALSE)</f>
        <v>#N/A</v>
      </c>
      <c r="L6" s="13" t="e">
        <f>AVERAGE(VLOOKUP(A6,Simus!A4:K36,8,0),VLOOKUP(A6,Simus!A12:K17,8,0),VLOOKUP(A6,Simus!A20:K25,8,0))</f>
        <v>#N/A</v>
      </c>
      <c r="M6" s="18" t="e">
        <f>AVERAGE(VLOOKUP(A6,Simus!A36:K61,8,0),VLOOKUP(A6,Simus!A44:K69,8,0),VLOOKUP(A6,Simus!A47:K52,8,0),VLOOKUP(A6,Simus!A55:K60,8,0),VLOOKUP(A6,Simus!A63:K68,8,0))</f>
        <v>#N/A</v>
      </c>
      <c r="N6" s="38" t="e">
        <f>1000*AVERAGE((Simus!B$4-VLOOKUP('Résultats x, y'!A6,Simus!$A$4:$K$9,2,0)),(Simus!B$12-VLOOKUP('Résultats x, y'!A6,Simus!$A$12:$K$17,2,0)),(Simus!B$20-VLOOKUP('Résultats x, y'!A6,Simus!$A$20:$K$25,2,0)))</f>
        <v>#N/A</v>
      </c>
      <c r="O6" s="22" t="e">
        <f>1000*AVERAGE((Simus!B$31-VLOOKUP('Résultats x, y'!A6,Simus!$A$31:$K$36,2,0)),(Simus!B$39-VLOOKUP('Résultats x, y'!A6,Simus!$A$39:$K$44,2,0)),(Simus!B$47-VLOOKUP('Résultats x, y'!A6,Simus!$A$47:$K$52,2,0)),(Simus!B$55-VLOOKUP('Résultats x, y'!A6,Simus!$A$55:$K$60,2,0)),(Simus!B$63-VLOOKUP('Résultats x, y'!A6,Simus!$A$63:$K$68,2,0)))</f>
        <v>#N/A</v>
      </c>
      <c r="P6" s="13" t="e">
        <f>AVEDEV(VLOOKUP(A6,Simus!A4:K36,8,0),VLOOKUP(A6,Simus!A12:K17,8,0),VLOOKUP(A6,Simus!A20:K25,8,0))</f>
        <v>#N/A</v>
      </c>
      <c r="Q6" s="17" t="e">
        <f>AVEDEV(VLOOKUP(A6,Simus!A36:K61,8,0),VLOOKUP(A6,Simus!A44:K69,8,0),VLOOKUP(A6,Simus!A47:K52,8,0),VLOOKUP(A6,Simus!A55:K60,8,0),VLOOKUP(A6,Simus!A63:K68,8,0))</f>
        <v>#N/A</v>
      </c>
      <c r="R6" s="38" t="e">
        <f>1000*AVEDEV((Simus!B$4-VLOOKUP('Résultats x, y'!A6,Simus!$A$4:$K$9,2,0)),(Simus!B$12-VLOOKUP('Résultats x, y'!A6,Simus!$A$12:$K$17,2,0)),(Simus!B$20-VLOOKUP('Résultats x, y'!A6,Simus!$A$20:$K$25,2,0)))/N6</f>
        <v>#N/A</v>
      </c>
      <c r="S6" s="22" t="e">
        <f>1000*AVEDEV((Simus!B$31-VLOOKUP('Résultats x, y'!A6,Simus!$A$31:$K$36,2,0)),(Simus!B$39-VLOOKUP('Résultats x, y'!A6,Simus!$A$39:$K$44,2,0)),(Simus!B$47-VLOOKUP('Résultats x, y'!A6,Simus!$A$47:$K$52,2,0)),(Simus!B$55-VLOOKUP('Résultats x, y'!A6,Simus!$A$55:$K$60,2,0)),(Simus!B$63-VLOOKUP('Résultats x, y'!A6,Simus!$A$63:$K$68,2,0)))/O6</f>
        <v>#N/A</v>
      </c>
      <c r="T6" s="52"/>
      <c r="U6" s="53"/>
      <c r="V6" s="53"/>
      <c r="W6" s="53"/>
      <c r="X6" s="53"/>
    </row>
    <row r="7" spans="1:24" s="1" customFormat="1" x14ac:dyDescent="0.3">
      <c r="A7" s="33">
        <f t="shared" si="0"/>
        <v>15</v>
      </c>
      <c r="B7" s="1">
        <v>3.75</v>
      </c>
      <c r="C7" s="1">
        <v>3</v>
      </c>
      <c r="D7" s="1" t="e">
        <f>VLOOKUP(A7,Simus!$A$4:$U$9,21,FALSE)</f>
        <v>#N/A</v>
      </c>
      <c r="E7" s="1" t="e">
        <f>VLOOKUP(A7,Simus!$A$12:$U$17,21,FALSE)</f>
        <v>#N/A</v>
      </c>
      <c r="F7" s="1" t="e">
        <f>VLOOKUP(A7,Simus!$A$20:$U$25,21,FALSE)</f>
        <v>#N/A</v>
      </c>
      <c r="G7" s="1" t="e">
        <f>VLOOKUP(A7,Simus!$A$31:$U$36,21,FALSE)</f>
        <v>#N/A</v>
      </c>
      <c r="H7" s="1" t="e">
        <f>VLOOKUP(A7,Simus!$A$39:$U$44,21,FALSE)</f>
        <v>#N/A</v>
      </c>
      <c r="I7" s="1" t="e">
        <f>VLOOKUP(A7,Simus!$A$47:$U$52,21,FALSE)</f>
        <v>#N/A</v>
      </c>
      <c r="J7" s="1" t="e">
        <f>VLOOKUP(A7,Simus!$A$55:$U$60,21,FALSE)</f>
        <v>#N/A</v>
      </c>
      <c r="K7" s="1" t="e">
        <f>VLOOKUP(A7,Simus!$A$63:$U$68,21,FALSE)</f>
        <v>#N/A</v>
      </c>
      <c r="L7" s="13" t="e">
        <f>AVERAGE(VLOOKUP(A7,Simus!A4:K36,8,0),VLOOKUP(A7,Simus!A12:K17,8,0),VLOOKUP(A7,Simus!A20:K25,8,0))</f>
        <v>#N/A</v>
      </c>
      <c r="M7" s="18" t="e">
        <f>AVERAGE(VLOOKUP(A7,Simus!A36:K71,8,0),VLOOKUP(A7,Simus!A44:K79,8,0),VLOOKUP(A7,Simus!A47:K52,8,0),VLOOKUP(A7,Simus!A55:K60,8,0),VLOOKUP(A7,Simus!A63:K68,8,0))</f>
        <v>#N/A</v>
      </c>
      <c r="N7" s="38" t="e">
        <f>1000*AVERAGE((Simus!B$4-VLOOKUP('Résultats x, y'!A7,Simus!$A$4:$K$9,2,0)),(Simus!B$12-VLOOKUP('Résultats x, y'!A7,Simus!$A$12:$K$17,2,0)),(Simus!B$20-VLOOKUP('Résultats x, y'!A7,Simus!$A$20:$K$25,2,0)))</f>
        <v>#N/A</v>
      </c>
      <c r="O7" s="22" t="e">
        <f>1000*AVERAGE((Simus!B$31-VLOOKUP('Résultats x, y'!A7,Simus!$A$31:$K$36,2,0)),(Simus!B$39-VLOOKUP('Résultats x, y'!A7,Simus!$A$39:$K$44,2,0)),(Simus!B$47-VLOOKUP('Résultats x, y'!A7,Simus!$A$47:$K$52,2,0)),(Simus!B$55-VLOOKUP('Résultats x, y'!A7,Simus!$A$55:$K$60,2,0)),(Simus!B$63-VLOOKUP('Résultats x, y'!A7,Simus!$A$63:$K$68,2,0)))</f>
        <v>#N/A</v>
      </c>
      <c r="P7" s="13" t="e">
        <f>AVEDEV(VLOOKUP(A7,Simus!A4:K36,8,0),VLOOKUP(A7,Simus!A12:K17,8,0),VLOOKUP(A7,Simus!A20:K25,8,0))</f>
        <v>#N/A</v>
      </c>
      <c r="Q7" s="17" t="e">
        <f>AVEDEV(VLOOKUP(A7,Simus!A36:K71,8,0),VLOOKUP(A7,Simus!A44:K79,8,0),VLOOKUP(A7,Simus!A47:K52,8,0),VLOOKUP(A7,Simus!A55:K60,8,0),VLOOKUP(A7,Simus!A63:K68,8,0))</f>
        <v>#N/A</v>
      </c>
      <c r="R7" s="38" t="e">
        <f>1000*AVEDEV((Simus!B$4-VLOOKUP('Résultats x, y'!A7,Simus!$A$4:$K$9,2,0)),(Simus!B$12-VLOOKUP('Résultats x, y'!A7,Simus!$A$12:$K$17,2,0)),(Simus!B$20-VLOOKUP('Résultats x, y'!A7,Simus!$A$20:$K$25,2,0)))/N7</f>
        <v>#N/A</v>
      </c>
      <c r="S7" s="22" t="e">
        <f>1000*AVEDEV((Simus!B$31-VLOOKUP('Résultats x, y'!A7,Simus!$A$31:$K$36,2,0)),(Simus!B$39-VLOOKUP('Résultats x, y'!A7,Simus!$A$39:$K$44,2,0)),(Simus!B$47-VLOOKUP('Résultats x, y'!A7,Simus!$A$47:$K$52,2,0)),(Simus!B$55-VLOOKUP('Résultats x, y'!A7,Simus!$A$55:$K$60,2,0)),(Simus!B$63-VLOOKUP('Résultats x, y'!A7,Simus!$A$63:$K$68,2,0)))/O7</f>
        <v>#N/A</v>
      </c>
      <c r="T7" s="52"/>
      <c r="U7" s="53"/>
      <c r="V7" s="53"/>
      <c r="W7" s="53"/>
      <c r="X7" s="53"/>
    </row>
    <row r="8" spans="1:24" s="1" customFormat="1" ht="15" thickBot="1" x14ac:dyDescent="0.35">
      <c r="A8" s="33">
        <f t="shared" si="0"/>
        <v>16</v>
      </c>
      <c r="B8" s="1">
        <v>6.92</v>
      </c>
      <c r="C8" s="1">
        <v>3.17</v>
      </c>
      <c r="D8" s="1" t="e">
        <f>VLOOKUP(A8,Simus!$A$4:$U$9,21,FALSE)</f>
        <v>#N/A</v>
      </c>
      <c r="E8" s="1" t="e">
        <f>VLOOKUP(A8,Simus!$A$12:$U$17,21,FALSE)</f>
        <v>#N/A</v>
      </c>
      <c r="F8" s="1" t="e">
        <f>VLOOKUP(A8,Simus!$A$20:$U$25,21,FALSE)</f>
        <v>#N/A</v>
      </c>
      <c r="G8" s="1" t="e">
        <f>VLOOKUP(A8,Simus!$A$31:$U$36,21,FALSE)</f>
        <v>#N/A</v>
      </c>
      <c r="H8" s="1" t="e">
        <f>VLOOKUP(A8,Simus!$A$39:$U$44,21,FALSE)</f>
        <v>#N/A</v>
      </c>
      <c r="I8" s="1" t="e">
        <f>VLOOKUP(A8,Simus!$A$47:$U$52,21,FALSE)</f>
        <v>#N/A</v>
      </c>
      <c r="J8" s="1" t="e">
        <f>VLOOKUP(A8,Simus!$A$55:$U$60,21,FALSE)</f>
        <v>#N/A</v>
      </c>
      <c r="K8" s="1" t="e">
        <f>VLOOKUP(A8,Simus!$A$63:$U$68,21,FALSE)</f>
        <v>#N/A</v>
      </c>
      <c r="L8" s="30" t="e">
        <f>AVERAGE(VLOOKUP(A8,Simus!A4:K36,8,0),VLOOKUP(A8,Simus!A12:K17,8,0),VLOOKUP(A8,Simus!A20:K25,8,0))</f>
        <v>#N/A</v>
      </c>
      <c r="M8" s="29" t="e">
        <f>AVERAGE(VLOOKUP(A8,Simus!A36:K81,8,0),VLOOKUP(A8,Simus!A44:K89,8,0),VLOOKUP(A8,Simus!A47:K52,8,0),VLOOKUP(A8,Simus!A55:K60,8,0),VLOOKUP(A8,Simus!A63:K68,8,0))</f>
        <v>#N/A</v>
      </c>
      <c r="N8" s="40"/>
      <c r="O8" s="41"/>
      <c r="P8" s="30" t="e">
        <f>AVEDEV(VLOOKUP(A8,Simus!A4:K36,8,0),VLOOKUP(A8,Simus!A12:K17,8,0),VLOOKUP(A8,Simus!A20:K25,8,0))</f>
        <v>#N/A</v>
      </c>
      <c r="Q8" s="31" t="e">
        <f>AVEDEV(VLOOKUP(A8,Simus!A36:K81,8,0),VLOOKUP(A8,Simus!A44:K89,8,0),VLOOKUP(A8,Simus!A47:K52,8,0),VLOOKUP(A8,Simus!A55:K60,8,0),VLOOKUP(A8,Simus!A63:K68,8,0))</f>
        <v>#N/A</v>
      </c>
      <c r="R8" s="42"/>
      <c r="S8" s="41"/>
      <c r="T8" s="52"/>
      <c r="U8" s="53"/>
      <c r="V8" s="53"/>
      <c r="W8" s="53"/>
      <c r="X8" s="53"/>
    </row>
    <row r="9" spans="1:24" x14ac:dyDescent="0.3">
      <c r="A9" s="33"/>
      <c r="B9" s="1"/>
      <c r="C9" s="1"/>
      <c r="D9" s="1"/>
      <c r="E9" s="1"/>
    </row>
    <row r="11" spans="1:24" ht="15" thickBot="1" x14ac:dyDescent="0.35">
      <c r="B11" s="27" t="s">
        <v>5</v>
      </c>
      <c r="C11" s="27" t="s">
        <v>6</v>
      </c>
    </row>
    <row r="12" spans="1:24" x14ac:dyDescent="0.3">
      <c r="A12" s="8" t="s">
        <v>7</v>
      </c>
      <c r="B12" s="9">
        <f>_xlfn.NUMBERVALUE(Simus!N3)</f>
        <v>2.1379999999999999</v>
      </c>
      <c r="C12" s="21">
        <f>_xlfn.NUMBERVALUE(Simus!O3)</f>
        <v>0.57520000000000004</v>
      </c>
    </row>
    <row r="13" spans="1:24" x14ac:dyDescent="0.3">
      <c r="A13" s="3" t="s">
        <v>8</v>
      </c>
      <c r="B13" s="10">
        <f>_xlfn.NUMBERVALUE(Simus!N11)</f>
        <v>2.1440000000000001</v>
      </c>
      <c r="C13" s="22">
        <f>_xlfn.NUMBERVALUE(Simus!O11)</f>
        <v>0.52439999999999998</v>
      </c>
      <c r="H13" s="6"/>
    </row>
    <row r="14" spans="1:24" ht="15" thickBot="1" x14ac:dyDescent="0.35">
      <c r="A14" s="3" t="s">
        <v>9</v>
      </c>
      <c r="B14" s="10">
        <f>IF(ISERROR(Simus!N19),"",_xlfn.NUMBERVALUE(Simus!N19))</f>
        <v>2.145</v>
      </c>
      <c r="C14" s="22">
        <f>IF(ISERROR(Simus!O19),"",_xlfn.NUMBERVALUE(Simus!O19))</f>
        <v>0.56779999999999997</v>
      </c>
      <c r="H14" s="6"/>
    </row>
    <row r="15" spans="1:24" ht="15" thickBot="1" x14ac:dyDescent="0.35">
      <c r="A15" s="19" t="s">
        <v>26</v>
      </c>
      <c r="B15" s="20">
        <f>AVERAGE(B12:B14)</f>
        <v>2.1423333333333332</v>
      </c>
      <c r="C15" s="23">
        <f>AVERAGE(C12:C14)</f>
        <v>0.55580000000000007</v>
      </c>
      <c r="D15">
        <f>AVEDEV(B12:B14)</f>
        <v>2.888888888889015E-3</v>
      </c>
      <c r="E15">
        <f>AVEDEV(C12:C14)</f>
        <v>2.0933333333333321E-2</v>
      </c>
    </row>
    <row r="16" spans="1:24" x14ac:dyDescent="0.3">
      <c r="A16" s="8" t="s">
        <v>10</v>
      </c>
      <c r="B16" s="9">
        <f>_xlfn.NUMBERVALUE(Simus!N30)</f>
        <v>2.1349999999999998</v>
      </c>
      <c r="C16" s="21">
        <f>_xlfn.NUMBERVALUE(Simus!O30)</f>
        <v>0.19900000000000001</v>
      </c>
      <c r="D16" s="1"/>
    </row>
    <row r="17" spans="1:5" x14ac:dyDescent="0.3">
      <c r="A17" s="3" t="s">
        <v>11</v>
      </c>
      <c r="B17" s="10">
        <f>_xlfn.NUMBERVALUE(Simus!N38)</f>
        <v>2.14</v>
      </c>
      <c r="C17" s="22">
        <f>_xlfn.NUMBERVALUE(Simus!O38)</f>
        <v>1.089</v>
      </c>
      <c r="D17" s="1"/>
    </row>
    <row r="18" spans="1:5" x14ac:dyDescent="0.3">
      <c r="A18" s="3" t="s">
        <v>12</v>
      </c>
      <c r="B18" s="10">
        <f>IF(ISERROR(Simus!N46),"",_xlfn.NUMBERVALUE(Simus!N46))</f>
        <v>2.032</v>
      </c>
      <c r="C18" s="22">
        <f>IF(ISERROR(Simus!O46),"",_xlfn.NUMBERVALUE(Simus!O46))</f>
        <v>-0.15060000000000001</v>
      </c>
      <c r="D18" s="1"/>
    </row>
    <row r="19" spans="1:5" x14ac:dyDescent="0.3">
      <c r="A19" s="3" t="s">
        <v>15</v>
      </c>
      <c r="B19" s="10" t="str">
        <f>IF(ISERROR(Simus!N54),"",_xlfn.NUMBERVALUE(Simus!N54))</f>
        <v/>
      </c>
      <c r="C19" s="22" t="str">
        <f>IF(ISERROR(Simus!O54),"",_xlfn.NUMBERVALUE(Simus!O54))</f>
        <v/>
      </c>
      <c r="D19" s="1"/>
    </row>
    <row r="20" spans="1:5" ht="15" thickBot="1" x14ac:dyDescent="0.35">
      <c r="A20" s="28" t="s">
        <v>16</v>
      </c>
      <c r="B20" s="32" t="str">
        <f>IF(ISERROR(Simus!N62),"",_xlfn.NUMBERVALUE(Simus!N62))</f>
        <v/>
      </c>
      <c r="C20" s="36" t="str">
        <f>IF(ISERROR(Simus!O62),"",_xlfn.NUMBERVALUE(Simus!O62))</f>
        <v/>
      </c>
      <c r="D20" s="1"/>
    </row>
    <row r="21" spans="1:5" ht="15" thickBot="1" x14ac:dyDescent="0.35">
      <c r="A21" s="24" t="s">
        <v>26</v>
      </c>
      <c r="B21" s="25">
        <f>AVERAGE(B16:B20)</f>
        <v>2.1023333333333336</v>
      </c>
      <c r="C21" s="26">
        <f>AVERAGE(C16:C20)</f>
        <v>0.37913333333333332</v>
      </c>
      <c r="D21" s="1">
        <f>AVEDEV(B16:B20)</f>
        <v>4.6888888888888758E-2</v>
      </c>
      <c r="E21" s="1">
        <f>AVEDEV(C16:C20)</f>
        <v>0.47324444444444441</v>
      </c>
    </row>
  </sheetData>
  <mergeCells count="9">
    <mergeCell ref="A1:C1"/>
    <mergeCell ref="D1:K1"/>
    <mergeCell ref="T1:X1"/>
    <mergeCell ref="T2:X8"/>
    <mergeCell ref="L1:M1"/>
    <mergeCell ref="P1:S1"/>
    <mergeCell ref="P2:Q2"/>
    <mergeCell ref="R2:S2"/>
    <mergeCell ref="N1:O1"/>
  </mergeCells>
  <conditionalFormatting sqref="D3:K8 D9:E9">
    <cfRule type="colorScale" priority="8">
      <colorScale>
        <cfvo type="min"/>
        <cfvo type="percentile" val="50"/>
        <cfvo type="max"/>
        <color rgb="FF00B050"/>
        <color rgb="FFFFEB84"/>
        <color rgb="FFFF0000"/>
      </colorScale>
    </cfRule>
  </conditionalFormatting>
  <conditionalFormatting sqref="R3:S7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3:Q8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3">
    <cfRule type="cellIs" dxfId="4" priority="5" operator="notBetween">
      <formula>"0.8*$N$3"</formula>
      <formula>"1.2*$N$3"</formula>
    </cfRule>
  </conditionalFormatting>
  <conditionalFormatting sqref="O4">
    <cfRule type="cellIs" dxfId="3" priority="4" operator="notBetween">
      <formula>"0.8*$N$4"</formula>
      <formula>"1.2*$N$4"</formula>
    </cfRule>
  </conditionalFormatting>
  <conditionalFormatting sqref="O5">
    <cfRule type="cellIs" dxfId="2" priority="3" operator="notBetween">
      <formula>"0.8*$N$5"</formula>
      <formula>"1.2*$N$5"</formula>
    </cfRule>
  </conditionalFormatting>
  <conditionalFormatting sqref="O6">
    <cfRule type="cellIs" dxfId="1" priority="2" operator="notBetween">
      <formula>"0.8*$N$6"</formula>
      <formula>"1.2*$N$6"</formula>
    </cfRule>
  </conditionalFormatting>
  <conditionalFormatting sqref="O7">
    <cfRule type="cellIs" dxfId="0" priority="1" operator="notBetween">
      <formula>"0.8*$N$7"</formula>
      <formula>"1.2*$N$7"</formula>
    </cfRule>
  </conditionalFormatting>
  <pageMargins left="0.7" right="0.7" top="0.75" bottom="0.75" header="0.3" footer="0.3"/>
  <pageSetup paperSize="9" orientation="portrait" horizontalDpi="90" verticalDpi="9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Simus</vt:lpstr>
      <vt:lpstr>Résultats x, y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Jonas CLEMENT-WOLFF</dc:creator>
  <cp:lastModifiedBy>Jonas CLEMENT-WOLFF</cp:lastModifiedBy>
  <dcterms:created xsi:type="dcterms:W3CDTF">2022-09-22T12:38:53Z</dcterms:created>
  <dcterms:modified xsi:type="dcterms:W3CDTF">2022-10-05T15:33:59Z</dcterms:modified>
</cp:coreProperties>
</file>