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esousa\Downloads\"/>
    </mc:Choice>
  </mc:AlternateContent>
  <xr:revisionPtr revIDLastSave="0" documentId="8_{230ECF0F-DFAA-440E-9235-92DA4F24A37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Menu" sheetId="3" r:id="rId1"/>
    <sheet name="Trame" sheetId="29" state="hidden" r:id="rId2"/>
    <sheet name="Antoine DE SOUSA" sheetId="71" r:id="rId3"/>
    <sheet name="Outils" sheetId="64" state="hidden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40" i="71" l="1"/>
  <c r="O40" i="71"/>
  <c r="N40" i="71"/>
  <c r="M40" i="71"/>
  <c r="L40" i="71"/>
  <c r="K40" i="71"/>
  <c r="J40" i="71"/>
  <c r="I40" i="71"/>
  <c r="H40" i="71"/>
  <c r="R10" i="71"/>
  <c r="Q10" i="71"/>
  <c r="T9" i="71"/>
  <c r="R9" i="71"/>
  <c r="B9" i="71"/>
  <c r="T8" i="71"/>
  <c r="R8" i="71"/>
  <c r="Q8" i="71"/>
  <c r="P8" i="71"/>
  <c r="B8" i="71"/>
  <c r="H7" i="71"/>
  <c r="H5" i="71"/>
  <c r="I2" i="71"/>
  <c r="C2" i="71"/>
  <c r="C3" i="64"/>
  <c r="C6" i="64" s="1"/>
  <c r="I2" i="29"/>
  <c r="C2" i="29"/>
  <c r="H7" i="29"/>
  <c r="R8" i="29"/>
  <c r="H5" i="29"/>
  <c r="D15" i="64"/>
  <c r="D11" i="64"/>
  <c r="D14" i="64"/>
  <c r="D13" i="64"/>
  <c r="D16" i="64"/>
  <c r="D9" i="64"/>
  <c r="D12" i="64"/>
  <c r="D18" i="64"/>
  <c r="D8" i="64"/>
  <c r="D7" i="64"/>
  <c r="D6" i="64"/>
  <c r="D10" i="64"/>
  <c r="D17" i="64"/>
  <c r="P10" i="71" l="1"/>
  <c r="R11" i="71"/>
  <c r="T10" i="71"/>
  <c r="B10" i="71"/>
  <c r="Q9" i="71"/>
  <c r="P9" i="71"/>
  <c r="C16" i="64"/>
  <c r="C18" i="64"/>
  <c r="C10" i="64"/>
  <c r="C14" i="64"/>
  <c r="C15" i="64"/>
  <c r="H5" i="64"/>
  <c r="H6" i="64" s="1"/>
  <c r="C7" i="64"/>
  <c r="C9" i="64"/>
  <c r="C17" i="64"/>
  <c r="T8" i="29"/>
  <c r="Q8" i="29"/>
  <c r="B8" i="29"/>
  <c r="R9" i="29"/>
  <c r="R12" i="71" l="1"/>
  <c r="T11" i="71"/>
  <c r="B11" i="71"/>
  <c r="P11" i="71"/>
  <c r="Q11" i="71"/>
  <c r="C13" i="64"/>
  <c r="C8" i="64"/>
  <c r="C11" i="64"/>
  <c r="C12" i="64"/>
  <c r="Q9" i="29"/>
  <c r="T9" i="29"/>
  <c r="P8" i="29"/>
  <c r="B9" i="29"/>
  <c r="R10" i="29"/>
  <c r="Q12" i="71" l="1"/>
  <c r="T12" i="71"/>
  <c r="P12" i="71"/>
  <c r="R13" i="71"/>
  <c r="B12" i="71"/>
  <c r="P9" i="29"/>
  <c r="H7" i="64"/>
  <c r="T10" i="29"/>
  <c r="Q10" i="29"/>
  <c r="P10" i="29"/>
  <c r="R11" i="29"/>
  <c r="B10" i="29"/>
  <c r="Q13" i="71" l="1"/>
  <c r="P13" i="71"/>
  <c r="T13" i="71"/>
  <c r="B13" i="71"/>
  <c r="R14" i="71"/>
  <c r="T11" i="29"/>
  <c r="Q11" i="29"/>
  <c r="P11" i="29"/>
  <c r="R12" i="29"/>
  <c r="B11" i="29"/>
  <c r="P14" i="71" l="1"/>
  <c r="R15" i="71"/>
  <c r="T14" i="71"/>
  <c r="B14" i="71"/>
  <c r="Q14" i="71"/>
  <c r="T12" i="29"/>
  <c r="Q12" i="29"/>
  <c r="P12" i="29"/>
  <c r="R13" i="29"/>
  <c r="B12" i="29"/>
  <c r="R16" i="71" l="1"/>
  <c r="T15" i="71"/>
  <c r="B15" i="71"/>
  <c r="Q15" i="71"/>
  <c r="P15" i="71"/>
  <c r="Q13" i="29"/>
  <c r="T13" i="29"/>
  <c r="P13" i="29"/>
  <c r="R14" i="29"/>
  <c r="B13" i="29"/>
  <c r="Q16" i="71" l="1"/>
  <c r="R17" i="71"/>
  <c r="B16" i="71"/>
  <c r="T16" i="71"/>
  <c r="P16" i="71"/>
  <c r="Q14" i="29"/>
  <c r="T14" i="29"/>
  <c r="P14" i="29"/>
  <c r="R15" i="29"/>
  <c r="B14" i="29"/>
  <c r="Q17" i="71" l="1"/>
  <c r="P17" i="71"/>
  <c r="R18" i="71"/>
  <c r="B17" i="71"/>
  <c r="T17" i="71"/>
  <c r="Q15" i="29"/>
  <c r="T15" i="29"/>
  <c r="P15" i="29"/>
  <c r="R16" i="29"/>
  <c r="B15" i="29"/>
  <c r="P18" i="71" l="1"/>
  <c r="R19" i="71"/>
  <c r="T18" i="71"/>
  <c r="B18" i="71"/>
  <c r="Q18" i="71"/>
  <c r="Q16" i="29"/>
  <c r="T16" i="29"/>
  <c r="P16" i="29"/>
  <c r="R17" i="29"/>
  <c r="B16" i="29"/>
  <c r="R20" i="71" l="1"/>
  <c r="T19" i="71"/>
  <c r="B19" i="71"/>
  <c r="P19" i="71"/>
  <c r="Q19" i="71"/>
  <c r="T17" i="29"/>
  <c r="Q17" i="29"/>
  <c r="P17" i="29"/>
  <c r="R18" i="29"/>
  <c r="B17" i="29"/>
  <c r="Q20" i="71" l="1"/>
  <c r="T20" i="71"/>
  <c r="P20" i="71"/>
  <c r="R21" i="71"/>
  <c r="B20" i="71"/>
  <c r="T18" i="29"/>
  <c r="Q18" i="29"/>
  <c r="P18" i="29"/>
  <c r="R19" i="29"/>
  <c r="B18" i="29"/>
  <c r="Q21" i="71" l="1"/>
  <c r="P21" i="71"/>
  <c r="T21" i="71"/>
  <c r="R22" i="71"/>
  <c r="B21" i="71"/>
  <c r="T19" i="29"/>
  <c r="Q19" i="29"/>
  <c r="P19" i="29"/>
  <c r="R20" i="29"/>
  <c r="B19" i="29"/>
  <c r="P22" i="71" l="1"/>
  <c r="R23" i="71"/>
  <c r="T22" i="71"/>
  <c r="B22" i="71"/>
  <c r="Q22" i="71"/>
  <c r="T20" i="29"/>
  <c r="Q20" i="29"/>
  <c r="P20" i="29"/>
  <c r="R21" i="29"/>
  <c r="B20" i="29"/>
  <c r="R24" i="71" l="1"/>
  <c r="T23" i="71"/>
  <c r="B23" i="71"/>
  <c r="Q23" i="71"/>
  <c r="P23" i="71"/>
  <c r="T21" i="29"/>
  <c r="Q21" i="29"/>
  <c r="P21" i="29"/>
  <c r="R22" i="29"/>
  <c r="B21" i="29"/>
  <c r="Q24" i="71" l="1"/>
  <c r="R25" i="71"/>
  <c r="B24" i="71"/>
  <c r="T24" i="71"/>
  <c r="P24" i="71"/>
  <c r="Q22" i="29"/>
  <c r="T22" i="29"/>
  <c r="P22" i="29"/>
  <c r="R23" i="29"/>
  <c r="B22" i="29"/>
  <c r="Q25" i="71" l="1"/>
  <c r="P25" i="71"/>
  <c r="R26" i="71"/>
  <c r="B25" i="71"/>
  <c r="T25" i="71"/>
  <c r="Q23" i="29"/>
  <c r="T23" i="29"/>
  <c r="P23" i="29"/>
  <c r="R24" i="29"/>
  <c r="B23" i="29"/>
  <c r="P26" i="71" l="1"/>
  <c r="R27" i="71"/>
  <c r="T26" i="71"/>
  <c r="B26" i="71"/>
  <c r="Q26" i="71"/>
  <c r="Q24" i="29"/>
  <c r="T24" i="29"/>
  <c r="P24" i="29"/>
  <c r="R25" i="29"/>
  <c r="B24" i="29"/>
  <c r="R28" i="71" l="1"/>
  <c r="T27" i="71"/>
  <c r="B27" i="71"/>
  <c r="P27" i="71"/>
  <c r="Q27" i="71"/>
  <c r="Q25" i="29"/>
  <c r="T25" i="29"/>
  <c r="P25" i="29"/>
  <c r="R26" i="29"/>
  <c r="B25" i="29"/>
  <c r="Q28" i="71" l="1"/>
  <c r="T28" i="71"/>
  <c r="P28" i="71"/>
  <c r="R29" i="71"/>
  <c r="B28" i="71"/>
  <c r="T26" i="29"/>
  <c r="Q26" i="29"/>
  <c r="P26" i="29"/>
  <c r="R27" i="29"/>
  <c r="B26" i="29"/>
  <c r="Q29" i="71" l="1"/>
  <c r="P29" i="71"/>
  <c r="T29" i="71"/>
  <c r="R30" i="71"/>
  <c r="B29" i="71"/>
  <c r="T27" i="29"/>
  <c r="Q27" i="29"/>
  <c r="P27" i="29"/>
  <c r="R28" i="29"/>
  <c r="B27" i="29"/>
  <c r="P30" i="71" l="1"/>
  <c r="R31" i="71"/>
  <c r="T30" i="71"/>
  <c r="B30" i="71"/>
  <c r="Q30" i="71"/>
  <c r="T28" i="29"/>
  <c r="Q28" i="29"/>
  <c r="P28" i="29"/>
  <c r="R29" i="29"/>
  <c r="B28" i="29"/>
  <c r="R32" i="71" l="1"/>
  <c r="T31" i="71"/>
  <c r="B31" i="71"/>
  <c r="Q31" i="71"/>
  <c r="P31" i="71"/>
  <c r="Q29" i="29"/>
  <c r="T29" i="29"/>
  <c r="P29" i="29"/>
  <c r="R30" i="29"/>
  <c r="B29" i="29"/>
  <c r="Q32" i="71" l="1"/>
  <c r="P32" i="71"/>
  <c r="T32" i="71"/>
  <c r="B32" i="71"/>
  <c r="R33" i="71"/>
  <c r="Q30" i="29"/>
  <c r="T30" i="29"/>
  <c r="P30" i="29"/>
  <c r="R31" i="29"/>
  <c r="B30" i="29"/>
  <c r="Q33" i="71" l="1"/>
  <c r="P33" i="71"/>
  <c r="R34" i="71"/>
  <c r="T33" i="71"/>
  <c r="B33" i="71"/>
  <c r="Q31" i="29"/>
  <c r="T31" i="29"/>
  <c r="P31" i="29"/>
  <c r="R32" i="29"/>
  <c r="B31" i="29"/>
  <c r="P34" i="71" l="1"/>
  <c r="R35" i="71"/>
  <c r="T34" i="71"/>
  <c r="B34" i="71"/>
  <c r="Q34" i="71"/>
  <c r="Q32" i="29"/>
  <c r="T32" i="29"/>
  <c r="P32" i="29"/>
  <c r="R33" i="29"/>
  <c r="B32" i="29"/>
  <c r="R36" i="71" l="1"/>
  <c r="T35" i="71"/>
  <c r="B35" i="71"/>
  <c r="Q35" i="71"/>
  <c r="P35" i="71"/>
  <c r="T33" i="29"/>
  <c r="Q33" i="29"/>
  <c r="P33" i="29"/>
  <c r="R34" i="29"/>
  <c r="B33" i="29"/>
  <c r="Q36" i="71" l="1"/>
  <c r="P36" i="71"/>
  <c r="B36" i="71"/>
  <c r="R37" i="71"/>
  <c r="T36" i="71"/>
  <c r="T34" i="29"/>
  <c r="Q34" i="29"/>
  <c r="P34" i="29"/>
  <c r="R35" i="29"/>
  <c r="B34" i="29"/>
  <c r="Q37" i="71" l="1"/>
  <c r="P37" i="71"/>
  <c r="R38" i="71"/>
  <c r="T37" i="71"/>
  <c r="B37" i="71"/>
  <c r="T35" i="29"/>
  <c r="Q35" i="29"/>
  <c r="P35" i="29"/>
  <c r="R36" i="29"/>
  <c r="B35" i="29"/>
  <c r="P38" i="71" l="1"/>
  <c r="T38" i="71"/>
  <c r="B38" i="71"/>
  <c r="Q38" i="71"/>
  <c r="T36" i="29"/>
  <c r="Q36" i="29"/>
  <c r="P36" i="29"/>
  <c r="R37" i="29"/>
  <c r="B36" i="29"/>
  <c r="Q37" i="29" l="1"/>
  <c r="T37" i="29"/>
  <c r="P37" i="29"/>
  <c r="R38" i="29"/>
  <c r="B37" i="29"/>
  <c r="M40" i="29" l="1"/>
  <c r="Q38" i="29"/>
  <c r="T38" i="29"/>
  <c r="P38" i="29"/>
  <c r="B38" i="29"/>
  <c r="N40" i="29" l="1"/>
  <c r="K40" i="29"/>
  <c r="H40" i="29"/>
  <c r="S40" i="29" l="1"/>
  <c r="I40" i="29"/>
  <c r="L40" i="29"/>
  <c r="O40" i="29"/>
  <c r="J40" i="29"/>
</calcChain>
</file>

<file path=xl/sharedStrings.xml><?xml version="1.0" encoding="utf-8"?>
<sst xmlns="http://schemas.openxmlformats.org/spreadsheetml/2006/main" count="82" uniqueCount="53">
  <si>
    <t>Nom de la société :</t>
  </si>
  <si>
    <t>Date de paie :</t>
  </si>
  <si>
    <t>Date</t>
  </si>
  <si>
    <t>DATE</t>
  </si>
  <si>
    <t>Début</t>
  </si>
  <si>
    <t>fin</t>
  </si>
  <si>
    <t>Pause</t>
  </si>
  <si>
    <t>TOTAL journalier</t>
  </si>
  <si>
    <t>Année en cours :</t>
  </si>
  <si>
    <t>Exemple d'application :</t>
  </si>
  <si>
    <t>Calcul du nombre de jours ouvrés entre 2 dates</t>
  </si>
  <si>
    <t>Jour férié</t>
  </si>
  <si>
    <t>Dates</t>
  </si>
  <si>
    <t>Formules</t>
  </si>
  <si>
    <t>Date de début</t>
  </si>
  <si>
    <t>:</t>
  </si>
  <si>
    <t>Jour de l'an</t>
  </si>
  <si>
    <t>Date de fin</t>
  </si>
  <si>
    <t>Pâques</t>
  </si>
  <si>
    <t>Nombre de jours ouvrés</t>
  </si>
  <si>
    <t>Lundi de Pâques</t>
  </si>
  <si>
    <t>Fête du travail</t>
  </si>
  <si>
    <t>Victoire 39/45</t>
  </si>
  <si>
    <t>Ascension</t>
  </si>
  <si>
    <t>Pentecôte</t>
  </si>
  <si>
    <t xml:space="preserve">Lundi </t>
  </si>
  <si>
    <t>Fête Nationale</t>
  </si>
  <si>
    <t>Assomption</t>
  </si>
  <si>
    <t>Toussaint</t>
  </si>
  <si>
    <t>Armistice 14/18</t>
  </si>
  <si>
    <t>Noël </t>
  </si>
  <si>
    <t>Matin</t>
  </si>
  <si>
    <t>Soir</t>
  </si>
  <si>
    <t>Heures du Dimanche</t>
  </si>
  <si>
    <t>Heures de nuit</t>
  </si>
  <si>
    <t>Total heures hebdomadaire</t>
  </si>
  <si>
    <t>Heures Jours fériés</t>
  </si>
  <si>
    <t>Nom Prémon</t>
  </si>
  <si>
    <t>Teste</t>
  </si>
  <si>
    <t>Société :</t>
  </si>
  <si>
    <t>Mois de paie :</t>
  </si>
  <si>
    <t>Valeur Numérique au centième</t>
  </si>
  <si>
    <t>Total Journalier</t>
  </si>
  <si>
    <t>Dimanche</t>
  </si>
  <si>
    <t>Jours Fériés</t>
  </si>
  <si>
    <t>Total</t>
  </si>
  <si>
    <t>Saisir premier jour de paie</t>
  </si>
  <si>
    <t>Fin</t>
  </si>
  <si>
    <t>Taux</t>
  </si>
  <si>
    <t>fr</t>
  </si>
  <si>
    <t>Zone de saisie non protégée</t>
  </si>
  <si>
    <t>Zone de calcul qui sera protégée</t>
  </si>
  <si>
    <t>Zone de calcul protégée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</si>
</sst>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[$-F800]dddd\,\ mmmm\ dd\,\ yyyy"/>
    <numFmt numFmtId="166" formatCode="h:mm;@"/>
    <numFmt numFmtId="167" formatCode="mmm\ \-\ yyyy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2"/>
      <color theme="0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8" tint="-0.499984740745262"/>
      <name val="Arial"/>
      <family val="2"/>
    </font>
    <font>
      <b/>
      <sz val="10"/>
      <color rgb="FF009900"/>
      <name val="Arial"/>
      <family val="2"/>
    </font>
    <font>
      <b/>
      <sz val="9"/>
      <color theme="8" tint="0.79998168889431442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sz val="9"/>
      <color rgb="FF111111"/>
      <name val="Courier New"/>
      <family val="3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b/>
      <sz val="8"/>
      <color theme="6" tint="0.59999389629810485"/>
      <name val="Arial"/>
      <family val="2"/>
    </font>
    <font>
      <b/>
      <sz val="10"/>
      <color theme="1"/>
      <name val="Arial"/>
      <family val="2"/>
    </font>
    <font>
      <b/>
      <sz val="8"/>
      <color theme="7" tint="0.39997558519241921"/>
      <name val="Arial"/>
      <family val="2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F8D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theme="1" tint="0.34998626667073579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13" fillId="0" borderId="0" applyNumberFormat="0" applyFill="0" applyBorder="0" applyAlignment="0" applyProtection="0"/>
    <xf numFmtId="9" fontId="16" fillId="0" borderId="0" applyFont="0" applyFill="0" applyBorder="0" applyAlignment="0" applyProtection="0"/>
  </cellStyleXfs>
  <cellXfs count="93">
    <xf numFmtId="0" fontId="0" fillId="0" borderId="0" xfId="0"/>
    <xf numFmtId="14" fontId="0" fillId="0" borderId="0" xfId="0" applyNumberFormat="1"/>
    <xf numFmtId="0" fontId="0" fillId="0" borderId="8" xfId="0" applyBorder="1"/>
    <xf numFmtId="0" fontId="11" fillId="0" borderId="0" xfId="0" applyFont="1"/>
    <xf numFmtId="0" fontId="0" fillId="0" borderId="0" xfId="0" applyAlignment="1">
      <alignment horizontal="left"/>
    </xf>
    <xf numFmtId="0" fontId="14" fillId="0" borderId="0" xfId="0" applyFont="1"/>
    <xf numFmtId="14" fontId="0" fillId="0" borderId="0" xfId="0" applyNumberFormat="1" applyAlignment="1">
      <alignment horizontal="left"/>
    </xf>
    <xf numFmtId="0" fontId="13" fillId="0" borderId="8" xfId="1" applyBorder="1" applyAlignment="1">
      <alignment vertical="center"/>
    </xf>
    <xf numFmtId="2" fontId="0" fillId="0" borderId="0" xfId="0" applyNumberFormat="1"/>
    <xf numFmtId="0" fontId="18" fillId="0" borderId="0" xfId="0" applyFont="1"/>
    <xf numFmtId="0" fontId="0" fillId="0" borderId="0" xfId="0" applyAlignment="1">
      <alignment horizontal="center" vertical="center"/>
    </xf>
    <xf numFmtId="0" fontId="18" fillId="0" borderId="0" xfId="0" applyFont="1" applyAlignment="1"/>
    <xf numFmtId="0" fontId="22" fillId="0" borderId="0" xfId="0" applyFont="1"/>
    <xf numFmtId="14" fontId="22" fillId="0" borderId="0" xfId="0" applyNumberFormat="1" applyFont="1"/>
    <xf numFmtId="0" fontId="22" fillId="0" borderId="20" xfId="0" applyFont="1" applyBorder="1" applyAlignment="1">
      <alignment horizontal="center"/>
    </xf>
    <xf numFmtId="0" fontId="22" fillId="0" borderId="21" xfId="0" applyFont="1" applyBorder="1" applyAlignment="1">
      <alignment horizontal="center"/>
    </xf>
    <xf numFmtId="166" fontId="22" fillId="0" borderId="22" xfId="0" applyNumberFormat="1" applyFont="1" applyBorder="1" applyAlignment="1">
      <alignment horizontal="center"/>
    </xf>
    <xf numFmtId="20" fontId="22" fillId="0" borderId="22" xfId="0" applyNumberFormat="1" applyFont="1" applyBorder="1" applyAlignment="1">
      <alignment horizontal="center"/>
    </xf>
    <xf numFmtId="9" fontId="22" fillId="0" borderId="23" xfId="2" applyFont="1" applyBorder="1" applyAlignment="1" applyProtection="1">
      <alignment horizontal="center"/>
      <protection hidden="1"/>
    </xf>
    <xf numFmtId="0" fontId="18" fillId="0" borderId="0" xfId="0" applyFont="1" applyAlignment="1" applyProtection="1">
      <alignment vertical="center"/>
      <protection hidden="1"/>
    </xf>
    <xf numFmtId="166" fontId="6" fillId="7" borderId="13" xfId="0" applyNumberFormat="1" applyFont="1" applyFill="1" applyBorder="1" applyAlignment="1" applyProtection="1">
      <alignment horizontal="center" vertical="center" wrapText="1"/>
      <protection hidden="1"/>
    </xf>
    <xf numFmtId="166" fontId="5" fillId="0" borderId="13" xfId="0" applyNumberFormat="1" applyFont="1" applyBorder="1" applyAlignment="1" applyProtection="1">
      <alignment horizontal="center" vertical="center" wrapText="1"/>
      <protection hidden="1"/>
    </xf>
    <xf numFmtId="166" fontId="9" fillId="0" borderId="18" xfId="0" applyNumberFormat="1" applyFont="1" applyBorder="1" applyAlignment="1" applyProtection="1">
      <alignment horizontal="center" vertical="center" wrapText="1"/>
      <protection hidden="1"/>
    </xf>
    <xf numFmtId="2" fontId="5" fillId="0" borderId="12" xfId="0" applyNumberFormat="1" applyFont="1" applyBorder="1" applyAlignment="1" applyProtection="1">
      <alignment horizontal="center" vertical="center" wrapText="1"/>
      <protection hidden="1"/>
    </xf>
    <xf numFmtId="2" fontId="5" fillId="0" borderId="13" xfId="0" applyNumberFormat="1" applyFont="1" applyBorder="1" applyAlignment="1" applyProtection="1">
      <alignment horizontal="center" vertical="center" wrapText="1"/>
      <protection hidden="1"/>
    </xf>
    <xf numFmtId="165" fontId="8" fillId="0" borderId="13" xfId="0" applyNumberFormat="1" applyFont="1" applyBorder="1" applyAlignment="1" applyProtection="1">
      <alignment vertical="center" wrapText="1"/>
      <protection hidden="1"/>
    </xf>
    <xf numFmtId="4" fontId="20" fillId="0" borderId="14" xfId="0" applyNumberFormat="1" applyFont="1" applyBorder="1" applyAlignment="1" applyProtection="1">
      <alignment horizontal="center" vertical="center" wrapText="1"/>
      <protection hidden="1"/>
    </xf>
    <xf numFmtId="166" fontId="11" fillId="0" borderId="13" xfId="0" applyNumberFormat="1" applyFont="1" applyBorder="1" applyAlignment="1" applyProtection="1">
      <alignment horizontal="center" vertical="center"/>
      <protection hidden="1"/>
    </xf>
    <xf numFmtId="166" fontId="11" fillId="0" borderId="18" xfId="0" applyNumberFormat="1" applyFont="1" applyBorder="1" applyAlignment="1" applyProtection="1">
      <alignment horizontal="center" vertical="center"/>
      <protection hidden="1"/>
    </xf>
    <xf numFmtId="2" fontId="11" fillId="0" borderId="12" xfId="0" applyNumberFormat="1" applyFont="1" applyBorder="1" applyAlignment="1" applyProtection="1">
      <alignment horizontal="center" vertical="center"/>
      <protection hidden="1"/>
    </xf>
    <xf numFmtId="2" fontId="11" fillId="0" borderId="13" xfId="0" applyNumberFormat="1" applyFont="1" applyBorder="1" applyAlignment="1" applyProtection="1">
      <alignment horizontal="center" vertical="center"/>
      <protection hidden="1"/>
    </xf>
    <xf numFmtId="0" fontId="0" fillId="0" borderId="13" xfId="0" applyBorder="1" applyProtection="1">
      <protection hidden="1"/>
    </xf>
    <xf numFmtId="0" fontId="11" fillId="0" borderId="13" xfId="0" applyFont="1" applyBorder="1" applyAlignment="1" applyProtection="1">
      <alignment horizontal="center" vertical="center"/>
      <protection hidden="1"/>
    </xf>
    <xf numFmtId="0" fontId="11" fillId="0" borderId="18" xfId="0" applyFont="1" applyBorder="1" applyAlignment="1" applyProtection="1">
      <alignment horizontal="center" vertical="center"/>
      <protection hidden="1"/>
    </xf>
    <xf numFmtId="0" fontId="11" fillId="0" borderId="12" xfId="0" applyFont="1" applyBorder="1" applyAlignment="1" applyProtection="1">
      <alignment horizontal="center" vertical="center"/>
      <protection hidden="1"/>
    </xf>
    <xf numFmtId="0" fontId="11" fillId="0" borderId="14" xfId="0" applyFont="1" applyBorder="1" applyAlignment="1" applyProtection="1">
      <alignment horizontal="center" vertical="center"/>
      <protection hidden="1"/>
    </xf>
    <xf numFmtId="166" fontId="11" fillId="0" borderId="12" xfId="0" applyNumberFormat="1" applyFont="1" applyBorder="1" applyAlignment="1" applyProtection="1">
      <alignment horizontal="center" vertical="center"/>
      <protection hidden="1"/>
    </xf>
    <xf numFmtId="0" fontId="11" fillId="0" borderId="13" xfId="0" applyFont="1" applyBorder="1" applyProtection="1">
      <protection hidden="1"/>
    </xf>
    <xf numFmtId="2" fontId="11" fillId="0" borderId="14" xfId="0" applyNumberFormat="1" applyFont="1" applyBorder="1" applyAlignment="1" applyProtection="1">
      <alignment horizontal="center" vertical="center"/>
      <protection hidden="1"/>
    </xf>
    <xf numFmtId="0" fontId="0" fillId="0" borderId="16" xfId="0" applyBorder="1" applyProtection="1">
      <protection hidden="1"/>
    </xf>
    <xf numFmtId="0" fontId="11" fillId="0" borderId="16" xfId="0" applyFont="1" applyBorder="1" applyAlignment="1" applyProtection="1">
      <alignment horizontal="center" vertical="center"/>
      <protection hidden="1"/>
    </xf>
    <xf numFmtId="0" fontId="11" fillId="0" borderId="19" xfId="0" applyFont="1" applyBorder="1" applyAlignment="1" applyProtection="1">
      <alignment horizontal="center" vertical="center"/>
      <protection hidden="1"/>
    </xf>
    <xf numFmtId="0" fontId="11" fillId="0" borderId="15" xfId="0" applyFont="1" applyBorder="1" applyAlignment="1" applyProtection="1">
      <alignment horizontal="center" vertical="center"/>
      <protection hidden="1"/>
    </xf>
    <xf numFmtId="0" fontId="11" fillId="0" borderId="17" xfId="0" applyFont="1" applyBorder="1" applyAlignment="1" applyProtection="1">
      <alignment horizontal="center" vertical="center"/>
      <protection hidden="1"/>
    </xf>
    <xf numFmtId="166" fontId="17" fillId="0" borderId="18" xfId="0" applyNumberFormat="1" applyFont="1" applyFill="1" applyBorder="1" applyAlignment="1" applyProtection="1">
      <alignment horizontal="center" vertical="center"/>
      <protection hidden="1"/>
    </xf>
    <xf numFmtId="0" fontId="6" fillId="6" borderId="6" xfId="0" applyFont="1" applyFill="1" applyBorder="1" applyAlignment="1" applyProtection="1">
      <alignment horizontal="center" vertical="center" wrapText="1"/>
      <protection hidden="1"/>
    </xf>
    <xf numFmtId="0" fontId="6" fillId="7" borderId="6" xfId="0" applyFont="1" applyFill="1" applyBorder="1" applyAlignment="1" applyProtection="1">
      <alignment horizontal="center" vertical="center" wrapText="1"/>
      <protection hidden="1"/>
    </xf>
    <xf numFmtId="164" fontId="7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21" fillId="4" borderId="11" xfId="0" applyFont="1" applyFill="1" applyBorder="1" applyAlignment="1" applyProtection="1">
      <alignment horizontal="center" vertical="center" wrapText="1"/>
      <protection hidden="1"/>
    </xf>
    <xf numFmtId="164" fontId="7" fillId="3" borderId="5" xfId="0" applyNumberFormat="1" applyFont="1" applyFill="1" applyBorder="1" applyAlignment="1" applyProtection="1">
      <alignment horizontal="center" vertical="center" wrapText="1"/>
      <protection hidden="1"/>
    </xf>
    <xf numFmtId="0" fontId="4" fillId="2" borderId="6" xfId="0" applyFont="1" applyFill="1" applyBorder="1" applyAlignment="1" applyProtection="1">
      <alignment horizontal="center" vertical="center" wrapText="1"/>
      <protection hidden="1"/>
    </xf>
    <xf numFmtId="0" fontId="19" fillId="4" borderId="7" xfId="0" applyFont="1" applyFill="1" applyBorder="1" applyAlignment="1" applyProtection="1">
      <alignment horizontal="center" vertical="center" wrapText="1"/>
      <protection hidden="1"/>
    </xf>
    <xf numFmtId="0" fontId="12" fillId="0" borderId="12" xfId="0" applyFont="1" applyBorder="1" applyAlignment="1" applyProtection="1">
      <alignment horizontal="right" vertical="center" wrapText="1"/>
      <protection hidden="1"/>
    </xf>
    <xf numFmtId="0" fontId="0" fillId="0" borderId="12" xfId="0" applyBorder="1" applyAlignment="1" applyProtection="1">
      <alignment horizontal="right" vertical="center"/>
      <protection hidden="1"/>
    </xf>
    <xf numFmtId="0" fontId="0" fillId="0" borderId="15" xfId="0" applyBorder="1" applyAlignment="1" applyProtection="1">
      <alignment horizontal="right" vertical="center"/>
      <protection hidden="1"/>
    </xf>
    <xf numFmtId="0" fontId="0" fillId="0" borderId="0" xfId="0" applyBorder="1" applyAlignment="1" applyProtection="1">
      <alignment horizontal="right" vertical="center"/>
      <protection hidden="1"/>
    </xf>
    <xf numFmtId="0" fontId="0" fillId="0" borderId="0" xfId="0" applyProtection="1"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18" fillId="0" borderId="0" xfId="0" applyFont="1" applyBorder="1" applyAlignment="1" applyProtection="1">
      <alignment vertical="center"/>
      <protection hidden="1"/>
    </xf>
    <xf numFmtId="20" fontId="0" fillId="0" borderId="0" xfId="0" applyNumberFormat="1" applyProtection="1">
      <protection hidden="1"/>
    </xf>
    <xf numFmtId="0" fontId="1" fillId="0" borderId="0" xfId="0" applyFont="1" applyBorder="1" applyAlignment="1" applyProtection="1">
      <alignment horizontal="right" vertical="center"/>
      <protection hidden="1"/>
    </xf>
    <xf numFmtId="0" fontId="2" fillId="2" borderId="1" xfId="0" applyFont="1" applyFill="1" applyBorder="1" applyAlignment="1" applyProtection="1">
      <alignment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 vertical="center"/>
      <protection hidden="1"/>
    </xf>
    <xf numFmtId="0" fontId="3" fillId="3" borderId="6" xfId="0" applyFont="1" applyFill="1" applyBorder="1" applyProtection="1">
      <protection hidden="1"/>
    </xf>
    <xf numFmtId="0" fontId="3" fillId="3" borderId="9" xfId="0" applyFont="1" applyFill="1" applyBorder="1" applyProtection="1">
      <protection hidden="1"/>
    </xf>
    <xf numFmtId="0" fontId="3" fillId="3" borderId="9" xfId="0" applyFont="1" applyFill="1" applyBorder="1" applyAlignment="1" applyProtection="1">
      <alignment horizontal="center" vertical="center"/>
      <protection hidden="1"/>
    </xf>
    <xf numFmtId="0" fontId="4" fillId="2" borderId="5" xfId="0" applyFont="1" applyFill="1" applyBorder="1" applyAlignment="1" applyProtection="1">
      <alignment horizontal="right" vertical="center" wrapText="1"/>
      <protection hidden="1"/>
    </xf>
    <xf numFmtId="0" fontId="5" fillId="5" borderId="6" xfId="0" applyFont="1" applyFill="1" applyBorder="1" applyAlignment="1" applyProtection="1">
      <alignment horizontal="center" vertical="center" wrapText="1"/>
      <protection hidden="1"/>
    </xf>
    <xf numFmtId="20" fontId="5" fillId="5" borderId="6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10" fillId="0" borderId="0" xfId="0" applyFont="1" applyProtection="1">
      <protection hidden="1"/>
    </xf>
    <xf numFmtId="0" fontId="0" fillId="0" borderId="0" xfId="0" applyAlignment="1" applyProtection="1">
      <alignment horizontal="right" vertical="center"/>
      <protection hidden="1"/>
    </xf>
    <xf numFmtId="0" fontId="22" fillId="0" borderId="5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0" fontId="3" fillId="3" borderId="9" xfId="0" applyFont="1" applyFill="1" applyBorder="1" applyAlignment="1" applyProtection="1">
      <alignment horizontal="center"/>
      <protection hidden="1"/>
    </xf>
    <xf numFmtId="0" fontId="3" fillId="3" borderId="10" xfId="0" applyFont="1" applyFill="1" applyBorder="1" applyAlignment="1" applyProtection="1">
      <alignment horizontal="center"/>
      <protection hidden="1"/>
    </xf>
    <xf numFmtId="0" fontId="3" fillId="3" borderId="11" xfId="0" applyFont="1" applyFill="1" applyBorder="1" applyAlignment="1" applyProtection="1">
      <alignment horizontal="center"/>
      <protection hidden="1"/>
    </xf>
    <xf numFmtId="0" fontId="18" fillId="0" borderId="0" xfId="0" applyFont="1" applyAlignment="1" applyProtection="1">
      <alignment horizontal="center" vertical="center" wrapText="1"/>
      <protection hidden="1"/>
    </xf>
    <xf numFmtId="167" fontId="18" fillId="0" borderId="0" xfId="0" applyNumberFormat="1" applyFont="1" applyAlignment="1" applyProtection="1">
      <alignment horizontal="center" vertical="center"/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3" fillId="3" borderId="3" xfId="0" applyFont="1" applyFill="1" applyBorder="1" applyAlignment="1" applyProtection="1">
      <alignment horizontal="center" vertical="center"/>
      <protection hidden="1"/>
    </xf>
    <xf numFmtId="0" fontId="3" fillId="3" borderId="4" xfId="0" applyFont="1" applyFill="1" applyBorder="1" applyAlignment="1" applyProtection="1">
      <alignment horizontal="center" vertical="center"/>
      <protection hidden="1"/>
    </xf>
    <xf numFmtId="166" fontId="5" fillId="8" borderId="13" xfId="0" applyNumberFormat="1" applyFont="1" applyFill="1" applyBorder="1" applyAlignment="1" applyProtection="1">
      <alignment horizontal="center" vertical="center" wrapText="1"/>
      <protection locked="0" hidden="1"/>
    </xf>
    <xf numFmtId="166" fontId="5" fillId="0" borderId="13" xfId="0" applyNumberFormat="1" applyFont="1" applyFill="1" applyBorder="1" applyAlignment="1" applyProtection="1">
      <alignment horizontal="center" wrapText="1"/>
      <protection hidden="1"/>
    </xf>
    <xf numFmtId="166" fontId="11" fillId="0" borderId="13" xfId="0" applyNumberFormat="1" applyFont="1" applyFill="1" applyBorder="1" applyAlignment="1" applyProtection="1">
      <alignment horizontal="center"/>
      <protection hidden="1"/>
    </xf>
    <xf numFmtId="0" fontId="18" fillId="0" borderId="2" xfId="0" applyFont="1" applyBorder="1" applyAlignment="1" applyProtection="1">
      <alignment horizontal="center" vertical="center"/>
      <protection hidden="1"/>
    </xf>
    <xf numFmtId="0" fontId="18" fillId="0" borderId="3" xfId="0" applyFont="1" applyBorder="1" applyAlignment="1" applyProtection="1">
      <alignment horizontal="center" vertical="center"/>
      <protection hidden="1"/>
    </xf>
    <xf numFmtId="0" fontId="18" fillId="0" borderId="4" xfId="0" applyFont="1" applyBorder="1" applyAlignment="1" applyProtection="1">
      <alignment horizontal="center" vertical="center"/>
      <protection hidden="1"/>
    </xf>
    <xf numFmtId="0" fontId="18" fillId="0" borderId="2" xfId="0" applyFont="1" applyBorder="1" applyAlignment="1" applyProtection="1">
      <alignment horizontal="center" vertical="center" wrapText="1"/>
      <protection hidden="1"/>
    </xf>
    <xf numFmtId="0" fontId="18" fillId="0" borderId="3" xfId="0" applyFont="1" applyBorder="1" applyAlignment="1" applyProtection="1">
      <alignment horizontal="center" vertical="center" wrapText="1"/>
      <protection hidden="1"/>
    </xf>
    <xf numFmtId="0" fontId="18" fillId="0" borderId="4" xfId="0" applyFont="1" applyBorder="1" applyAlignment="1" applyProtection="1">
      <alignment horizontal="center" vertical="center" wrapText="1"/>
      <protection hidden="1"/>
    </xf>
  </cellXfs>
  <cellStyles count="3">
    <cellStyle name="Lien hypertexte" xfId="1" builtinId="8"/>
    <cellStyle name="Normal" xfId="0" builtinId="0"/>
    <cellStyle name="Pourcentage" xfId="2" builtinId="5"/>
  </cellStyles>
  <dxfs count="6"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Antoine DE SOUSA'!G6"/><Relationship Id="rId1" Type="http://schemas.openxmlformats.org/officeDocument/2006/relationships/hyperlink" Target="#'Menu'!G6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Trame'!G6"/><Relationship Id="rId1" Type="http://schemas.openxmlformats.org/officeDocument/2006/relationships/hyperlink" Target="#'Menu'!G6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Antoine DE SOUSA'!G6"/><Relationship Id="rId1" Type="http://schemas.openxmlformats.org/officeDocument/2006/relationships/hyperlink" Target="#'Menu'!G6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Trame (2)'!G6"/><Relationship Id="rId3" Type="http://schemas.openxmlformats.org/officeDocument/2006/relationships/hyperlink" Target="#'Outils'!G6"/><Relationship Id="rId7" Type="http://schemas.openxmlformats.org/officeDocument/2006/relationships/hyperlink" Target="#'TEST'!G6"/><Relationship Id="rId2" Type="http://schemas.openxmlformats.org/officeDocument/2006/relationships/hyperlink" Target="#'Trame'!G6"/><Relationship Id="rId1" Type="http://schemas.openxmlformats.org/officeDocument/2006/relationships/hyperlink" Target="#'Menu'!G6"/><Relationship Id="rId6" Type="http://schemas.openxmlformats.org/officeDocument/2006/relationships/hyperlink" Target="#'DE SOUSA Tont'!G6"/><Relationship Id="rId5" Type="http://schemas.openxmlformats.org/officeDocument/2006/relationships/hyperlink" Target="#'DE SOUSA Patricia'!G6"/><Relationship Id="rId10" Type="http://schemas.openxmlformats.org/officeDocument/2006/relationships/hyperlink" Target="#'Antoine'!G6"/><Relationship Id="rId4" Type="http://schemas.openxmlformats.org/officeDocument/2006/relationships/hyperlink" Target="#'Nabile'!G6"/><Relationship Id="rId9" Type="http://schemas.openxmlformats.org/officeDocument/2006/relationships/hyperlink" Target="#'DE SOUSA Antoine'!G6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12</xdr:row>
          <xdr:rowOff>68580</xdr:rowOff>
        </xdr:from>
        <xdr:to>
          <xdr:col>4</xdr:col>
          <xdr:colOff>213360</xdr:colOff>
          <xdr:row>14</xdr:row>
          <xdr:rowOff>160020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salarié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50800</xdr:colOff>
      <xdr:row>0</xdr:row>
      <xdr:rowOff>50800</xdr:rowOff>
    </xdr:from>
    <xdr:to>
      <xdr:col>0</xdr:col>
      <xdr:colOff>2052320</xdr:colOff>
      <xdr:row>2</xdr:row>
      <xdr:rowOff>66040</xdr:rowOff>
    </xdr:to>
    <xdr:sp macro="" textlink="">
      <xdr:nvSpPr>
        <xdr:cNvPr id="1042" name="menu_Menu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2E52EB-723F-486A-8B95-A4718941F84A}"/>
            </a:ext>
          </a:extLst>
        </xdr:cNvPr>
        <xdr:cNvSpPr txBox="1"/>
      </xdr:nvSpPr>
      <xdr:spPr>
        <a:xfrm>
          <a:off x="50800" y="50800"/>
          <a:ext cx="2001520" cy="381000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Menu</a:t>
          </a:r>
        </a:p>
      </xdr:txBody>
    </xdr:sp>
    <xdr:clientData/>
  </xdr:twoCellAnchor>
  <xdr:twoCellAnchor>
    <xdr:from>
      <xdr:col>0</xdr:col>
      <xdr:colOff>50800</xdr:colOff>
      <xdr:row>2</xdr:row>
      <xdr:rowOff>66040</xdr:rowOff>
    </xdr:from>
    <xdr:to>
      <xdr:col>0</xdr:col>
      <xdr:colOff>2052320</xdr:colOff>
      <xdr:row>3</xdr:row>
      <xdr:rowOff>264160</xdr:rowOff>
    </xdr:to>
    <xdr:sp macro="" textlink="">
      <xdr:nvSpPr>
        <xdr:cNvPr id="1043" name="menu_Antoine DE SOUSA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0FEC9B9-B024-4CB6-8E26-5AF05FB5ECA9}"/>
            </a:ext>
          </a:extLst>
        </xdr:cNvPr>
        <xdr:cNvSpPr txBox="1"/>
      </xdr:nvSpPr>
      <xdr:spPr>
        <a:xfrm>
          <a:off x="50800" y="431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Antoine DE SOUSA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129540</xdr:colOff>
          <xdr:row>4</xdr:row>
          <xdr:rowOff>30480</xdr:rowOff>
        </xdr:from>
        <xdr:to>
          <xdr:col>1</xdr:col>
          <xdr:colOff>1470660</xdr:colOff>
          <xdr:row>4</xdr:row>
          <xdr:rowOff>342900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50800</xdr:colOff>
      <xdr:row>0</xdr:row>
      <xdr:rowOff>50800</xdr:rowOff>
    </xdr:from>
    <xdr:to>
      <xdr:col>0</xdr:col>
      <xdr:colOff>1709420</xdr:colOff>
      <xdr:row>1</xdr:row>
      <xdr:rowOff>248920</xdr:rowOff>
    </xdr:to>
    <xdr:sp macro="" textlink="">
      <xdr:nvSpPr>
        <xdr:cNvPr id="24" name="menu_Menu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4BFED14-CAB9-4D2E-A95B-A176FD64317A}"/>
            </a:ext>
          </a:extLst>
        </xdr:cNvPr>
        <xdr:cNvSpPr txBox="1"/>
      </xdr:nvSpPr>
      <xdr:spPr>
        <a:xfrm>
          <a:off x="50800" y="50800"/>
          <a:ext cx="16586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Menu</a:t>
          </a:r>
        </a:p>
      </xdr:txBody>
    </xdr:sp>
    <xdr:clientData/>
  </xdr:twoCellAnchor>
  <xdr:twoCellAnchor>
    <xdr:from>
      <xdr:col>0</xdr:col>
      <xdr:colOff>50800</xdr:colOff>
      <xdr:row>1</xdr:row>
      <xdr:rowOff>248920</xdr:rowOff>
    </xdr:from>
    <xdr:to>
      <xdr:col>0</xdr:col>
      <xdr:colOff>1709420</xdr:colOff>
      <xdr:row>3</xdr:row>
      <xdr:rowOff>111760</xdr:rowOff>
    </xdr:to>
    <xdr:sp macro="" textlink="">
      <xdr:nvSpPr>
        <xdr:cNvPr id="25" name="menu_Tram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FE05563-9B91-4BB1-8974-30C5B5359A69}"/>
            </a:ext>
          </a:extLst>
        </xdr:cNvPr>
        <xdr:cNvSpPr txBox="1"/>
      </xdr:nvSpPr>
      <xdr:spPr>
        <a:xfrm>
          <a:off x="50800" y="431800"/>
          <a:ext cx="1658620" cy="381000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Trame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129540</xdr:colOff>
          <xdr:row>4</xdr:row>
          <xdr:rowOff>30480</xdr:rowOff>
        </xdr:from>
        <xdr:to>
          <xdr:col>1</xdr:col>
          <xdr:colOff>1470660</xdr:colOff>
          <xdr:row>4</xdr:row>
          <xdr:rowOff>342900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FA6222C4-FDE7-4E8A-8E75-95CBD6C880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50800</xdr:colOff>
      <xdr:row>0</xdr:row>
      <xdr:rowOff>50800</xdr:rowOff>
    </xdr:from>
    <xdr:to>
      <xdr:col>0</xdr:col>
      <xdr:colOff>1709420</xdr:colOff>
      <xdr:row>1</xdr:row>
      <xdr:rowOff>248920</xdr:rowOff>
    </xdr:to>
    <xdr:sp macro="" textlink="">
      <xdr:nvSpPr>
        <xdr:cNvPr id="51" name="menu_Menu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1CCB98E-75AA-4D18-9A37-FE1365C03A25}"/>
            </a:ext>
          </a:extLst>
        </xdr:cNvPr>
        <xdr:cNvSpPr txBox="1"/>
      </xdr:nvSpPr>
      <xdr:spPr>
        <a:xfrm>
          <a:off x="50800" y="50800"/>
          <a:ext cx="16586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Menu</a:t>
          </a:r>
        </a:p>
      </xdr:txBody>
    </xdr:sp>
    <xdr:clientData/>
  </xdr:twoCellAnchor>
  <xdr:twoCellAnchor>
    <xdr:from>
      <xdr:col>0</xdr:col>
      <xdr:colOff>50800</xdr:colOff>
      <xdr:row>1</xdr:row>
      <xdr:rowOff>248920</xdr:rowOff>
    </xdr:from>
    <xdr:to>
      <xdr:col>0</xdr:col>
      <xdr:colOff>1709420</xdr:colOff>
      <xdr:row>3</xdr:row>
      <xdr:rowOff>111760</xdr:rowOff>
    </xdr:to>
    <xdr:sp macro="" textlink="">
      <xdr:nvSpPr>
        <xdr:cNvPr id="52" name="menu_Antoine DE SOUSA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026DD2D-A361-45BB-A957-7F9609C5246E}"/>
            </a:ext>
          </a:extLst>
        </xdr:cNvPr>
        <xdr:cNvSpPr txBox="1"/>
      </xdr:nvSpPr>
      <xdr:spPr>
        <a:xfrm>
          <a:off x="50800" y="431800"/>
          <a:ext cx="1658620" cy="381000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Antoine DE SOUSA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</xdr:colOff>
      <xdr:row>0</xdr:row>
      <xdr:rowOff>50800</xdr:rowOff>
    </xdr:from>
    <xdr:to>
      <xdr:col>0</xdr:col>
      <xdr:colOff>2052320</xdr:colOff>
      <xdr:row>2</xdr:row>
      <xdr:rowOff>58420</xdr:rowOff>
    </xdr:to>
    <xdr:sp macro="" textlink="">
      <xdr:nvSpPr>
        <xdr:cNvPr id="68" name="menu_Menu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44000000}"/>
            </a:ext>
          </a:extLst>
        </xdr:cNvPr>
        <xdr:cNvSpPr txBox="1"/>
      </xdr:nvSpPr>
      <xdr:spPr>
        <a:xfrm>
          <a:off x="50800" y="50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Menu</a:t>
          </a:r>
        </a:p>
      </xdr:txBody>
    </xdr:sp>
    <xdr:clientData/>
  </xdr:twoCellAnchor>
  <xdr:twoCellAnchor>
    <xdr:from>
      <xdr:col>0</xdr:col>
      <xdr:colOff>50800</xdr:colOff>
      <xdr:row>2</xdr:row>
      <xdr:rowOff>58420</xdr:rowOff>
    </xdr:from>
    <xdr:to>
      <xdr:col>0</xdr:col>
      <xdr:colOff>2052320</xdr:colOff>
      <xdr:row>4</xdr:row>
      <xdr:rowOff>73660</xdr:rowOff>
    </xdr:to>
    <xdr:sp macro="" textlink="">
      <xdr:nvSpPr>
        <xdr:cNvPr id="69" name="menu_Tram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45000000}"/>
            </a:ext>
          </a:extLst>
        </xdr:cNvPr>
        <xdr:cNvSpPr txBox="1"/>
      </xdr:nvSpPr>
      <xdr:spPr>
        <a:xfrm>
          <a:off x="50800" y="431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Trame</a:t>
          </a:r>
        </a:p>
      </xdr:txBody>
    </xdr:sp>
    <xdr:clientData/>
  </xdr:twoCellAnchor>
  <xdr:twoCellAnchor>
    <xdr:from>
      <xdr:col>0</xdr:col>
      <xdr:colOff>50800</xdr:colOff>
      <xdr:row>4</xdr:row>
      <xdr:rowOff>73660</xdr:rowOff>
    </xdr:from>
    <xdr:to>
      <xdr:col>0</xdr:col>
      <xdr:colOff>2052320</xdr:colOff>
      <xdr:row>6</xdr:row>
      <xdr:rowOff>88900</xdr:rowOff>
    </xdr:to>
    <xdr:sp macro="" textlink="">
      <xdr:nvSpPr>
        <xdr:cNvPr id="70" name="menu_Outils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46000000}"/>
            </a:ext>
          </a:extLst>
        </xdr:cNvPr>
        <xdr:cNvSpPr txBox="1"/>
      </xdr:nvSpPr>
      <xdr:spPr>
        <a:xfrm>
          <a:off x="50800" y="812800"/>
          <a:ext cx="2001520" cy="381000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Outils</a:t>
          </a:r>
        </a:p>
      </xdr:txBody>
    </xdr:sp>
    <xdr:clientData/>
  </xdr:twoCellAnchor>
  <xdr:twoCellAnchor>
    <xdr:from>
      <xdr:col>0</xdr:col>
      <xdr:colOff>50800</xdr:colOff>
      <xdr:row>6</xdr:row>
      <xdr:rowOff>88900</xdr:rowOff>
    </xdr:from>
    <xdr:to>
      <xdr:col>0</xdr:col>
      <xdr:colOff>2052320</xdr:colOff>
      <xdr:row>8</xdr:row>
      <xdr:rowOff>104140</xdr:rowOff>
    </xdr:to>
    <xdr:sp macro="" textlink="">
      <xdr:nvSpPr>
        <xdr:cNvPr id="71" name="menu_Nabile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800-000047000000}"/>
            </a:ext>
          </a:extLst>
        </xdr:cNvPr>
        <xdr:cNvSpPr txBox="1"/>
      </xdr:nvSpPr>
      <xdr:spPr>
        <a:xfrm>
          <a:off x="50800" y="1193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Nabile</a:t>
          </a:r>
        </a:p>
      </xdr:txBody>
    </xdr:sp>
    <xdr:clientData/>
  </xdr:twoCellAnchor>
  <xdr:twoCellAnchor>
    <xdr:from>
      <xdr:col>0</xdr:col>
      <xdr:colOff>50800</xdr:colOff>
      <xdr:row>8</xdr:row>
      <xdr:rowOff>104140</xdr:rowOff>
    </xdr:from>
    <xdr:to>
      <xdr:col>0</xdr:col>
      <xdr:colOff>2052320</xdr:colOff>
      <xdr:row>10</xdr:row>
      <xdr:rowOff>119380</xdr:rowOff>
    </xdr:to>
    <xdr:sp macro="" textlink="">
      <xdr:nvSpPr>
        <xdr:cNvPr id="72" name="menu_DE SOUSA Patricia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48000000}"/>
            </a:ext>
          </a:extLst>
        </xdr:cNvPr>
        <xdr:cNvSpPr txBox="1"/>
      </xdr:nvSpPr>
      <xdr:spPr>
        <a:xfrm>
          <a:off x="50800" y="1574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DE SOUSA Patricia</a:t>
          </a:r>
        </a:p>
      </xdr:txBody>
    </xdr:sp>
    <xdr:clientData/>
  </xdr:twoCellAnchor>
  <xdr:twoCellAnchor>
    <xdr:from>
      <xdr:col>0</xdr:col>
      <xdr:colOff>50800</xdr:colOff>
      <xdr:row>10</xdr:row>
      <xdr:rowOff>119380</xdr:rowOff>
    </xdr:from>
    <xdr:to>
      <xdr:col>0</xdr:col>
      <xdr:colOff>2052320</xdr:colOff>
      <xdr:row>12</xdr:row>
      <xdr:rowOff>134620</xdr:rowOff>
    </xdr:to>
    <xdr:sp macro="" textlink="">
      <xdr:nvSpPr>
        <xdr:cNvPr id="73" name="menu_DE SOUSA Tont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49000000}"/>
            </a:ext>
          </a:extLst>
        </xdr:cNvPr>
        <xdr:cNvSpPr txBox="1"/>
      </xdr:nvSpPr>
      <xdr:spPr>
        <a:xfrm>
          <a:off x="50800" y="1955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DE SOUSA Tont</a:t>
          </a:r>
        </a:p>
      </xdr:txBody>
    </xdr:sp>
    <xdr:clientData/>
  </xdr:twoCellAnchor>
  <xdr:twoCellAnchor>
    <xdr:from>
      <xdr:col>0</xdr:col>
      <xdr:colOff>50800</xdr:colOff>
      <xdr:row>12</xdr:row>
      <xdr:rowOff>134620</xdr:rowOff>
    </xdr:from>
    <xdr:to>
      <xdr:col>0</xdr:col>
      <xdr:colOff>2052320</xdr:colOff>
      <xdr:row>14</xdr:row>
      <xdr:rowOff>149860</xdr:rowOff>
    </xdr:to>
    <xdr:sp macro="" textlink="">
      <xdr:nvSpPr>
        <xdr:cNvPr id="74" name="menu_TEST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4A000000}"/>
            </a:ext>
          </a:extLst>
        </xdr:cNvPr>
        <xdr:cNvSpPr txBox="1"/>
      </xdr:nvSpPr>
      <xdr:spPr>
        <a:xfrm>
          <a:off x="50800" y="2336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TEST</a:t>
          </a:r>
        </a:p>
      </xdr:txBody>
    </xdr:sp>
    <xdr:clientData/>
  </xdr:twoCellAnchor>
  <xdr:twoCellAnchor>
    <xdr:from>
      <xdr:col>0</xdr:col>
      <xdr:colOff>50800</xdr:colOff>
      <xdr:row>14</xdr:row>
      <xdr:rowOff>149860</xdr:rowOff>
    </xdr:from>
    <xdr:to>
      <xdr:col>0</xdr:col>
      <xdr:colOff>2052320</xdr:colOff>
      <xdr:row>16</xdr:row>
      <xdr:rowOff>165100</xdr:rowOff>
    </xdr:to>
    <xdr:sp macro="" textlink="">
      <xdr:nvSpPr>
        <xdr:cNvPr id="75" name="menu_Trame (2)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4B000000}"/>
            </a:ext>
          </a:extLst>
        </xdr:cNvPr>
        <xdr:cNvSpPr txBox="1"/>
      </xdr:nvSpPr>
      <xdr:spPr>
        <a:xfrm>
          <a:off x="50800" y="2717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Trame (2)</a:t>
          </a:r>
        </a:p>
      </xdr:txBody>
    </xdr:sp>
    <xdr:clientData/>
  </xdr:twoCellAnchor>
  <xdr:twoCellAnchor>
    <xdr:from>
      <xdr:col>0</xdr:col>
      <xdr:colOff>50800</xdr:colOff>
      <xdr:row>16</xdr:row>
      <xdr:rowOff>165100</xdr:rowOff>
    </xdr:from>
    <xdr:to>
      <xdr:col>0</xdr:col>
      <xdr:colOff>2052320</xdr:colOff>
      <xdr:row>18</xdr:row>
      <xdr:rowOff>180340</xdr:rowOff>
    </xdr:to>
    <xdr:sp macro="" textlink="">
      <xdr:nvSpPr>
        <xdr:cNvPr id="76" name="menu_DE SOUSA Antoine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800-00004C000000}"/>
            </a:ext>
          </a:extLst>
        </xdr:cNvPr>
        <xdr:cNvSpPr txBox="1"/>
      </xdr:nvSpPr>
      <xdr:spPr>
        <a:xfrm>
          <a:off x="50800" y="3098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DE SOUSA Antoine</a:t>
          </a:r>
        </a:p>
      </xdr:txBody>
    </xdr:sp>
    <xdr:clientData/>
  </xdr:twoCellAnchor>
  <xdr:twoCellAnchor>
    <xdr:from>
      <xdr:col>0</xdr:col>
      <xdr:colOff>50800</xdr:colOff>
      <xdr:row>18</xdr:row>
      <xdr:rowOff>180340</xdr:rowOff>
    </xdr:from>
    <xdr:to>
      <xdr:col>0</xdr:col>
      <xdr:colOff>2052320</xdr:colOff>
      <xdr:row>21</xdr:row>
      <xdr:rowOff>12700</xdr:rowOff>
    </xdr:to>
    <xdr:sp macro="" textlink="">
      <xdr:nvSpPr>
        <xdr:cNvPr id="77" name="menu_Antoine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800-00004D000000}"/>
            </a:ext>
          </a:extLst>
        </xdr:cNvPr>
        <xdr:cNvSpPr txBox="1"/>
      </xdr:nvSpPr>
      <xdr:spPr>
        <a:xfrm>
          <a:off x="50800" y="3479800"/>
          <a:ext cx="2001520" cy="3810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r>
            <a:rPr lang="fr-FR" sz="1100"/>
            <a:t>Antoine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B19248-9992-42C8-8D8A-5C4BE279F648}" name="Jours_fériés" displayName="Jours_fériés" ref="B5:D18" totalsRowShown="0">
  <autoFilter ref="B5:D18" xr:uid="{58B19248-9992-42C8-8D8A-5C4BE279F648}"/>
  <tableColumns count="3">
    <tableColumn id="1" xr3:uid="{5C621D5D-2D1A-4F4E-8077-FF92EF7CDEF6}" name="Jour férié"/>
    <tableColumn id="2" xr3:uid="{0937BF9C-BD1D-4B68-B383-4017FFA720C4}" name="Dates" dataDxfId="3"/>
    <tableColumn id="3" xr3:uid="{47317DBE-5786-4B2A-934A-DECF139DAD87}" name="Formules" dataDxfId="2">
      <calculatedColumnFormula>_xlfn.FORMULATEXT(Jours_fériés[[#This Row],[Dates]])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4:G9"/>
  <sheetViews>
    <sheetView showGridLines="0" tabSelected="1" workbookViewId="0">
      <selection activeCell="G6" sqref="G6"/>
    </sheetView>
  </sheetViews>
  <sheetFormatPr baseColWidth="10" defaultColWidth="11.44140625" defaultRowHeight="14.4" x14ac:dyDescent="0.3"/>
  <cols>
    <col min="1" max="1" width="30.6640625" customWidth="1"/>
    <col min="3" max="3" width="16.6640625" bestFit="1" customWidth="1"/>
    <col min="4" max="4" width="13.6640625" bestFit="1" customWidth="1"/>
  </cols>
  <sheetData>
    <row r="4" spans="2:7" ht="25.8" x14ac:dyDescent="0.5">
      <c r="B4" s="11" t="s">
        <v>0</v>
      </c>
      <c r="C4" s="11"/>
      <c r="E4" s="9" t="s">
        <v>38</v>
      </c>
    </row>
    <row r="5" spans="2:7" x14ac:dyDescent="0.3">
      <c r="D5" t="s">
        <v>49</v>
      </c>
    </row>
    <row r="6" spans="2:7" ht="18" x14ac:dyDescent="0.35">
      <c r="C6" s="12" t="s">
        <v>1</v>
      </c>
      <c r="D6" s="13">
        <v>44470</v>
      </c>
      <c r="E6" t="s">
        <v>46</v>
      </c>
    </row>
    <row r="7" spans="2:7" ht="15" thickBot="1" x14ac:dyDescent="0.35"/>
    <row r="8" spans="2:7" ht="18" x14ac:dyDescent="0.35">
      <c r="C8" s="74" t="s">
        <v>34</v>
      </c>
      <c r="D8" s="14" t="s">
        <v>4</v>
      </c>
      <c r="E8" s="14" t="s">
        <v>47</v>
      </c>
      <c r="F8" s="15" t="s">
        <v>48</v>
      </c>
      <c r="G8" s="8"/>
    </row>
    <row r="9" spans="2:7" ht="18.600000000000001" thickBot="1" x14ac:dyDescent="0.4">
      <c r="C9" s="75"/>
      <c r="D9" s="16">
        <v>0.91666666666666663</v>
      </c>
      <c r="E9" s="17">
        <v>0.25</v>
      </c>
      <c r="F9" s="18">
        <v>0.4</v>
      </c>
    </row>
  </sheetData>
  <sheetProtection sheet="1" objects="1" scenarios="1"/>
  <mergeCells count="1">
    <mergeCell ref="C8:C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PlacerEtNommerUneFeuille">
                <anchor moveWithCells="1" sizeWithCells="1">
                  <from>
                    <xdr:col>2</xdr:col>
                    <xdr:colOff>0</xdr:colOff>
                    <xdr:row>12</xdr:row>
                    <xdr:rowOff>68580</xdr:rowOff>
                  </from>
                  <to>
                    <xdr:col>4</xdr:col>
                    <xdr:colOff>213360</xdr:colOff>
                    <xdr:row>14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20A97-FE95-46EF-952B-575D9C9F3F60}">
  <sheetPr codeName="Feuil4"/>
  <dimension ref="B1:V128"/>
  <sheetViews>
    <sheetView showGridLines="0"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G6" sqref="G6"/>
    </sheetView>
  </sheetViews>
  <sheetFormatPr baseColWidth="10" defaultColWidth="11.44140625" defaultRowHeight="14.4" x14ac:dyDescent="0.3"/>
  <cols>
    <col min="1" max="1" width="25.6640625" style="56" customWidth="1"/>
    <col min="2" max="2" width="25.21875" style="73" bestFit="1" customWidth="1"/>
    <col min="3" max="7" width="10.77734375" style="56" customWidth="1"/>
    <col min="8" max="8" width="12.77734375" style="56" customWidth="1"/>
    <col min="9" max="10" width="10.77734375" style="56" customWidth="1"/>
    <col min="11" max="11" width="10.77734375" style="57" customWidth="1"/>
    <col min="12" max="12" width="12.77734375" style="57" customWidth="1"/>
    <col min="13" max="15" width="10.77734375" style="57" customWidth="1"/>
    <col min="16" max="17" width="2.33203125" style="56" hidden="1" customWidth="1"/>
    <col min="18" max="18" width="25.109375" style="56" hidden="1" customWidth="1"/>
    <col min="19" max="19" width="12.77734375" style="57" customWidth="1"/>
    <col min="20" max="20" width="1.5546875" style="56" hidden="1" customWidth="1"/>
    <col min="21" max="16384" width="11.44140625" style="56"/>
  </cols>
  <sheetData>
    <row r="1" spans="2:22" x14ac:dyDescent="0.3">
      <c r="B1" s="55"/>
    </row>
    <row r="2" spans="2:22" ht="25.8" x14ac:dyDescent="0.3">
      <c r="B2" s="58" t="s">
        <v>39</v>
      </c>
      <c r="C2" s="79" t="str">
        <f>IF(Menu!E4="","",Menu!E4)</f>
        <v>Teste</v>
      </c>
      <c r="D2" s="79"/>
      <c r="E2" s="79"/>
      <c r="F2" s="79"/>
      <c r="G2" s="19" t="s">
        <v>40</v>
      </c>
      <c r="I2" s="80">
        <f>+IF(Menu!D6="","",Menu!D6)</f>
        <v>44470</v>
      </c>
      <c r="J2" s="80"/>
    </row>
    <row r="3" spans="2:22" ht="15" thickBot="1" x14ac:dyDescent="0.35">
      <c r="B3" s="55"/>
      <c r="H3" s="59"/>
    </row>
    <row r="4" spans="2:22" ht="43.2" customHeight="1" thickBot="1" x14ac:dyDescent="0.35">
      <c r="B4" s="55"/>
      <c r="C4" s="90" t="s">
        <v>50</v>
      </c>
      <c r="D4" s="91"/>
      <c r="E4" s="91"/>
      <c r="F4" s="91"/>
      <c r="G4" s="92"/>
      <c r="H4" s="87" t="s">
        <v>51</v>
      </c>
      <c r="I4" s="88"/>
      <c r="J4" s="88"/>
      <c r="K4" s="88"/>
      <c r="L4" s="88"/>
      <c r="M4" s="88"/>
      <c r="N4" s="88"/>
      <c r="O4" s="88"/>
      <c r="P4" s="88"/>
      <c r="Q4" s="88"/>
      <c r="R4" s="88"/>
      <c r="S4" s="89"/>
    </row>
    <row r="5" spans="2:22" ht="28.8" thickBot="1" x14ac:dyDescent="0.35">
      <c r="B5" s="60"/>
      <c r="C5" s="61" t="s">
        <v>37</v>
      </c>
      <c r="D5" s="61"/>
      <c r="E5" s="61"/>
      <c r="F5" s="61"/>
      <c r="G5" s="61"/>
      <c r="H5" s="61" t="str">
        <f ca="1">MID(CELL("nomfichier",A1),FIND("]",CELL("nomfichier",A1),1)+1,30)</f>
        <v>Trame</v>
      </c>
      <c r="I5" s="61"/>
      <c r="J5" s="61"/>
      <c r="K5" s="62"/>
      <c r="L5" s="62"/>
      <c r="M5" s="62"/>
      <c r="N5" s="62"/>
      <c r="O5" s="62"/>
      <c r="P5" s="62"/>
      <c r="Q5" s="62"/>
      <c r="R5" s="62"/>
      <c r="S5" s="62"/>
      <c r="T5" s="63"/>
      <c r="U5" s="63"/>
      <c r="V5" s="63"/>
    </row>
    <row r="6" spans="2:22" ht="15" thickBot="1" x14ac:dyDescent="0.35">
      <c r="B6" s="64"/>
      <c r="C6" s="76" t="s">
        <v>31</v>
      </c>
      <c r="D6" s="77"/>
      <c r="E6" s="78" t="s">
        <v>32</v>
      </c>
      <c r="F6" s="77"/>
      <c r="G6" s="65"/>
      <c r="H6" s="66"/>
      <c r="I6" s="66"/>
      <c r="J6" s="66"/>
      <c r="K6" s="67"/>
      <c r="L6" s="67"/>
      <c r="M6" s="81" t="s">
        <v>41</v>
      </c>
      <c r="N6" s="82"/>
      <c r="O6" s="82"/>
      <c r="P6" s="82"/>
      <c r="Q6" s="82"/>
      <c r="R6" s="82"/>
      <c r="S6" s="83"/>
      <c r="T6" s="63"/>
      <c r="U6" s="63"/>
      <c r="V6" s="63"/>
    </row>
    <row r="7" spans="2:22" ht="39.6" x14ac:dyDescent="0.3">
      <c r="B7" s="68" t="s">
        <v>2</v>
      </c>
      <c r="C7" s="69" t="s">
        <v>4</v>
      </c>
      <c r="D7" s="70" t="s">
        <v>5</v>
      </c>
      <c r="E7" s="70" t="s">
        <v>4</v>
      </c>
      <c r="F7" s="70" t="s">
        <v>5</v>
      </c>
      <c r="G7" s="69" t="s">
        <v>6</v>
      </c>
      <c r="H7" s="45" t="str">
        <f>+CONCATENATE("Heures nuit"," ",TEXT(Menu!D9,"HH:MM")," - ",TEXT(Menu!E9,"HH:MM")," à ",TEXT(Menu!F9,"0%"))</f>
        <v>Heures nuit 22:00 - 06:00 à 40%</v>
      </c>
      <c r="I7" s="46" t="s">
        <v>33</v>
      </c>
      <c r="J7" s="46" t="s">
        <v>36</v>
      </c>
      <c r="K7" s="47" t="s">
        <v>7</v>
      </c>
      <c r="L7" s="48" t="s">
        <v>35</v>
      </c>
      <c r="M7" s="49" t="s">
        <v>42</v>
      </c>
      <c r="N7" s="47" t="s">
        <v>43</v>
      </c>
      <c r="O7" s="47" t="s">
        <v>44</v>
      </c>
      <c r="P7" s="50"/>
      <c r="Q7" s="50"/>
      <c r="R7" s="50" t="s">
        <v>3</v>
      </c>
      <c r="S7" s="51" t="s">
        <v>35</v>
      </c>
      <c r="T7" s="71"/>
      <c r="U7" s="71"/>
      <c r="V7" s="71"/>
    </row>
    <row r="8" spans="2:22" ht="15" customHeight="1" x14ac:dyDescent="0.3">
      <c r="B8" s="52" t="str">
        <f t="shared" ref="B8:B38" si="0">PROPER(TEXT(R8,"jjjj"))&amp;" "&amp;TEXT(R8,"jj")&amp;" "&amp;TEXT(R8,"mmmm")&amp;" "&amp;TEXT(R8,"aaaa")</f>
        <v>Vendredi 01 octobre 2021</v>
      </c>
      <c r="C8" s="84"/>
      <c r="D8" s="84"/>
      <c r="E8" s="84"/>
      <c r="F8" s="84"/>
      <c r="G8" s="84"/>
      <c r="H8" s="85"/>
      <c r="I8" s="20"/>
      <c r="J8" s="20"/>
      <c r="K8" s="21"/>
      <c r="L8" s="44"/>
      <c r="M8" s="23"/>
      <c r="N8" s="24"/>
      <c r="O8" s="24"/>
      <c r="P8" s="25" t="str">
        <f>IF(R8="","",IF(IF(ISERROR(INDEX(Outils!$B$6:$C$18,MATCH(R8,Outils!$C$6:$C$18,0),1)),"","F")="",IF(WEEKDAY(R:R,2)=6,"S",IF(WEEKDAY(R:R,2)=7,"D","")),IF(ISERROR(INDEX(Outils!$B$6:$C$18,MATCH(R8,Outils!$C$6:$C$18,0),1)),"","F")))</f>
        <v/>
      </c>
      <c r="Q8" s="25" t="str">
        <f t="shared" ref="Q8:Q38" si="1">+IF(WEEKDAY(R:R,2)=7,"D","")</f>
        <v/>
      </c>
      <c r="R8" s="25">
        <f>IFERROR(Menu!D6,"")</f>
        <v>44470</v>
      </c>
      <c r="S8" s="26"/>
      <c r="T8" s="71">
        <f>+_xlfn.ISOWEEKNUM(R8)</f>
        <v>39</v>
      </c>
      <c r="U8" s="71"/>
      <c r="V8" s="71"/>
    </row>
    <row r="9" spans="2:22" ht="15" customHeight="1" x14ac:dyDescent="0.3">
      <c r="B9" s="52" t="str">
        <f t="shared" si="0"/>
        <v>Samedi 02 octobre 2021</v>
      </c>
      <c r="C9" s="84"/>
      <c r="D9" s="84"/>
      <c r="E9" s="84"/>
      <c r="F9" s="84"/>
      <c r="G9" s="84"/>
      <c r="H9" s="85"/>
      <c r="I9" s="20"/>
      <c r="J9" s="20"/>
      <c r="K9" s="21"/>
      <c r="L9" s="22"/>
      <c r="M9" s="23"/>
      <c r="N9" s="24"/>
      <c r="O9" s="24"/>
      <c r="P9" s="25" t="str">
        <f>IF(R9="","",IF(IF(ISERROR(INDEX(Outils!$B$6:$C$18,MATCH(R9,Outils!$C$6:$C$18,0),1)),"","F")="",IF(WEEKDAY(R:R,2)=6,"S",IF(WEEKDAY(R:R,2)=7,"D","")),IF(ISERROR(INDEX(Outils!$B$6:$C$18,MATCH(R9,Outils!$C$6:$C$18,0),1)),"","F")))</f>
        <v>S</v>
      </c>
      <c r="Q9" s="25" t="str">
        <f t="shared" si="1"/>
        <v/>
      </c>
      <c r="R9" s="25">
        <f t="shared" ref="R9:R38" si="2">IFERROR(IF(EOMONTH($R$8,0)&gt;=R8+1,R8+1,""),"")</f>
        <v>44471</v>
      </c>
      <c r="S9" s="26"/>
      <c r="T9" s="71">
        <f t="shared" ref="T9:T38" si="3">+_xlfn.ISOWEEKNUM(R9)</f>
        <v>39</v>
      </c>
      <c r="U9" s="71"/>
      <c r="V9" s="71"/>
    </row>
    <row r="10" spans="2:22" ht="15" customHeight="1" x14ac:dyDescent="0.3">
      <c r="B10" s="52" t="str">
        <f t="shared" si="0"/>
        <v>Dimanche 03 octobre 2021</v>
      </c>
      <c r="C10" s="84"/>
      <c r="D10" s="84"/>
      <c r="E10" s="84"/>
      <c r="F10" s="84"/>
      <c r="G10" s="84"/>
      <c r="H10" s="85"/>
      <c r="I10" s="20"/>
      <c r="J10" s="20"/>
      <c r="K10" s="21"/>
      <c r="L10" s="22"/>
      <c r="M10" s="23"/>
      <c r="N10" s="24"/>
      <c r="O10" s="24"/>
      <c r="P10" s="25" t="str">
        <f>IF(R10="","",IF(IF(ISERROR(INDEX(Outils!$B$6:$C$18,MATCH(R10,Outils!$C$6:$C$18,0),1)),"","F")="",IF(WEEKDAY(R:R,2)=6,"S",IF(WEEKDAY(R:R,2)=7,"D","")),IF(ISERROR(INDEX(Outils!$B$6:$C$18,MATCH(R10,Outils!$C$6:$C$18,0),1)),"","F")))</f>
        <v>D</v>
      </c>
      <c r="Q10" s="25" t="str">
        <f t="shared" si="1"/>
        <v>D</v>
      </c>
      <c r="R10" s="25">
        <f t="shared" si="2"/>
        <v>44472</v>
      </c>
      <c r="S10" s="26"/>
      <c r="T10" s="71">
        <f t="shared" si="3"/>
        <v>39</v>
      </c>
      <c r="U10" s="71"/>
      <c r="V10" s="71"/>
    </row>
    <row r="11" spans="2:22" ht="15" customHeight="1" x14ac:dyDescent="0.3">
      <c r="B11" s="52" t="str">
        <f t="shared" si="0"/>
        <v>Lundi 04 octobre 2021</v>
      </c>
      <c r="C11" s="84"/>
      <c r="D11" s="84"/>
      <c r="E11" s="84"/>
      <c r="F11" s="84"/>
      <c r="G11" s="84"/>
      <c r="H11" s="85"/>
      <c r="I11" s="20"/>
      <c r="J11" s="20"/>
      <c r="K11" s="21"/>
      <c r="L11" s="22"/>
      <c r="M11" s="23"/>
      <c r="N11" s="24"/>
      <c r="O11" s="24"/>
      <c r="P11" s="25" t="str">
        <f>IF(R11="","",IF(IF(ISERROR(INDEX(Outils!$B$6:$C$18,MATCH(R11,Outils!$C$6:$C$18,0),1)),"","F")="",IF(WEEKDAY(R:R,2)=6,"S",IF(WEEKDAY(R:R,2)=7,"D","")),IF(ISERROR(INDEX(Outils!$B$6:$C$18,MATCH(R11,Outils!$C$6:$C$18,0),1)),"","F")))</f>
        <v/>
      </c>
      <c r="Q11" s="25" t="str">
        <f t="shared" si="1"/>
        <v/>
      </c>
      <c r="R11" s="25">
        <f t="shared" si="2"/>
        <v>44473</v>
      </c>
      <c r="S11" s="26"/>
      <c r="T11" s="71">
        <f t="shared" si="3"/>
        <v>40</v>
      </c>
      <c r="U11" s="71"/>
      <c r="V11" s="71"/>
    </row>
    <row r="12" spans="2:22" ht="15" customHeight="1" x14ac:dyDescent="0.3">
      <c r="B12" s="52" t="str">
        <f t="shared" si="0"/>
        <v>Mardi 05 octobre 2021</v>
      </c>
      <c r="C12" s="84"/>
      <c r="D12" s="84"/>
      <c r="E12" s="84"/>
      <c r="F12" s="84"/>
      <c r="G12" s="84"/>
      <c r="H12" s="85"/>
      <c r="I12" s="20"/>
      <c r="J12" s="20"/>
      <c r="K12" s="21"/>
      <c r="L12" s="22"/>
      <c r="M12" s="23"/>
      <c r="N12" s="24"/>
      <c r="O12" s="24"/>
      <c r="P12" s="25" t="str">
        <f>IF(R12="","",IF(IF(ISERROR(INDEX(Outils!$B$6:$C$18,MATCH(R12,Outils!$C$6:$C$18,0),1)),"","F")="",IF(WEEKDAY(R:R,2)=6,"S",IF(WEEKDAY(R:R,2)=7,"D","")),IF(ISERROR(INDEX(Outils!$B$6:$C$18,MATCH(R12,Outils!$C$6:$C$18,0),1)),"","F")))</f>
        <v/>
      </c>
      <c r="Q12" s="25" t="str">
        <f t="shared" si="1"/>
        <v/>
      </c>
      <c r="R12" s="25">
        <f t="shared" si="2"/>
        <v>44474</v>
      </c>
      <c r="S12" s="26"/>
      <c r="T12" s="71">
        <f t="shared" si="3"/>
        <v>40</v>
      </c>
      <c r="U12" s="71"/>
      <c r="V12" s="71"/>
    </row>
    <row r="13" spans="2:22" ht="15" customHeight="1" x14ac:dyDescent="0.3">
      <c r="B13" s="52" t="str">
        <f t="shared" si="0"/>
        <v>Mercredi 06 octobre 2021</v>
      </c>
      <c r="C13" s="84"/>
      <c r="D13" s="84"/>
      <c r="E13" s="84"/>
      <c r="F13" s="84"/>
      <c r="G13" s="84"/>
      <c r="H13" s="85"/>
      <c r="I13" s="20"/>
      <c r="J13" s="20"/>
      <c r="K13" s="21"/>
      <c r="L13" s="22"/>
      <c r="M13" s="23"/>
      <c r="N13" s="24"/>
      <c r="O13" s="24"/>
      <c r="P13" s="25" t="str">
        <f>IF(R13="","",IF(IF(ISERROR(INDEX(Outils!$B$6:$C$18,MATCH(R13,Outils!$C$6:$C$18,0),1)),"","F")="",IF(WEEKDAY(R:R,2)=6,"S",IF(WEEKDAY(R:R,2)=7,"D","")),IF(ISERROR(INDEX(Outils!$B$6:$C$18,MATCH(R13,Outils!$C$6:$C$18,0),1)),"","F")))</f>
        <v/>
      </c>
      <c r="Q13" s="25" t="str">
        <f t="shared" si="1"/>
        <v/>
      </c>
      <c r="R13" s="25">
        <f t="shared" si="2"/>
        <v>44475</v>
      </c>
      <c r="S13" s="26"/>
      <c r="T13" s="71">
        <f t="shared" si="3"/>
        <v>40</v>
      </c>
      <c r="U13" s="71"/>
      <c r="V13" s="71"/>
    </row>
    <row r="14" spans="2:22" ht="15" customHeight="1" x14ac:dyDescent="0.3">
      <c r="B14" s="52" t="str">
        <f t="shared" si="0"/>
        <v>Jeudi 07 octobre 2021</v>
      </c>
      <c r="C14" s="84"/>
      <c r="D14" s="84"/>
      <c r="E14" s="84"/>
      <c r="F14" s="84"/>
      <c r="G14" s="84"/>
      <c r="H14" s="85"/>
      <c r="I14" s="20"/>
      <c r="J14" s="20"/>
      <c r="K14" s="21"/>
      <c r="L14" s="22"/>
      <c r="M14" s="23"/>
      <c r="N14" s="24"/>
      <c r="O14" s="24"/>
      <c r="P14" s="25" t="str">
        <f>IF(R14="","",IF(IF(ISERROR(INDEX(Outils!$B$6:$C$18,MATCH(R14,Outils!$C$6:$C$18,0),1)),"","F")="",IF(WEEKDAY(R:R,2)=6,"S",IF(WEEKDAY(R:R,2)=7,"D","")),IF(ISERROR(INDEX(Outils!$B$6:$C$18,MATCH(R14,Outils!$C$6:$C$18,0),1)),"","F")))</f>
        <v/>
      </c>
      <c r="Q14" s="25" t="str">
        <f t="shared" si="1"/>
        <v/>
      </c>
      <c r="R14" s="25">
        <f t="shared" si="2"/>
        <v>44476</v>
      </c>
      <c r="S14" s="26"/>
      <c r="T14" s="71">
        <f t="shared" si="3"/>
        <v>40</v>
      </c>
      <c r="U14" s="72"/>
      <c r="V14" s="71"/>
    </row>
    <row r="15" spans="2:22" ht="15" customHeight="1" x14ac:dyDescent="0.3">
      <c r="B15" s="52" t="str">
        <f t="shared" si="0"/>
        <v>Vendredi 08 octobre 2021</v>
      </c>
      <c r="C15" s="84"/>
      <c r="D15" s="84"/>
      <c r="E15" s="84"/>
      <c r="F15" s="84"/>
      <c r="G15" s="84"/>
      <c r="H15" s="86"/>
      <c r="I15" s="20"/>
      <c r="J15" s="20"/>
      <c r="K15" s="27"/>
      <c r="L15" s="28"/>
      <c r="M15" s="29"/>
      <c r="N15" s="30"/>
      <c r="O15" s="30"/>
      <c r="P15" s="25" t="str">
        <f>IF(R15="","",IF(IF(ISERROR(INDEX(Outils!$B$6:$C$18,MATCH(R15,Outils!$C$6:$C$18,0),1)),"","F")="",IF(WEEKDAY(R:R,2)=6,"S",IF(WEEKDAY(R:R,2)=7,"D","")),IF(ISERROR(INDEX(Outils!$B$6:$C$18,MATCH(R15,Outils!$C$6:$C$18,0),1)),"","F")))</f>
        <v/>
      </c>
      <c r="Q15" s="25" t="str">
        <f t="shared" si="1"/>
        <v/>
      </c>
      <c r="R15" s="25">
        <f t="shared" si="2"/>
        <v>44477</v>
      </c>
      <c r="S15" s="26"/>
      <c r="T15" s="71">
        <f t="shared" si="3"/>
        <v>40</v>
      </c>
    </row>
    <row r="16" spans="2:22" ht="15" customHeight="1" x14ac:dyDescent="0.3">
      <c r="B16" s="52" t="str">
        <f t="shared" si="0"/>
        <v>Samedi 09 octobre 2021</v>
      </c>
      <c r="C16" s="84"/>
      <c r="D16" s="84"/>
      <c r="E16" s="84"/>
      <c r="F16" s="84"/>
      <c r="G16" s="84"/>
      <c r="H16" s="86"/>
      <c r="I16" s="20"/>
      <c r="J16" s="20"/>
      <c r="K16" s="27"/>
      <c r="L16" s="28"/>
      <c r="M16" s="29"/>
      <c r="N16" s="30"/>
      <c r="O16" s="30"/>
      <c r="P16" s="25" t="str">
        <f>IF(R16="","",IF(IF(ISERROR(INDEX(Outils!$B$6:$C$18,MATCH(R16,Outils!$C$6:$C$18,0),1)),"","F")="",IF(WEEKDAY(R:R,2)=6,"S",IF(WEEKDAY(R:R,2)=7,"D","")),IF(ISERROR(INDEX(Outils!$B$6:$C$18,MATCH(R16,Outils!$C$6:$C$18,0),1)),"","F")))</f>
        <v>S</v>
      </c>
      <c r="Q16" s="25" t="str">
        <f t="shared" si="1"/>
        <v/>
      </c>
      <c r="R16" s="25">
        <f t="shared" si="2"/>
        <v>44478</v>
      </c>
      <c r="S16" s="26"/>
      <c r="T16" s="71">
        <f t="shared" si="3"/>
        <v>40</v>
      </c>
    </row>
    <row r="17" spans="2:20" ht="15" customHeight="1" x14ac:dyDescent="0.3">
      <c r="B17" s="52" t="str">
        <f t="shared" si="0"/>
        <v>Dimanche 10 octobre 2021</v>
      </c>
      <c r="C17" s="84"/>
      <c r="D17" s="84"/>
      <c r="E17" s="84"/>
      <c r="F17" s="84"/>
      <c r="G17" s="84"/>
      <c r="H17" s="86"/>
      <c r="I17" s="20"/>
      <c r="J17" s="20"/>
      <c r="K17" s="27"/>
      <c r="L17" s="28"/>
      <c r="M17" s="29"/>
      <c r="N17" s="30"/>
      <c r="O17" s="30"/>
      <c r="P17" s="25" t="str">
        <f>IF(R17="","",IF(IF(ISERROR(INDEX(Outils!$B$6:$C$18,MATCH(R17,Outils!$C$6:$C$18,0),1)),"","F")="",IF(WEEKDAY(R:R,2)=6,"S",IF(WEEKDAY(R:R,2)=7,"D","")),IF(ISERROR(INDEX(Outils!$B$6:$C$18,MATCH(R17,Outils!$C$6:$C$18,0),1)),"","F")))</f>
        <v>D</v>
      </c>
      <c r="Q17" s="25" t="str">
        <f t="shared" si="1"/>
        <v>D</v>
      </c>
      <c r="R17" s="25">
        <f t="shared" si="2"/>
        <v>44479</v>
      </c>
      <c r="S17" s="26"/>
      <c r="T17" s="71">
        <f t="shared" si="3"/>
        <v>40</v>
      </c>
    </row>
    <row r="18" spans="2:20" ht="15" customHeight="1" x14ac:dyDescent="0.3">
      <c r="B18" s="52" t="str">
        <f t="shared" si="0"/>
        <v>Lundi 11 octobre 2021</v>
      </c>
      <c r="C18" s="84"/>
      <c r="D18" s="84"/>
      <c r="E18" s="84"/>
      <c r="F18" s="84"/>
      <c r="G18" s="84"/>
      <c r="H18" s="86"/>
      <c r="I18" s="20"/>
      <c r="J18" s="20"/>
      <c r="K18" s="27"/>
      <c r="L18" s="28"/>
      <c r="M18" s="29"/>
      <c r="N18" s="30"/>
      <c r="O18" s="30"/>
      <c r="P18" s="25" t="str">
        <f>IF(R18="","",IF(IF(ISERROR(INDEX(Outils!$B$6:$C$18,MATCH(R18,Outils!$C$6:$C$18,0),1)),"","F")="",IF(WEEKDAY(R:R,2)=6,"S",IF(WEEKDAY(R:R,2)=7,"D","")),IF(ISERROR(INDEX(Outils!$B$6:$C$18,MATCH(R18,Outils!$C$6:$C$18,0),1)),"","F")))</f>
        <v/>
      </c>
      <c r="Q18" s="25" t="str">
        <f t="shared" si="1"/>
        <v/>
      </c>
      <c r="R18" s="25">
        <f t="shared" si="2"/>
        <v>44480</v>
      </c>
      <c r="S18" s="26"/>
      <c r="T18" s="71">
        <f t="shared" si="3"/>
        <v>41</v>
      </c>
    </row>
    <row r="19" spans="2:20" ht="15" customHeight="1" x14ac:dyDescent="0.3">
      <c r="B19" s="52" t="str">
        <f t="shared" si="0"/>
        <v>Mardi 12 octobre 2021</v>
      </c>
      <c r="C19" s="84"/>
      <c r="D19" s="84"/>
      <c r="E19" s="84"/>
      <c r="F19" s="84"/>
      <c r="G19" s="84"/>
      <c r="H19" s="86"/>
      <c r="I19" s="20"/>
      <c r="J19" s="20"/>
      <c r="K19" s="27"/>
      <c r="L19" s="28"/>
      <c r="M19" s="29"/>
      <c r="N19" s="30"/>
      <c r="O19" s="30"/>
      <c r="P19" s="25" t="str">
        <f>IF(R19="","",IF(IF(ISERROR(INDEX(Outils!$B$6:$C$18,MATCH(R19,Outils!$C$6:$C$18,0),1)),"","F")="",IF(WEEKDAY(R:R,2)=6,"S",IF(WEEKDAY(R:R,2)=7,"D","")),IF(ISERROR(INDEX(Outils!$B$6:$C$18,MATCH(R19,Outils!$C$6:$C$18,0),1)),"","F")))</f>
        <v/>
      </c>
      <c r="Q19" s="25" t="str">
        <f t="shared" si="1"/>
        <v/>
      </c>
      <c r="R19" s="25">
        <f t="shared" si="2"/>
        <v>44481</v>
      </c>
      <c r="S19" s="26"/>
      <c r="T19" s="71">
        <f t="shared" si="3"/>
        <v>41</v>
      </c>
    </row>
    <row r="20" spans="2:20" ht="15" customHeight="1" x14ac:dyDescent="0.3">
      <c r="B20" s="52" t="str">
        <f t="shared" si="0"/>
        <v>Mercredi 13 octobre 2021</v>
      </c>
      <c r="C20" s="84"/>
      <c r="D20" s="84"/>
      <c r="E20" s="84"/>
      <c r="F20" s="84"/>
      <c r="G20" s="84"/>
      <c r="H20" s="86"/>
      <c r="I20" s="20"/>
      <c r="J20" s="20"/>
      <c r="K20" s="27"/>
      <c r="L20" s="28"/>
      <c r="M20" s="29"/>
      <c r="N20" s="30"/>
      <c r="O20" s="30"/>
      <c r="P20" s="25" t="str">
        <f>IF(R20="","",IF(IF(ISERROR(INDEX(Outils!$B$6:$C$18,MATCH(R20,Outils!$C$6:$C$18,0),1)),"","F")="",IF(WEEKDAY(R:R,2)=6,"S",IF(WEEKDAY(R:R,2)=7,"D","")),IF(ISERROR(INDEX(Outils!$B$6:$C$18,MATCH(R20,Outils!$C$6:$C$18,0),1)),"","F")))</f>
        <v/>
      </c>
      <c r="Q20" s="25" t="str">
        <f t="shared" si="1"/>
        <v/>
      </c>
      <c r="R20" s="25">
        <f t="shared" si="2"/>
        <v>44482</v>
      </c>
      <c r="S20" s="26"/>
      <c r="T20" s="71">
        <f t="shared" si="3"/>
        <v>41</v>
      </c>
    </row>
    <row r="21" spans="2:20" ht="15" customHeight="1" x14ac:dyDescent="0.3">
      <c r="B21" s="52" t="str">
        <f t="shared" si="0"/>
        <v>Jeudi 14 octobre 2021</v>
      </c>
      <c r="C21" s="84"/>
      <c r="D21" s="84"/>
      <c r="E21" s="84"/>
      <c r="F21" s="84"/>
      <c r="G21" s="84"/>
      <c r="H21" s="86"/>
      <c r="I21" s="20"/>
      <c r="J21" s="20"/>
      <c r="K21" s="27"/>
      <c r="L21" s="28"/>
      <c r="M21" s="29"/>
      <c r="N21" s="30"/>
      <c r="O21" s="30"/>
      <c r="P21" s="25" t="str">
        <f>IF(R21="","",IF(IF(ISERROR(INDEX(Outils!$B$6:$C$18,MATCH(R21,Outils!$C$6:$C$18,0),1)),"","F")="",IF(WEEKDAY(R:R,2)=6,"S",IF(WEEKDAY(R:R,2)=7,"D","")),IF(ISERROR(INDEX(Outils!$B$6:$C$18,MATCH(R21,Outils!$C$6:$C$18,0),1)),"","F")))</f>
        <v/>
      </c>
      <c r="Q21" s="25" t="str">
        <f t="shared" si="1"/>
        <v/>
      </c>
      <c r="R21" s="25">
        <f t="shared" si="2"/>
        <v>44483</v>
      </c>
      <c r="S21" s="26"/>
      <c r="T21" s="71">
        <f t="shared" si="3"/>
        <v>41</v>
      </c>
    </row>
    <row r="22" spans="2:20" ht="15" customHeight="1" x14ac:dyDescent="0.3">
      <c r="B22" s="52" t="str">
        <f t="shared" si="0"/>
        <v>Vendredi 15 octobre 2021</v>
      </c>
      <c r="C22" s="84"/>
      <c r="D22" s="84"/>
      <c r="E22" s="84"/>
      <c r="F22" s="84"/>
      <c r="G22" s="84"/>
      <c r="H22" s="86"/>
      <c r="I22" s="20"/>
      <c r="J22" s="20"/>
      <c r="K22" s="27"/>
      <c r="L22" s="28"/>
      <c r="M22" s="29"/>
      <c r="N22" s="30"/>
      <c r="O22" s="30"/>
      <c r="P22" s="25" t="str">
        <f>IF(R22="","",IF(IF(ISERROR(INDEX(Outils!$B$6:$C$18,MATCH(R22,Outils!$C$6:$C$18,0),1)),"","F")="",IF(WEEKDAY(R:R,2)=6,"S",IF(WEEKDAY(R:R,2)=7,"D","")),IF(ISERROR(INDEX(Outils!$B$6:$C$18,MATCH(R22,Outils!$C$6:$C$18,0),1)),"","F")))</f>
        <v/>
      </c>
      <c r="Q22" s="25" t="str">
        <f t="shared" si="1"/>
        <v/>
      </c>
      <c r="R22" s="25">
        <f t="shared" si="2"/>
        <v>44484</v>
      </c>
      <c r="S22" s="26"/>
      <c r="T22" s="71">
        <f t="shared" si="3"/>
        <v>41</v>
      </c>
    </row>
    <row r="23" spans="2:20" ht="15" customHeight="1" x14ac:dyDescent="0.3">
      <c r="B23" s="52" t="str">
        <f t="shared" si="0"/>
        <v>Samedi 16 octobre 2021</v>
      </c>
      <c r="C23" s="84"/>
      <c r="D23" s="84"/>
      <c r="E23" s="84"/>
      <c r="F23" s="84"/>
      <c r="G23" s="84"/>
      <c r="H23" s="86"/>
      <c r="I23" s="20"/>
      <c r="J23" s="20"/>
      <c r="K23" s="27"/>
      <c r="L23" s="28"/>
      <c r="M23" s="29"/>
      <c r="N23" s="30"/>
      <c r="O23" s="30"/>
      <c r="P23" s="25" t="str">
        <f>IF(R23="","",IF(IF(ISERROR(INDEX(Outils!$B$6:$C$18,MATCH(R23,Outils!$C$6:$C$18,0),1)),"","F")="",IF(WEEKDAY(R:R,2)=6,"S",IF(WEEKDAY(R:R,2)=7,"D","")),IF(ISERROR(INDEX(Outils!$B$6:$C$18,MATCH(R23,Outils!$C$6:$C$18,0),1)),"","F")))</f>
        <v>S</v>
      </c>
      <c r="Q23" s="25" t="str">
        <f t="shared" si="1"/>
        <v/>
      </c>
      <c r="R23" s="25">
        <f t="shared" si="2"/>
        <v>44485</v>
      </c>
      <c r="S23" s="26"/>
      <c r="T23" s="71">
        <f t="shared" si="3"/>
        <v>41</v>
      </c>
    </row>
    <row r="24" spans="2:20" ht="15" customHeight="1" x14ac:dyDescent="0.3">
      <c r="B24" s="52" t="str">
        <f t="shared" si="0"/>
        <v>Dimanche 17 octobre 2021</v>
      </c>
      <c r="C24" s="84"/>
      <c r="D24" s="84"/>
      <c r="E24" s="84"/>
      <c r="F24" s="84"/>
      <c r="G24" s="84"/>
      <c r="H24" s="86"/>
      <c r="I24" s="20"/>
      <c r="J24" s="20"/>
      <c r="K24" s="27"/>
      <c r="L24" s="28"/>
      <c r="M24" s="29"/>
      <c r="N24" s="30"/>
      <c r="O24" s="30"/>
      <c r="P24" s="25" t="str">
        <f>IF(R24="","",IF(IF(ISERROR(INDEX(Outils!$B$6:$C$18,MATCH(R24,Outils!$C$6:$C$18,0),1)),"","F")="",IF(WEEKDAY(R:R,2)=6,"S",IF(WEEKDAY(R:R,2)=7,"D","")),IF(ISERROR(INDEX(Outils!$B$6:$C$18,MATCH(R24,Outils!$C$6:$C$18,0),1)),"","F")))</f>
        <v>D</v>
      </c>
      <c r="Q24" s="25" t="str">
        <f t="shared" si="1"/>
        <v>D</v>
      </c>
      <c r="R24" s="25">
        <f t="shared" si="2"/>
        <v>44486</v>
      </c>
      <c r="S24" s="26"/>
      <c r="T24" s="71">
        <f t="shared" si="3"/>
        <v>41</v>
      </c>
    </row>
    <row r="25" spans="2:20" ht="15" customHeight="1" x14ac:dyDescent="0.3">
      <c r="B25" s="52" t="str">
        <f t="shared" si="0"/>
        <v>Lundi 18 octobre 2021</v>
      </c>
      <c r="C25" s="84"/>
      <c r="D25" s="84"/>
      <c r="E25" s="84"/>
      <c r="F25" s="84"/>
      <c r="G25" s="84"/>
      <c r="H25" s="86"/>
      <c r="I25" s="20"/>
      <c r="J25" s="20"/>
      <c r="K25" s="27"/>
      <c r="L25" s="28"/>
      <c r="M25" s="29"/>
      <c r="N25" s="30"/>
      <c r="O25" s="30"/>
      <c r="P25" s="25" t="str">
        <f>IF(R25="","",IF(IF(ISERROR(INDEX(Outils!$B$6:$C$18,MATCH(R25,Outils!$C$6:$C$18,0),1)),"","F")="",IF(WEEKDAY(R:R,2)=6,"S",IF(WEEKDAY(R:R,2)=7,"D","")),IF(ISERROR(INDEX(Outils!$B$6:$C$18,MATCH(R25,Outils!$C$6:$C$18,0),1)),"","F")))</f>
        <v/>
      </c>
      <c r="Q25" s="25" t="str">
        <f t="shared" si="1"/>
        <v/>
      </c>
      <c r="R25" s="25">
        <f t="shared" si="2"/>
        <v>44487</v>
      </c>
      <c r="S25" s="26"/>
      <c r="T25" s="71">
        <f t="shared" si="3"/>
        <v>42</v>
      </c>
    </row>
    <row r="26" spans="2:20" ht="15" customHeight="1" x14ac:dyDescent="0.3">
      <c r="B26" s="52" t="str">
        <f t="shared" si="0"/>
        <v>Mardi 19 octobre 2021</v>
      </c>
      <c r="C26" s="84"/>
      <c r="D26" s="84"/>
      <c r="E26" s="84"/>
      <c r="F26" s="84"/>
      <c r="G26" s="84"/>
      <c r="H26" s="86"/>
      <c r="I26" s="20"/>
      <c r="J26" s="20"/>
      <c r="K26" s="27"/>
      <c r="L26" s="28"/>
      <c r="M26" s="29"/>
      <c r="N26" s="30"/>
      <c r="O26" s="30"/>
      <c r="P26" s="25" t="str">
        <f>IF(R26="","",IF(IF(ISERROR(INDEX(Outils!$B$6:$C$18,MATCH(R26,Outils!$C$6:$C$18,0),1)),"","F")="",IF(WEEKDAY(R:R,2)=6,"S",IF(WEEKDAY(R:R,2)=7,"D","")),IF(ISERROR(INDEX(Outils!$B$6:$C$18,MATCH(R26,Outils!$C$6:$C$18,0),1)),"","F")))</f>
        <v/>
      </c>
      <c r="Q26" s="25" t="str">
        <f t="shared" si="1"/>
        <v/>
      </c>
      <c r="R26" s="25">
        <f t="shared" si="2"/>
        <v>44488</v>
      </c>
      <c r="S26" s="26"/>
      <c r="T26" s="71">
        <f t="shared" si="3"/>
        <v>42</v>
      </c>
    </row>
    <row r="27" spans="2:20" ht="15" customHeight="1" x14ac:dyDescent="0.3">
      <c r="B27" s="52" t="str">
        <f t="shared" si="0"/>
        <v>Mercredi 20 octobre 2021</v>
      </c>
      <c r="C27" s="84"/>
      <c r="D27" s="84"/>
      <c r="E27" s="84"/>
      <c r="F27" s="84"/>
      <c r="G27" s="84"/>
      <c r="H27" s="86"/>
      <c r="I27" s="20"/>
      <c r="J27" s="20"/>
      <c r="K27" s="27"/>
      <c r="L27" s="28"/>
      <c r="M27" s="29"/>
      <c r="N27" s="30"/>
      <c r="O27" s="30"/>
      <c r="P27" s="25" t="str">
        <f>IF(R27="","",IF(IF(ISERROR(INDEX(Outils!$B$6:$C$18,MATCH(R27,Outils!$C$6:$C$18,0),1)),"","F")="",IF(WEEKDAY(R:R,2)=6,"S",IF(WEEKDAY(R:R,2)=7,"D","")),IF(ISERROR(INDEX(Outils!$B$6:$C$18,MATCH(R27,Outils!$C$6:$C$18,0),1)),"","F")))</f>
        <v/>
      </c>
      <c r="Q27" s="25" t="str">
        <f t="shared" si="1"/>
        <v/>
      </c>
      <c r="R27" s="25">
        <f t="shared" si="2"/>
        <v>44489</v>
      </c>
      <c r="S27" s="26"/>
      <c r="T27" s="71">
        <f t="shared" si="3"/>
        <v>42</v>
      </c>
    </row>
    <row r="28" spans="2:20" ht="15" customHeight="1" x14ac:dyDescent="0.3">
      <c r="B28" s="52" t="str">
        <f t="shared" si="0"/>
        <v>Jeudi 21 octobre 2021</v>
      </c>
      <c r="C28" s="84"/>
      <c r="D28" s="84"/>
      <c r="E28" s="84"/>
      <c r="F28" s="84"/>
      <c r="G28" s="84"/>
      <c r="H28" s="86"/>
      <c r="I28" s="20"/>
      <c r="J28" s="20"/>
      <c r="K28" s="27"/>
      <c r="L28" s="28"/>
      <c r="M28" s="29"/>
      <c r="N28" s="30"/>
      <c r="O28" s="30"/>
      <c r="P28" s="25" t="str">
        <f>IF(R28="","",IF(IF(ISERROR(INDEX(Outils!$B$6:$C$18,MATCH(R28,Outils!$C$6:$C$18,0),1)),"","F")="",IF(WEEKDAY(R:R,2)=6,"S",IF(WEEKDAY(R:R,2)=7,"D","")),IF(ISERROR(INDEX(Outils!$B$6:$C$18,MATCH(R28,Outils!$C$6:$C$18,0),1)),"","F")))</f>
        <v/>
      </c>
      <c r="Q28" s="25" t="str">
        <f t="shared" si="1"/>
        <v/>
      </c>
      <c r="R28" s="25">
        <f t="shared" si="2"/>
        <v>44490</v>
      </c>
      <c r="S28" s="26"/>
      <c r="T28" s="71">
        <f t="shared" si="3"/>
        <v>42</v>
      </c>
    </row>
    <row r="29" spans="2:20" ht="15" customHeight="1" x14ac:dyDescent="0.3">
      <c r="B29" s="52" t="str">
        <f t="shared" si="0"/>
        <v>Vendredi 22 octobre 2021</v>
      </c>
      <c r="C29" s="84"/>
      <c r="D29" s="84"/>
      <c r="E29" s="84"/>
      <c r="F29" s="84"/>
      <c r="G29" s="84"/>
      <c r="H29" s="86"/>
      <c r="I29" s="20"/>
      <c r="J29" s="20"/>
      <c r="K29" s="27"/>
      <c r="L29" s="28"/>
      <c r="M29" s="29"/>
      <c r="N29" s="30"/>
      <c r="O29" s="30"/>
      <c r="P29" s="25" t="str">
        <f>IF(R29="","",IF(IF(ISERROR(INDEX(Outils!$B$6:$C$18,MATCH(R29,Outils!$C$6:$C$18,0),1)),"","F")="",IF(WEEKDAY(R:R,2)=6,"S",IF(WEEKDAY(R:R,2)=7,"D","")),IF(ISERROR(INDEX(Outils!$B$6:$C$18,MATCH(R29,Outils!$C$6:$C$18,0),1)),"","F")))</f>
        <v/>
      </c>
      <c r="Q29" s="25" t="str">
        <f t="shared" si="1"/>
        <v/>
      </c>
      <c r="R29" s="25">
        <f t="shared" si="2"/>
        <v>44491</v>
      </c>
      <c r="S29" s="26"/>
      <c r="T29" s="71">
        <f t="shared" si="3"/>
        <v>42</v>
      </c>
    </row>
    <row r="30" spans="2:20" ht="15" customHeight="1" x14ac:dyDescent="0.3">
      <c r="B30" s="52" t="str">
        <f t="shared" si="0"/>
        <v>Samedi 23 octobre 2021</v>
      </c>
      <c r="C30" s="84"/>
      <c r="D30" s="84"/>
      <c r="E30" s="84"/>
      <c r="F30" s="84"/>
      <c r="G30" s="84"/>
      <c r="H30" s="86"/>
      <c r="I30" s="20"/>
      <c r="J30" s="20"/>
      <c r="K30" s="27"/>
      <c r="L30" s="28"/>
      <c r="M30" s="29"/>
      <c r="N30" s="30"/>
      <c r="O30" s="30"/>
      <c r="P30" s="25" t="str">
        <f>IF(R30="","",IF(IF(ISERROR(INDEX(Outils!$B$6:$C$18,MATCH(R30,Outils!$C$6:$C$18,0),1)),"","F")="",IF(WEEKDAY(R:R,2)=6,"S",IF(WEEKDAY(R:R,2)=7,"D","")),IF(ISERROR(INDEX(Outils!$B$6:$C$18,MATCH(R30,Outils!$C$6:$C$18,0),1)),"","F")))</f>
        <v>S</v>
      </c>
      <c r="Q30" s="25" t="str">
        <f t="shared" si="1"/>
        <v/>
      </c>
      <c r="R30" s="25">
        <f t="shared" si="2"/>
        <v>44492</v>
      </c>
      <c r="S30" s="26"/>
      <c r="T30" s="71">
        <f t="shared" si="3"/>
        <v>42</v>
      </c>
    </row>
    <row r="31" spans="2:20" ht="15" customHeight="1" x14ac:dyDescent="0.3">
      <c r="B31" s="52" t="str">
        <f t="shared" si="0"/>
        <v>Dimanche 24 octobre 2021</v>
      </c>
      <c r="C31" s="84"/>
      <c r="D31" s="84"/>
      <c r="E31" s="84"/>
      <c r="F31" s="84"/>
      <c r="G31" s="84"/>
      <c r="H31" s="86"/>
      <c r="I31" s="20"/>
      <c r="J31" s="20"/>
      <c r="K31" s="27"/>
      <c r="L31" s="28"/>
      <c r="M31" s="29"/>
      <c r="N31" s="30"/>
      <c r="O31" s="30"/>
      <c r="P31" s="25" t="str">
        <f>IF(R31="","",IF(IF(ISERROR(INDEX(Outils!$B$6:$C$18,MATCH(R31,Outils!$C$6:$C$18,0),1)),"","F")="",IF(WEEKDAY(R:R,2)=6,"S",IF(WEEKDAY(R:R,2)=7,"D","")),IF(ISERROR(INDEX(Outils!$B$6:$C$18,MATCH(R31,Outils!$C$6:$C$18,0),1)),"","F")))</f>
        <v>D</v>
      </c>
      <c r="Q31" s="25" t="str">
        <f t="shared" si="1"/>
        <v>D</v>
      </c>
      <c r="R31" s="25">
        <f t="shared" si="2"/>
        <v>44493</v>
      </c>
      <c r="S31" s="26"/>
      <c r="T31" s="71">
        <f t="shared" si="3"/>
        <v>42</v>
      </c>
    </row>
    <row r="32" spans="2:20" ht="15" customHeight="1" x14ac:dyDescent="0.3">
      <c r="B32" s="52" t="str">
        <f t="shared" si="0"/>
        <v>Lundi 25 octobre 2021</v>
      </c>
      <c r="C32" s="84"/>
      <c r="D32" s="84"/>
      <c r="E32" s="84"/>
      <c r="F32" s="84"/>
      <c r="G32" s="84"/>
      <c r="H32" s="86"/>
      <c r="I32" s="20"/>
      <c r="J32" s="20"/>
      <c r="K32" s="27"/>
      <c r="L32" s="28"/>
      <c r="M32" s="29"/>
      <c r="N32" s="30"/>
      <c r="O32" s="30"/>
      <c r="P32" s="25" t="str">
        <f>IF(R32="","",IF(IF(ISERROR(INDEX(Outils!$B$6:$C$18,MATCH(R32,Outils!$C$6:$C$18,0),1)),"","F")="",IF(WEEKDAY(R:R,2)=6,"S",IF(WEEKDAY(R:R,2)=7,"D","")),IF(ISERROR(INDEX(Outils!$B$6:$C$18,MATCH(R32,Outils!$C$6:$C$18,0),1)),"","F")))</f>
        <v/>
      </c>
      <c r="Q32" s="25" t="str">
        <f t="shared" si="1"/>
        <v/>
      </c>
      <c r="R32" s="25">
        <f t="shared" si="2"/>
        <v>44494</v>
      </c>
      <c r="S32" s="26"/>
      <c r="T32" s="71">
        <f t="shared" si="3"/>
        <v>43</v>
      </c>
    </row>
    <row r="33" spans="2:20" ht="15" customHeight="1" x14ac:dyDescent="0.3">
      <c r="B33" s="52" t="str">
        <f t="shared" si="0"/>
        <v>Mardi 26 octobre 2021</v>
      </c>
      <c r="C33" s="84"/>
      <c r="D33" s="84"/>
      <c r="E33" s="84"/>
      <c r="F33" s="84"/>
      <c r="G33" s="84"/>
      <c r="H33" s="86"/>
      <c r="I33" s="20"/>
      <c r="J33" s="20"/>
      <c r="K33" s="27"/>
      <c r="L33" s="28"/>
      <c r="M33" s="29"/>
      <c r="N33" s="30"/>
      <c r="O33" s="30"/>
      <c r="P33" s="25" t="str">
        <f>IF(R33="","",IF(IF(ISERROR(INDEX(Outils!$B$6:$C$18,MATCH(R33,Outils!$C$6:$C$18,0),1)),"","F")="",IF(WEEKDAY(R:R,2)=6,"S",IF(WEEKDAY(R:R,2)=7,"D","")),IF(ISERROR(INDEX(Outils!$B$6:$C$18,MATCH(R33,Outils!$C$6:$C$18,0),1)),"","F")))</f>
        <v/>
      </c>
      <c r="Q33" s="25" t="str">
        <f t="shared" si="1"/>
        <v/>
      </c>
      <c r="R33" s="25">
        <f t="shared" si="2"/>
        <v>44495</v>
      </c>
      <c r="S33" s="26"/>
      <c r="T33" s="71">
        <f t="shared" si="3"/>
        <v>43</v>
      </c>
    </row>
    <row r="34" spans="2:20" ht="15" customHeight="1" x14ac:dyDescent="0.3">
      <c r="B34" s="52" t="str">
        <f t="shared" si="0"/>
        <v>Mercredi 27 octobre 2021</v>
      </c>
      <c r="C34" s="84"/>
      <c r="D34" s="84"/>
      <c r="E34" s="84"/>
      <c r="F34" s="84"/>
      <c r="G34" s="84"/>
      <c r="H34" s="86"/>
      <c r="I34" s="20"/>
      <c r="J34" s="20"/>
      <c r="K34" s="27"/>
      <c r="L34" s="28"/>
      <c r="M34" s="29"/>
      <c r="N34" s="30"/>
      <c r="O34" s="30"/>
      <c r="P34" s="25" t="str">
        <f>IF(R34="","",IF(IF(ISERROR(INDEX(Outils!$B$6:$C$18,MATCH(R34,Outils!$C$6:$C$18,0),1)),"","F")="",IF(WEEKDAY(R:R,2)=6,"S",IF(WEEKDAY(R:R,2)=7,"D","")),IF(ISERROR(INDEX(Outils!$B$6:$C$18,MATCH(R34,Outils!$C$6:$C$18,0),1)),"","F")))</f>
        <v/>
      </c>
      <c r="Q34" s="25" t="str">
        <f t="shared" si="1"/>
        <v/>
      </c>
      <c r="R34" s="25">
        <f t="shared" si="2"/>
        <v>44496</v>
      </c>
      <c r="S34" s="26"/>
      <c r="T34" s="71">
        <f t="shared" si="3"/>
        <v>43</v>
      </c>
    </row>
    <row r="35" spans="2:20" ht="15" customHeight="1" x14ac:dyDescent="0.3">
      <c r="B35" s="52" t="str">
        <f t="shared" si="0"/>
        <v>Jeudi 28 octobre 2021</v>
      </c>
      <c r="C35" s="84"/>
      <c r="D35" s="84"/>
      <c r="E35" s="84"/>
      <c r="F35" s="84"/>
      <c r="G35" s="84"/>
      <c r="H35" s="86"/>
      <c r="I35" s="20"/>
      <c r="J35" s="20"/>
      <c r="K35" s="27"/>
      <c r="L35" s="28"/>
      <c r="M35" s="29"/>
      <c r="N35" s="30"/>
      <c r="O35" s="30"/>
      <c r="P35" s="25" t="str">
        <f>IF(R35="","",IF(IF(ISERROR(INDEX(Outils!$B$6:$C$18,MATCH(R35,Outils!$C$6:$C$18,0),1)),"","F")="",IF(WEEKDAY(R:R,2)=6,"S",IF(WEEKDAY(R:R,2)=7,"D","")),IF(ISERROR(INDEX(Outils!$B$6:$C$18,MATCH(R35,Outils!$C$6:$C$18,0),1)),"","F")))</f>
        <v/>
      </c>
      <c r="Q35" s="25" t="str">
        <f t="shared" si="1"/>
        <v/>
      </c>
      <c r="R35" s="25">
        <f t="shared" si="2"/>
        <v>44497</v>
      </c>
      <c r="S35" s="26"/>
      <c r="T35" s="71">
        <f t="shared" si="3"/>
        <v>43</v>
      </c>
    </row>
    <row r="36" spans="2:20" ht="15" customHeight="1" x14ac:dyDescent="0.3">
      <c r="B36" s="52" t="str">
        <f t="shared" si="0"/>
        <v>Vendredi 29 octobre 2021</v>
      </c>
      <c r="C36" s="84"/>
      <c r="D36" s="84"/>
      <c r="E36" s="84"/>
      <c r="F36" s="84"/>
      <c r="G36" s="84"/>
      <c r="H36" s="86"/>
      <c r="I36" s="20"/>
      <c r="J36" s="20"/>
      <c r="K36" s="27"/>
      <c r="L36" s="28"/>
      <c r="M36" s="29"/>
      <c r="N36" s="30"/>
      <c r="O36" s="30"/>
      <c r="P36" s="25" t="str">
        <f>IF(R36="","",IF(IF(ISERROR(INDEX(Outils!$B$6:$C$18,MATCH(R36,Outils!$C$6:$C$18,0),1)),"","F")="",IF(WEEKDAY(R:R,2)=6,"S",IF(WEEKDAY(R:R,2)=7,"D","")),IF(ISERROR(INDEX(Outils!$B$6:$C$18,MATCH(R36,Outils!$C$6:$C$18,0),1)),"","F")))</f>
        <v/>
      </c>
      <c r="Q36" s="25" t="str">
        <f t="shared" si="1"/>
        <v/>
      </c>
      <c r="R36" s="25">
        <f t="shared" si="2"/>
        <v>44498</v>
      </c>
      <c r="S36" s="26"/>
      <c r="T36" s="71">
        <f t="shared" si="3"/>
        <v>43</v>
      </c>
    </row>
    <row r="37" spans="2:20" ht="15" customHeight="1" x14ac:dyDescent="0.3">
      <c r="B37" s="52" t="str">
        <f t="shared" si="0"/>
        <v>Samedi 30 octobre 2021</v>
      </c>
      <c r="C37" s="84"/>
      <c r="D37" s="84"/>
      <c r="E37" s="84"/>
      <c r="F37" s="84"/>
      <c r="G37" s="84"/>
      <c r="H37" s="86"/>
      <c r="I37" s="20"/>
      <c r="J37" s="20"/>
      <c r="K37" s="27"/>
      <c r="L37" s="28"/>
      <c r="M37" s="29"/>
      <c r="N37" s="30"/>
      <c r="O37" s="30"/>
      <c r="P37" s="25" t="str">
        <f>IF(R37="","",IF(IF(ISERROR(INDEX(Outils!$B$6:$C$18,MATCH(R37,Outils!$C$6:$C$18,0),1)),"","F")="",IF(WEEKDAY(R:R,2)=6,"S",IF(WEEKDAY(R:R,2)=7,"D","")),IF(ISERROR(INDEX(Outils!$B$6:$C$18,MATCH(R37,Outils!$C$6:$C$18,0),1)),"","F")))</f>
        <v>S</v>
      </c>
      <c r="Q37" s="25" t="str">
        <f t="shared" si="1"/>
        <v/>
      </c>
      <c r="R37" s="25">
        <f t="shared" si="2"/>
        <v>44499</v>
      </c>
      <c r="S37" s="26"/>
      <c r="T37" s="71">
        <f t="shared" si="3"/>
        <v>43</v>
      </c>
    </row>
    <row r="38" spans="2:20" ht="15" customHeight="1" x14ac:dyDescent="0.3">
      <c r="B38" s="52" t="str">
        <f t="shared" si="0"/>
        <v>Dimanche 31 octobre 2021</v>
      </c>
      <c r="C38" s="84"/>
      <c r="D38" s="84"/>
      <c r="E38" s="84"/>
      <c r="F38" s="84"/>
      <c r="G38" s="84"/>
      <c r="H38" s="86"/>
      <c r="I38" s="20"/>
      <c r="J38" s="20"/>
      <c r="K38" s="27"/>
      <c r="L38" s="28"/>
      <c r="M38" s="29"/>
      <c r="N38" s="30"/>
      <c r="O38" s="30"/>
      <c r="P38" s="25" t="str">
        <f>IF(R38="","",IF(IF(ISERROR(INDEX(Outils!$B$6:$C$18,MATCH(R38,Outils!$C$6:$C$18,0),1)),"","F")="",IF(WEEKDAY(R:R,2)=6,"S",IF(WEEKDAY(R:R,2)=7,"D","")),IF(ISERROR(INDEX(Outils!$B$6:$C$18,MATCH(R38,Outils!$C$6:$C$18,0),1)),"","F")))</f>
        <v>D</v>
      </c>
      <c r="Q38" s="25" t="str">
        <f t="shared" si="1"/>
        <v>D</v>
      </c>
      <c r="R38" s="25">
        <f t="shared" si="2"/>
        <v>44500</v>
      </c>
      <c r="S38" s="26"/>
      <c r="T38" s="71">
        <f t="shared" si="3"/>
        <v>43</v>
      </c>
    </row>
    <row r="39" spans="2:20" ht="15" customHeight="1" x14ac:dyDescent="0.3">
      <c r="B39" s="53"/>
      <c r="C39" s="31"/>
      <c r="D39" s="31"/>
      <c r="E39" s="31"/>
      <c r="F39" s="31"/>
      <c r="G39" s="31"/>
      <c r="H39" s="31"/>
      <c r="I39" s="31"/>
      <c r="J39" s="31"/>
      <c r="K39" s="32"/>
      <c r="L39" s="33"/>
      <c r="M39" s="34"/>
      <c r="N39" s="32"/>
      <c r="O39" s="32"/>
      <c r="P39" s="31"/>
      <c r="Q39" s="31"/>
      <c r="R39" s="31"/>
      <c r="S39" s="35"/>
    </row>
    <row r="40" spans="2:20" ht="15" customHeight="1" x14ac:dyDescent="0.3">
      <c r="B40" s="34" t="s">
        <v>45</v>
      </c>
      <c r="C40" s="37"/>
      <c r="D40" s="37"/>
      <c r="E40" s="37"/>
      <c r="F40" s="37"/>
      <c r="G40" s="37"/>
      <c r="H40" s="27">
        <f t="shared" ref="H40:O40" si="4">SUM(H8:H39)</f>
        <v>0</v>
      </c>
      <c r="I40" s="27">
        <f t="shared" si="4"/>
        <v>0</v>
      </c>
      <c r="J40" s="27">
        <f t="shared" si="4"/>
        <v>0</v>
      </c>
      <c r="K40" s="27">
        <f t="shared" si="4"/>
        <v>0</v>
      </c>
      <c r="L40" s="28">
        <f t="shared" si="4"/>
        <v>0</v>
      </c>
      <c r="M40" s="36">
        <f t="shared" si="4"/>
        <v>0</v>
      </c>
      <c r="N40" s="27">
        <f t="shared" si="4"/>
        <v>0</v>
      </c>
      <c r="O40" s="27">
        <f t="shared" si="4"/>
        <v>0</v>
      </c>
      <c r="P40" s="37"/>
      <c r="Q40" s="37"/>
      <c r="R40" s="37"/>
      <c r="S40" s="38">
        <f>SUM(S8:S39)</f>
        <v>0</v>
      </c>
    </row>
    <row r="41" spans="2:20" ht="15" customHeight="1" thickBot="1" x14ac:dyDescent="0.35">
      <c r="B41" s="54"/>
      <c r="C41" s="39"/>
      <c r="D41" s="39"/>
      <c r="E41" s="39"/>
      <c r="F41" s="39"/>
      <c r="G41" s="39"/>
      <c r="H41" s="39"/>
      <c r="I41" s="39"/>
      <c r="J41" s="39"/>
      <c r="K41" s="40"/>
      <c r="L41" s="41"/>
      <c r="M41" s="42"/>
      <c r="N41" s="40"/>
      <c r="O41" s="40"/>
      <c r="P41" s="39"/>
      <c r="Q41" s="39"/>
      <c r="R41" s="39"/>
      <c r="S41" s="43"/>
    </row>
    <row r="42" spans="2:20" ht="15" customHeight="1" x14ac:dyDescent="0.3"/>
    <row r="43" spans="2:20" ht="15" customHeight="1" x14ac:dyDescent="0.3"/>
    <row r="44" spans="2:20" ht="15" customHeight="1" x14ac:dyDescent="0.3"/>
    <row r="45" spans="2:20" ht="15" customHeight="1" x14ac:dyDescent="0.3"/>
    <row r="46" spans="2:20" ht="15" customHeight="1" x14ac:dyDescent="0.3"/>
    <row r="47" spans="2:20" ht="15" customHeight="1" x14ac:dyDescent="0.3"/>
    <row r="48" spans="2:20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</sheetData>
  <mergeCells count="7">
    <mergeCell ref="C6:D6"/>
    <mergeCell ref="E6:F6"/>
    <mergeCell ref="C2:F2"/>
    <mergeCell ref="I2:J2"/>
    <mergeCell ref="M6:S6"/>
    <mergeCell ref="C4:G4"/>
    <mergeCell ref="H4:S4"/>
  </mergeCells>
  <conditionalFormatting sqref="R8:S38 M8:O38 B8:K38">
    <cfRule type="expression" dxfId="5" priority="2" stopIfTrue="1">
      <formula>OR($P8="F",$P8="S",$P8="D")</formula>
    </cfRule>
  </conditionalFormatting>
  <conditionalFormatting sqref="L8:L38">
    <cfRule type="expression" dxfId="4" priority="1" stopIfTrue="1">
      <formula>OR($P8="F",$P8="S",$P8="D")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AZ">
                <anchor moveWithCells="1">
                  <from>
                    <xdr:col>1</xdr:col>
                    <xdr:colOff>129540</xdr:colOff>
                    <xdr:row>4</xdr:row>
                    <xdr:rowOff>30480</xdr:rowOff>
                  </from>
                  <to>
                    <xdr:col>1</xdr:col>
                    <xdr:colOff>1470660</xdr:colOff>
                    <xdr:row>4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C95D5C-4906-4B0D-B63C-D37D3CAE1FD4}">
  <sheetPr codeName="Feuil5"/>
  <dimension ref="B1:V128"/>
  <sheetViews>
    <sheetView showGridLines="0"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G6" sqref="G6"/>
    </sheetView>
  </sheetViews>
  <sheetFormatPr baseColWidth="10" defaultColWidth="11.44140625" defaultRowHeight="14.4" x14ac:dyDescent="0.3"/>
  <cols>
    <col min="1" max="1" width="25.6640625" style="56" customWidth="1"/>
    <col min="2" max="2" width="25.21875" style="73" bestFit="1" customWidth="1"/>
    <col min="3" max="7" width="10.77734375" style="56" customWidth="1"/>
    <col min="8" max="8" width="12.77734375" style="56" customWidth="1"/>
    <col min="9" max="10" width="10.77734375" style="56" customWidth="1"/>
    <col min="11" max="11" width="10.77734375" style="57" customWidth="1"/>
    <col min="12" max="12" width="12.77734375" style="57" customWidth="1"/>
    <col min="13" max="15" width="10.77734375" style="57" customWidth="1"/>
    <col min="16" max="17" width="2.33203125" style="56" hidden="1" customWidth="1"/>
    <col min="18" max="18" width="25.109375" style="56" hidden="1" customWidth="1"/>
    <col min="19" max="19" width="12.77734375" style="57" customWidth="1"/>
    <col min="20" max="20" width="1.5546875" style="56" hidden="1" customWidth="1"/>
    <col min="21" max="16384" width="11.44140625" style="56"/>
  </cols>
  <sheetData>
    <row r="1" spans="2:22" x14ac:dyDescent="0.3">
      <c r="B1" s="55"/>
    </row>
    <row r="2" spans="2:22" ht="25.8" x14ac:dyDescent="0.3">
      <c r="B2" s="58" t="s">
        <v>39</v>
      </c>
      <c r="C2" s="79" t="str">
        <f>IF(Menu!E4="","",Menu!E4)</f>
        <v>Teste</v>
      </c>
      <c r="D2" s="79"/>
      <c r="E2" s="79"/>
      <c r="F2" s="79"/>
      <c r="G2" s="19" t="s">
        <v>40</v>
      </c>
      <c r="I2" s="80">
        <f>+IF(Menu!D6="","",Menu!D6)</f>
        <v>44470</v>
      </c>
      <c r="J2" s="80"/>
    </row>
    <row r="3" spans="2:22" ht="15" thickBot="1" x14ac:dyDescent="0.35">
      <c r="B3" s="55"/>
      <c r="H3" s="59"/>
    </row>
    <row r="4" spans="2:22" ht="43.2" customHeight="1" thickBot="1" x14ac:dyDescent="0.35">
      <c r="B4" s="55"/>
      <c r="C4" s="90" t="s">
        <v>50</v>
      </c>
      <c r="D4" s="91"/>
      <c r="E4" s="91"/>
      <c r="F4" s="91"/>
      <c r="G4" s="92"/>
      <c r="H4" s="87" t="s">
        <v>52</v>
      </c>
      <c r="I4" s="88"/>
      <c r="J4" s="88"/>
      <c r="K4" s="88"/>
      <c r="L4" s="88"/>
      <c r="M4" s="88"/>
      <c r="N4" s="88"/>
      <c r="O4" s="88"/>
      <c r="P4" s="88"/>
      <c r="Q4" s="88"/>
      <c r="R4" s="88"/>
      <c r="S4" s="89"/>
    </row>
    <row r="5" spans="2:22" ht="28.8" thickBot="1" x14ac:dyDescent="0.35">
      <c r="B5" s="60"/>
      <c r="C5" s="61" t="s">
        <v>37</v>
      </c>
      <c r="D5" s="61"/>
      <c r="E5" s="61"/>
      <c r="F5" s="61"/>
      <c r="G5" s="61"/>
      <c r="H5" s="61" t="str">
        <f ca="1">MID(CELL("nomfichier",A1),FIND("]",CELL("nomfichier",A1),1)+1,30)</f>
        <v>Antoine DE SOUSA</v>
      </c>
      <c r="I5" s="61"/>
      <c r="J5" s="61"/>
      <c r="K5" s="62"/>
      <c r="L5" s="62"/>
      <c r="M5" s="62"/>
      <c r="N5" s="62"/>
      <c r="O5" s="62"/>
      <c r="P5" s="62"/>
      <c r="Q5" s="62"/>
      <c r="R5" s="62"/>
      <c r="S5" s="62"/>
      <c r="T5" s="63"/>
      <c r="U5" s="63"/>
      <c r="V5" s="63"/>
    </row>
    <row r="6" spans="2:22" ht="15" thickBot="1" x14ac:dyDescent="0.35">
      <c r="B6" s="64"/>
      <c r="C6" s="76" t="s">
        <v>31</v>
      </c>
      <c r="D6" s="77"/>
      <c r="E6" s="78" t="s">
        <v>32</v>
      </c>
      <c r="F6" s="77"/>
      <c r="G6" s="65"/>
      <c r="H6" s="66"/>
      <c r="I6" s="66"/>
      <c r="J6" s="66"/>
      <c r="K6" s="67"/>
      <c r="L6" s="67"/>
      <c r="M6" s="81" t="s">
        <v>41</v>
      </c>
      <c r="N6" s="82"/>
      <c r="O6" s="82"/>
      <c r="P6" s="82"/>
      <c r="Q6" s="82"/>
      <c r="R6" s="82"/>
      <c r="S6" s="83"/>
      <c r="T6" s="63"/>
      <c r="U6" s="63"/>
      <c r="V6" s="63"/>
    </row>
    <row r="7" spans="2:22" ht="39.6" x14ac:dyDescent="0.3">
      <c r="B7" s="68" t="s">
        <v>2</v>
      </c>
      <c r="C7" s="69" t="s">
        <v>4</v>
      </c>
      <c r="D7" s="70" t="s">
        <v>5</v>
      </c>
      <c r="E7" s="70" t="s">
        <v>4</v>
      </c>
      <c r="F7" s="70" t="s">
        <v>5</v>
      </c>
      <c r="G7" s="69" t="s">
        <v>6</v>
      </c>
      <c r="H7" s="45" t="str">
        <f>+CONCATENATE("Heures nuit"," ",TEXT(Menu!D9,"HH:MM")," - ",TEXT(Menu!E9,"HH:MM")," à ",TEXT(Menu!F9,"0%"))</f>
        <v>Heures nuit 22:00 - 06:00 à 40%</v>
      </c>
      <c r="I7" s="46" t="s">
        <v>33</v>
      </c>
      <c r="J7" s="46" t="s">
        <v>36</v>
      </c>
      <c r="K7" s="47" t="s">
        <v>7</v>
      </c>
      <c r="L7" s="48" t="s">
        <v>35</v>
      </c>
      <c r="M7" s="49" t="s">
        <v>42</v>
      </c>
      <c r="N7" s="47" t="s">
        <v>43</v>
      </c>
      <c r="O7" s="47" t="s">
        <v>44</v>
      </c>
      <c r="P7" s="50"/>
      <c r="Q7" s="50"/>
      <c r="R7" s="50" t="s">
        <v>3</v>
      </c>
      <c r="S7" s="51" t="s">
        <v>35</v>
      </c>
      <c r="T7" s="71"/>
      <c r="U7" s="71"/>
      <c r="V7" s="71"/>
    </row>
    <row r="8" spans="2:22" ht="15" customHeight="1" x14ac:dyDescent="0.3">
      <c r="B8" s="52" t="str">
        <f t="shared" ref="B8:B38" si="0">PROPER(TEXT(R8,"jjjj"))&amp;" "&amp;TEXT(R8,"jj")&amp;" "&amp;TEXT(R8,"mmmm")&amp;" "&amp;TEXT(R8,"aaaa")</f>
        <v>Vendredi 01 octobre 2021</v>
      </c>
      <c r="C8" s="84"/>
      <c r="D8" s="84"/>
      <c r="E8" s="84"/>
      <c r="F8" s="84"/>
      <c r="G8" s="84"/>
      <c r="H8" s="85"/>
      <c r="I8" s="20"/>
      <c r="J8" s="20"/>
      <c r="K8" s="21"/>
      <c r="L8" s="44"/>
      <c r="M8" s="23"/>
      <c r="N8" s="24"/>
      <c r="O8" s="24"/>
      <c r="P8" s="25" t="str">
        <f>IF(R8="","",IF(IF(ISERROR(INDEX(Outils!$B$6:$C$18,MATCH(R8,Outils!$C$6:$C$18,0),1)),"","F")="",IF(WEEKDAY(R:R,2)=6,"S",IF(WEEKDAY(R:R,2)=7,"D","")),IF(ISERROR(INDEX(Outils!$B$6:$C$18,MATCH(R8,Outils!$C$6:$C$18,0),1)),"","F")))</f>
        <v/>
      </c>
      <c r="Q8" s="25" t="str">
        <f t="shared" ref="Q8:Q38" si="1">+IF(WEEKDAY(R:R,2)=7,"D","")</f>
        <v/>
      </c>
      <c r="R8" s="25">
        <f>IFERROR(Menu!D6,"")</f>
        <v>44470</v>
      </c>
      <c r="S8" s="26"/>
      <c r="T8" s="71">
        <f>+_xlfn.ISOWEEKNUM(R8)</f>
        <v>39</v>
      </c>
      <c r="U8" s="71"/>
      <c r="V8" s="71"/>
    </row>
    <row r="9" spans="2:22" ht="15" customHeight="1" x14ac:dyDescent="0.3">
      <c r="B9" s="52" t="str">
        <f t="shared" si="0"/>
        <v>Samedi 02 octobre 2021</v>
      </c>
      <c r="C9" s="84"/>
      <c r="D9" s="84"/>
      <c r="E9" s="84"/>
      <c r="F9" s="84"/>
      <c r="G9" s="84"/>
      <c r="H9" s="85"/>
      <c r="I9" s="20"/>
      <c r="J9" s="20"/>
      <c r="K9" s="21"/>
      <c r="L9" s="22"/>
      <c r="M9" s="23"/>
      <c r="N9" s="24"/>
      <c r="O9" s="24"/>
      <c r="P9" s="25" t="str">
        <f>IF(R9="","",IF(IF(ISERROR(INDEX(Outils!$B$6:$C$18,MATCH(R9,Outils!$C$6:$C$18,0),1)),"","F")="",IF(WEEKDAY(R:R,2)=6,"S",IF(WEEKDAY(R:R,2)=7,"D","")),IF(ISERROR(INDEX(Outils!$B$6:$C$18,MATCH(R9,Outils!$C$6:$C$18,0),1)),"","F")))</f>
        <v>S</v>
      </c>
      <c r="Q9" s="25" t="str">
        <f t="shared" si="1"/>
        <v/>
      </c>
      <c r="R9" s="25">
        <f t="shared" ref="R9:R38" si="2">IFERROR(IF(EOMONTH($R$8,0)&gt;=R8+1,R8+1,""),"")</f>
        <v>44471</v>
      </c>
      <c r="S9" s="26"/>
      <c r="T9" s="71">
        <f t="shared" ref="T9:T38" si="3">+_xlfn.ISOWEEKNUM(R9)</f>
        <v>39</v>
      </c>
      <c r="U9" s="71"/>
      <c r="V9" s="71"/>
    </row>
    <row r="10" spans="2:22" ht="15" customHeight="1" x14ac:dyDescent="0.3">
      <c r="B10" s="52" t="str">
        <f t="shared" si="0"/>
        <v>Dimanche 03 octobre 2021</v>
      </c>
      <c r="C10" s="84"/>
      <c r="D10" s="84"/>
      <c r="E10" s="84"/>
      <c r="F10" s="84"/>
      <c r="G10" s="84"/>
      <c r="H10" s="85"/>
      <c r="I10" s="20"/>
      <c r="J10" s="20"/>
      <c r="K10" s="21"/>
      <c r="L10" s="22"/>
      <c r="M10" s="23"/>
      <c r="N10" s="24"/>
      <c r="O10" s="24"/>
      <c r="P10" s="25" t="str">
        <f>IF(R10="","",IF(IF(ISERROR(INDEX(Outils!$B$6:$C$18,MATCH(R10,Outils!$C$6:$C$18,0),1)),"","F")="",IF(WEEKDAY(R:R,2)=6,"S",IF(WEEKDAY(R:R,2)=7,"D","")),IF(ISERROR(INDEX(Outils!$B$6:$C$18,MATCH(R10,Outils!$C$6:$C$18,0),1)),"","F")))</f>
        <v>D</v>
      </c>
      <c r="Q10" s="25" t="str">
        <f t="shared" si="1"/>
        <v>D</v>
      </c>
      <c r="R10" s="25">
        <f t="shared" si="2"/>
        <v>44472</v>
      </c>
      <c r="S10" s="26"/>
      <c r="T10" s="71">
        <f t="shared" si="3"/>
        <v>39</v>
      </c>
      <c r="U10" s="71"/>
      <c r="V10" s="71"/>
    </row>
    <row r="11" spans="2:22" ht="15" customHeight="1" x14ac:dyDescent="0.3">
      <c r="B11" s="52" t="str">
        <f t="shared" si="0"/>
        <v>Lundi 04 octobre 2021</v>
      </c>
      <c r="C11" s="84"/>
      <c r="D11" s="84"/>
      <c r="E11" s="84"/>
      <c r="F11" s="84"/>
      <c r="G11" s="84"/>
      <c r="H11" s="85"/>
      <c r="I11" s="20"/>
      <c r="J11" s="20"/>
      <c r="K11" s="21"/>
      <c r="L11" s="22"/>
      <c r="M11" s="23"/>
      <c r="N11" s="24"/>
      <c r="O11" s="24"/>
      <c r="P11" s="25" t="str">
        <f>IF(R11="","",IF(IF(ISERROR(INDEX(Outils!$B$6:$C$18,MATCH(R11,Outils!$C$6:$C$18,0),1)),"","F")="",IF(WEEKDAY(R:R,2)=6,"S",IF(WEEKDAY(R:R,2)=7,"D","")),IF(ISERROR(INDEX(Outils!$B$6:$C$18,MATCH(R11,Outils!$C$6:$C$18,0),1)),"","F")))</f>
        <v/>
      </c>
      <c r="Q11" s="25" t="str">
        <f t="shared" si="1"/>
        <v/>
      </c>
      <c r="R11" s="25">
        <f t="shared" si="2"/>
        <v>44473</v>
      </c>
      <c r="S11" s="26"/>
      <c r="T11" s="71">
        <f t="shared" si="3"/>
        <v>40</v>
      </c>
      <c r="U11" s="71"/>
      <c r="V11" s="71"/>
    </row>
    <row r="12" spans="2:22" ht="15" customHeight="1" x14ac:dyDescent="0.3">
      <c r="B12" s="52" t="str">
        <f t="shared" si="0"/>
        <v>Mardi 05 octobre 2021</v>
      </c>
      <c r="C12" s="84"/>
      <c r="D12" s="84"/>
      <c r="E12" s="84"/>
      <c r="F12" s="84"/>
      <c r="G12" s="84"/>
      <c r="H12" s="85"/>
      <c r="I12" s="20"/>
      <c r="J12" s="20"/>
      <c r="K12" s="21"/>
      <c r="L12" s="22"/>
      <c r="M12" s="23"/>
      <c r="N12" s="24"/>
      <c r="O12" s="24"/>
      <c r="P12" s="25" t="str">
        <f>IF(R12="","",IF(IF(ISERROR(INDEX(Outils!$B$6:$C$18,MATCH(R12,Outils!$C$6:$C$18,0),1)),"","F")="",IF(WEEKDAY(R:R,2)=6,"S",IF(WEEKDAY(R:R,2)=7,"D","")),IF(ISERROR(INDEX(Outils!$B$6:$C$18,MATCH(R12,Outils!$C$6:$C$18,0),1)),"","F")))</f>
        <v/>
      </c>
      <c r="Q12" s="25" t="str">
        <f t="shared" si="1"/>
        <v/>
      </c>
      <c r="R12" s="25">
        <f t="shared" si="2"/>
        <v>44474</v>
      </c>
      <c r="S12" s="26"/>
      <c r="T12" s="71">
        <f t="shared" si="3"/>
        <v>40</v>
      </c>
      <c r="U12" s="71"/>
      <c r="V12" s="71"/>
    </row>
    <row r="13" spans="2:22" ht="15" customHeight="1" x14ac:dyDescent="0.3">
      <c r="B13" s="52" t="str">
        <f t="shared" si="0"/>
        <v>Mercredi 06 octobre 2021</v>
      </c>
      <c r="C13" s="84"/>
      <c r="D13" s="84"/>
      <c r="E13" s="84"/>
      <c r="F13" s="84"/>
      <c r="G13" s="84"/>
      <c r="H13" s="85"/>
      <c r="I13" s="20"/>
      <c r="J13" s="20"/>
      <c r="K13" s="21"/>
      <c r="L13" s="22"/>
      <c r="M13" s="23"/>
      <c r="N13" s="24"/>
      <c r="O13" s="24"/>
      <c r="P13" s="25" t="str">
        <f>IF(R13="","",IF(IF(ISERROR(INDEX(Outils!$B$6:$C$18,MATCH(R13,Outils!$C$6:$C$18,0),1)),"","F")="",IF(WEEKDAY(R:R,2)=6,"S",IF(WEEKDAY(R:R,2)=7,"D","")),IF(ISERROR(INDEX(Outils!$B$6:$C$18,MATCH(R13,Outils!$C$6:$C$18,0),1)),"","F")))</f>
        <v/>
      </c>
      <c r="Q13" s="25" t="str">
        <f t="shared" si="1"/>
        <v/>
      </c>
      <c r="R13" s="25">
        <f t="shared" si="2"/>
        <v>44475</v>
      </c>
      <c r="S13" s="26"/>
      <c r="T13" s="71">
        <f t="shared" si="3"/>
        <v>40</v>
      </c>
      <c r="U13" s="71"/>
      <c r="V13" s="71"/>
    </row>
    <row r="14" spans="2:22" ht="15" customHeight="1" x14ac:dyDescent="0.3">
      <c r="B14" s="52" t="str">
        <f t="shared" si="0"/>
        <v>Jeudi 07 octobre 2021</v>
      </c>
      <c r="C14" s="84"/>
      <c r="D14" s="84"/>
      <c r="E14" s="84"/>
      <c r="F14" s="84"/>
      <c r="G14" s="84"/>
      <c r="H14" s="85"/>
      <c r="I14" s="20"/>
      <c r="J14" s="20"/>
      <c r="K14" s="21"/>
      <c r="L14" s="22"/>
      <c r="M14" s="23"/>
      <c r="N14" s="24"/>
      <c r="O14" s="24"/>
      <c r="P14" s="25" t="str">
        <f>IF(R14="","",IF(IF(ISERROR(INDEX(Outils!$B$6:$C$18,MATCH(R14,Outils!$C$6:$C$18,0),1)),"","F")="",IF(WEEKDAY(R:R,2)=6,"S",IF(WEEKDAY(R:R,2)=7,"D","")),IF(ISERROR(INDEX(Outils!$B$6:$C$18,MATCH(R14,Outils!$C$6:$C$18,0),1)),"","F")))</f>
        <v/>
      </c>
      <c r="Q14" s="25" t="str">
        <f t="shared" si="1"/>
        <v/>
      </c>
      <c r="R14" s="25">
        <f t="shared" si="2"/>
        <v>44476</v>
      </c>
      <c r="S14" s="26"/>
      <c r="T14" s="71">
        <f t="shared" si="3"/>
        <v>40</v>
      </c>
      <c r="U14" s="72"/>
      <c r="V14" s="71"/>
    </row>
    <row r="15" spans="2:22" ht="15" customHeight="1" x14ac:dyDescent="0.3">
      <c r="B15" s="52" t="str">
        <f t="shared" si="0"/>
        <v>Vendredi 08 octobre 2021</v>
      </c>
      <c r="C15" s="84"/>
      <c r="D15" s="84"/>
      <c r="E15" s="84"/>
      <c r="F15" s="84"/>
      <c r="G15" s="84"/>
      <c r="H15" s="86"/>
      <c r="I15" s="20"/>
      <c r="J15" s="20"/>
      <c r="K15" s="27"/>
      <c r="L15" s="28"/>
      <c r="M15" s="29"/>
      <c r="N15" s="30"/>
      <c r="O15" s="30"/>
      <c r="P15" s="25" t="str">
        <f>IF(R15="","",IF(IF(ISERROR(INDEX(Outils!$B$6:$C$18,MATCH(R15,Outils!$C$6:$C$18,0),1)),"","F")="",IF(WEEKDAY(R:R,2)=6,"S",IF(WEEKDAY(R:R,2)=7,"D","")),IF(ISERROR(INDEX(Outils!$B$6:$C$18,MATCH(R15,Outils!$C$6:$C$18,0),1)),"","F")))</f>
        <v/>
      </c>
      <c r="Q15" s="25" t="str">
        <f t="shared" si="1"/>
        <v/>
      </c>
      <c r="R15" s="25">
        <f t="shared" si="2"/>
        <v>44477</v>
      </c>
      <c r="S15" s="26"/>
      <c r="T15" s="71">
        <f t="shared" si="3"/>
        <v>40</v>
      </c>
    </row>
    <row r="16" spans="2:22" ht="15" customHeight="1" x14ac:dyDescent="0.3">
      <c r="B16" s="52" t="str">
        <f t="shared" si="0"/>
        <v>Samedi 09 octobre 2021</v>
      </c>
      <c r="C16" s="84"/>
      <c r="D16" s="84"/>
      <c r="E16" s="84"/>
      <c r="F16" s="84"/>
      <c r="G16" s="84"/>
      <c r="H16" s="86"/>
      <c r="I16" s="20"/>
      <c r="J16" s="20"/>
      <c r="K16" s="27"/>
      <c r="L16" s="28"/>
      <c r="M16" s="29"/>
      <c r="N16" s="30"/>
      <c r="O16" s="30"/>
      <c r="P16" s="25" t="str">
        <f>IF(R16="","",IF(IF(ISERROR(INDEX(Outils!$B$6:$C$18,MATCH(R16,Outils!$C$6:$C$18,0),1)),"","F")="",IF(WEEKDAY(R:R,2)=6,"S",IF(WEEKDAY(R:R,2)=7,"D","")),IF(ISERROR(INDEX(Outils!$B$6:$C$18,MATCH(R16,Outils!$C$6:$C$18,0),1)),"","F")))</f>
        <v>S</v>
      </c>
      <c r="Q16" s="25" t="str">
        <f t="shared" si="1"/>
        <v/>
      </c>
      <c r="R16" s="25">
        <f t="shared" si="2"/>
        <v>44478</v>
      </c>
      <c r="S16" s="26"/>
      <c r="T16" s="71">
        <f t="shared" si="3"/>
        <v>40</v>
      </c>
    </row>
    <row r="17" spans="2:20" ht="15" customHeight="1" x14ac:dyDescent="0.3">
      <c r="B17" s="52" t="str">
        <f t="shared" si="0"/>
        <v>Dimanche 10 octobre 2021</v>
      </c>
      <c r="C17" s="84"/>
      <c r="D17" s="84"/>
      <c r="E17" s="84"/>
      <c r="F17" s="84"/>
      <c r="G17" s="84"/>
      <c r="H17" s="86"/>
      <c r="I17" s="20"/>
      <c r="J17" s="20"/>
      <c r="K17" s="27"/>
      <c r="L17" s="28"/>
      <c r="M17" s="29"/>
      <c r="N17" s="30"/>
      <c r="O17" s="30"/>
      <c r="P17" s="25" t="str">
        <f>IF(R17="","",IF(IF(ISERROR(INDEX(Outils!$B$6:$C$18,MATCH(R17,Outils!$C$6:$C$18,0),1)),"","F")="",IF(WEEKDAY(R:R,2)=6,"S",IF(WEEKDAY(R:R,2)=7,"D","")),IF(ISERROR(INDEX(Outils!$B$6:$C$18,MATCH(R17,Outils!$C$6:$C$18,0),1)),"","F")))</f>
        <v>D</v>
      </c>
      <c r="Q17" s="25" t="str">
        <f t="shared" si="1"/>
        <v>D</v>
      </c>
      <c r="R17" s="25">
        <f t="shared" si="2"/>
        <v>44479</v>
      </c>
      <c r="S17" s="26"/>
      <c r="T17" s="71">
        <f t="shared" si="3"/>
        <v>40</v>
      </c>
    </row>
    <row r="18" spans="2:20" ht="15" customHeight="1" x14ac:dyDescent="0.3">
      <c r="B18" s="52" t="str">
        <f t="shared" si="0"/>
        <v>Lundi 11 octobre 2021</v>
      </c>
      <c r="C18" s="84"/>
      <c r="D18" s="84"/>
      <c r="E18" s="84"/>
      <c r="F18" s="84"/>
      <c r="G18" s="84"/>
      <c r="H18" s="86"/>
      <c r="I18" s="20"/>
      <c r="J18" s="20"/>
      <c r="K18" s="27"/>
      <c r="L18" s="28"/>
      <c r="M18" s="29"/>
      <c r="N18" s="30"/>
      <c r="O18" s="30"/>
      <c r="P18" s="25" t="str">
        <f>IF(R18="","",IF(IF(ISERROR(INDEX(Outils!$B$6:$C$18,MATCH(R18,Outils!$C$6:$C$18,0),1)),"","F")="",IF(WEEKDAY(R:R,2)=6,"S",IF(WEEKDAY(R:R,2)=7,"D","")),IF(ISERROR(INDEX(Outils!$B$6:$C$18,MATCH(R18,Outils!$C$6:$C$18,0),1)),"","F")))</f>
        <v/>
      </c>
      <c r="Q18" s="25" t="str">
        <f t="shared" si="1"/>
        <v/>
      </c>
      <c r="R18" s="25">
        <f t="shared" si="2"/>
        <v>44480</v>
      </c>
      <c r="S18" s="26"/>
      <c r="T18" s="71">
        <f t="shared" si="3"/>
        <v>41</v>
      </c>
    </row>
    <row r="19" spans="2:20" ht="15" customHeight="1" x14ac:dyDescent="0.3">
      <c r="B19" s="52" t="str">
        <f t="shared" si="0"/>
        <v>Mardi 12 octobre 2021</v>
      </c>
      <c r="C19" s="84"/>
      <c r="D19" s="84"/>
      <c r="E19" s="84"/>
      <c r="F19" s="84"/>
      <c r="G19" s="84"/>
      <c r="H19" s="86"/>
      <c r="I19" s="20"/>
      <c r="J19" s="20"/>
      <c r="K19" s="27"/>
      <c r="L19" s="28"/>
      <c r="M19" s="29"/>
      <c r="N19" s="30"/>
      <c r="O19" s="30"/>
      <c r="P19" s="25" t="str">
        <f>IF(R19="","",IF(IF(ISERROR(INDEX(Outils!$B$6:$C$18,MATCH(R19,Outils!$C$6:$C$18,0),1)),"","F")="",IF(WEEKDAY(R:R,2)=6,"S",IF(WEEKDAY(R:R,2)=7,"D","")),IF(ISERROR(INDEX(Outils!$B$6:$C$18,MATCH(R19,Outils!$C$6:$C$18,0),1)),"","F")))</f>
        <v/>
      </c>
      <c r="Q19" s="25" t="str">
        <f t="shared" si="1"/>
        <v/>
      </c>
      <c r="R19" s="25">
        <f t="shared" si="2"/>
        <v>44481</v>
      </c>
      <c r="S19" s="26"/>
      <c r="T19" s="71">
        <f t="shared" si="3"/>
        <v>41</v>
      </c>
    </row>
    <row r="20" spans="2:20" ht="15" customHeight="1" x14ac:dyDescent="0.3">
      <c r="B20" s="52" t="str">
        <f t="shared" si="0"/>
        <v>Mercredi 13 octobre 2021</v>
      </c>
      <c r="C20" s="84"/>
      <c r="D20" s="84"/>
      <c r="E20" s="84"/>
      <c r="F20" s="84"/>
      <c r="G20" s="84"/>
      <c r="H20" s="86"/>
      <c r="I20" s="20"/>
      <c r="J20" s="20"/>
      <c r="K20" s="27"/>
      <c r="L20" s="28"/>
      <c r="M20" s="29"/>
      <c r="N20" s="30"/>
      <c r="O20" s="30"/>
      <c r="P20" s="25" t="str">
        <f>IF(R20="","",IF(IF(ISERROR(INDEX(Outils!$B$6:$C$18,MATCH(R20,Outils!$C$6:$C$18,0),1)),"","F")="",IF(WEEKDAY(R:R,2)=6,"S",IF(WEEKDAY(R:R,2)=7,"D","")),IF(ISERROR(INDEX(Outils!$B$6:$C$18,MATCH(R20,Outils!$C$6:$C$18,0),1)),"","F")))</f>
        <v/>
      </c>
      <c r="Q20" s="25" t="str">
        <f t="shared" si="1"/>
        <v/>
      </c>
      <c r="R20" s="25">
        <f t="shared" si="2"/>
        <v>44482</v>
      </c>
      <c r="S20" s="26"/>
      <c r="T20" s="71">
        <f t="shared" si="3"/>
        <v>41</v>
      </c>
    </row>
    <row r="21" spans="2:20" ht="15" customHeight="1" x14ac:dyDescent="0.3">
      <c r="B21" s="52" t="str">
        <f t="shared" si="0"/>
        <v>Jeudi 14 octobre 2021</v>
      </c>
      <c r="C21" s="84"/>
      <c r="D21" s="84"/>
      <c r="E21" s="84"/>
      <c r="F21" s="84"/>
      <c r="G21" s="84"/>
      <c r="H21" s="86"/>
      <c r="I21" s="20"/>
      <c r="J21" s="20"/>
      <c r="K21" s="27"/>
      <c r="L21" s="28"/>
      <c r="M21" s="29"/>
      <c r="N21" s="30"/>
      <c r="O21" s="30"/>
      <c r="P21" s="25" t="str">
        <f>IF(R21="","",IF(IF(ISERROR(INDEX(Outils!$B$6:$C$18,MATCH(R21,Outils!$C$6:$C$18,0),1)),"","F")="",IF(WEEKDAY(R:R,2)=6,"S",IF(WEEKDAY(R:R,2)=7,"D","")),IF(ISERROR(INDEX(Outils!$B$6:$C$18,MATCH(R21,Outils!$C$6:$C$18,0),1)),"","F")))</f>
        <v/>
      </c>
      <c r="Q21" s="25" t="str">
        <f t="shared" si="1"/>
        <v/>
      </c>
      <c r="R21" s="25">
        <f t="shared" si="2"/>
        <v>44483</v>
      </c>
      <c r="S21" s="26"/>
      <c r="T21" s="71">
        <f t="shared" si="3"/>
        <v>41</v>
      </c>
    </row>
    <row r="22" spans="2:20" ht="15" customHeight="1" x14ac:dyDescent="0.3">
      <c r="B22" s="52" t="str">
        <f t="shared" si="0"/>
        <v>Vendredi 15 octobre 2021</v>
      </c>
      <c r="C22" s="84"/>
      <c r="D22" s="84"/>
      <c r="E22" s="84"/>
      <c r="F22" s="84"/>
      <c r="G22" s="84"/>
      <c r="H22" s="86"/>
      <c r="I22" s="20"/>
      <c r="J22" s="20"/>
      <c r="K22" s="27"/>
      <c r="L22" s="28"/>
      <c r="M22" s="29"/>
      <c r="N22" s="30"/>
      <c r="O22" s="30"/>
      <c r="P22" s="25" t="str">
        <f>IF(R22="","",IF(IF(ISERROR(INDEX(Outils!$B$6:$C$18,MATCH(R22,Outils!$C$6:$C$18,0),1)),"","F")="",IF(WEEKDAY(R:R,2)=6,"S",IF(WEEKDAY(R:R,2)=7,"D","")),IF(ISERROR(INDEX(Outils!$B$6:$C$18,MATCH(R22,Outils!$C$6:$C$18,0),1)),"","F")))</f>
        <v/>
      </c>
      <c r="Q22" s="25" t="str">
        <f t="shared" si="1"/>
        <v/>
      </c>
      <c r="R22" s="25">
        <f t="shared" si="2"/>
        <v>44484</v>
      </c>
      <c r="S22" s="26"/>
      <c r="T22" s="71">
        <f t="shared" si="3"/>
        <v>41</v>
      </c>
    </row>
    <row r="23" spans="2:20" ht="15" customHeight="1" x14ac:dyDescent="0.3">
      <c r="B23" s="52" t="str">
        <f t="shared" si="0"/>
        <v>Samedi 16 octobre 2021</v>
      </c>
      <c r="C23" s="84"/>
      <c r="D23" s="84"/>
      <c r="E23" s="84"/>
      <c r="F23" s="84"/>
      <c r="G23" s="84"/>
      <c r="H23" s="86"/>
      <c r="I23" s="20"/>
      <c r="J23" s="20"/>
      <c r="K23" s="27"/>
      <c r="L23" s="28"/>
      <c r="M23" s="29"/>
      <c r="N23" s="30"/>
      <c r="O23" s="30"/>
      <c r="P23" s="25" t="str">
        <f>IF(R23="","",IF(IF(ISERROR(INDEX(Outils!$B$6:$C$18,MATCH(R23,Outils!$C$6:$C$18,0),1)),"","F")="",IF(WEEKDAY(R:R,2)=6,"S",IF(WEEKDAY(R:R,2)=7,"D","")),IF(ISERROR(INDEX(Outils!$B$6:$C$18,MATCH(R23,Outils!$C$6:$C$18,0),1)),"","F")))</f>
        <v>S</v>
      </c>
      <c r="Q23" s="25" t="str">
        <f t="shared" si="1"/>
        <v/>
      </c>
      <c r="R23" s="25">
        <f t="shared" si="2"/>
        <v>44485</v>
      </c>
      <c r="S23" s="26"/>
      <c r="T23" s="71">
        <f t="shared" si="3"/>
        <v>41</v>
      </c>
    </row>
    <row r="24" spans="2:20" ht="15" customHeight="1" x14ac:dyDescent="0.3">
      <c r="B24" s="52" t="str">
        <f t="shared" si="0"/>
        <v>Dimanche 17 octobre 2021</v>
      </c>
      <c r="C24" s="84"/>
      <c r="D24" s="84"/>
      <c r="E24" s="84"/>
      <c r="F24" s="84"/>
      <c r="G24" s="84"/>
      <c r="H24" s="86"/>
      <c r="I24" s="20"/>
      <c r="J24" s="20"/>
      <c r="K24" s="27"/>
      <c r="L24" s="28"/>
      <c r="M24" s="29"/>
      <c r="N24" s="30"/>
      <c r="O24" s="30"/>
      <c r="P24" s="25" t="str">
        <f>IF(R24="","",IF(IF(ISERROR(INDEX(Outils!$B$6:$C$18,MATCH(R24,Outils!$C$6:$C$18,0),1)),"","F")="",IF(WEEKDAY(R:R,2)=6,"S",IF(WEEKDAY(R:R,2)=7,"D","")),IF(ISERROR(INDEX(Outils!$B$6:$C$18,MATCH(R24,Outils!$C$6:$C$18,0),1)),"","F")))</f>
        <v>D</v>
      </c>
      <c r="Q24" s="25" t="str">
        <f t="shared" si="1"/>
        <v>D</v>
      </c>
      <c r="R24" s="25">
        <f t="shared" si="2"/>
        <v>44486</v>
      </c>
      <c r="S24" s="26"/>
      <c r="T24" s="71">
        <f t="shared" si="3"/>
        <v>41</v>
      </c>
    </row>
    <row r="25" spans="2:20" ht="15" customHeight="1" x14ac:dyDescent="0.3">
      <c r="B25" s="52" t="str">
        <f t="shared" si="0"/>
        <v>Lundi 18 octobre 2021</v>
      </c>
      <c r="C25" s="84"/>
      <c r="D25" s="84"/>
      <c r="E25" s="84"/>
      <c r="F25" s="84"/>
      <c r="G25" s="84"/>
      <c r="H25" s="86"/>
      <c r="I25" s="20"/>
      <c r="J25" s="20"/>
      <c r="K25" s="27"/>
      <c r="L25" s="28"/>
      <c r="M25" s="29"/>
      <c r="N25" s="30"/>
      <c r="O25" s="30"/>
      <c r="P25" s="25" t="str">
        <f>IF(R25="","",IF(IF(ISERROR(INDEX(Outils!$B$6:$C$18,MATCH(R25,Outils!$C$6:$C$18,0),1)),"","F")="",IF(WEEKDAY(R:R,2)=6,"S",IF(WEEKDAY(R:R,2)=7,"D","")),IF(ISERROR(INDEX(Outils!$B$6:$C$18,MATCH(R25,Outils!$C$6:$C$18,0),1)),"","F")))</f>
        <v/>
      </c>
      <c r="Q25" s="25" t="str">
        <f t="shared" si="1"/>
        <v/>
      </c>
      <c r="R25" s="25">
        <f t="shared" si="2"/>
        <v>44487</v>
      </c>
      <c r="S25" s="26"/>
      <c r="T25" s="71">
        <f t="shared" si="3"/>
        <v>42</v>
      </c>
    </row>
    <row r="26" spans="2:20" ht="15" customHeight="1" x14ac:dyDescent="0.3">
      <c r="B26" s="52" t="str">
        <f t="shared" si="0"/>
        <v>Mardi 19 octobre 2021</v>
      </c>
      <c r="C26" s="84"/>
      <c r="D26" s="84"/>
      <c r="E26" s="84"/>
      <c r="F26" s="84"/>
      <c r="G26" s="84"/>
      <c r="H26" s="86"/>
      <c r="I26" s="20"/>
      <c r="J26" s="20"/>
      <c r="K26" s="27"/>
      <c r="L26" s="28"/>
      <c r="M26" s="29"/>
      <c r="N26" s="30"/>
      <c r="O26" s="30"/>
      <c r="P26" s="25" t="str">
        <f>IF(R26="","",IF(IF(ISERROR(INDEX(Outils!$B$6:$C$18,MATCH(R26,Outils!$C$6:$C$18,0),1)),"","F")="",IF(WEEKDAY(R:R,2)=6,"S",IF(WEEKDAY(R:R,2)=7,"D","")),IF(ISERROR(INDEX(Outils!$B$6:$C$18,MATCH(R26,Outils!$C$6:$C$18,0),1)),"","F")))</f>
        <v/>
      </c>
      <c r="Q26" s="25" t="str">
        <f t="shared" si="1"/>
        <v/>
      </c>
      <c r="R26" s="25">
        <f t="shared" si="2"/>
        <v>44488</v>
      </c>
      <c r="S26" s="26"/>
      <c r="T26" s="71">
        <f t="shared" si="3"/>
        <v>42</v>
      </c>
    </row>
    <row r="27" spans="2:20" ht="15" customHeight="1" x14ac:dyDescent="0.3">
      <c r="B27" s="52" t="str">
        <f t="shared" si="0"/>
        <v>Mercredi 20 octobre 2021</v>
      </c>
      <c r="C27" s="84"/>
      <c r="D27" s="84"/>
      <c r="E27" s="84"/>
      <c r="F27" s="84"/>
      <c r="G27" s="84"/>
      <c r="H27" s="86"/>
      <c r="I27" s="20"/>
      <c r="J27" s="20"/>
      <c r="K27" s="27"/>
      <c r="L27" s="28"/>
      <c r="M27" s="29"/>
      <c r="N27" s="30"/>
      <c r="O27" s="30"/>
      <c r="P27" s="25" t="str">
        <f>IF(R27="","",IF(IF(ISERROR(INDEX(Outils!$B$6:$C$18,MATCH(R27,Outils!$C$6:$C$18,0),1)),"","F")="",IF(WEEKDAY(R:R,2)=6,"S",IF(WEEKDAY(R:R,2)=7,"D","")),IF(ISERROR(INDEX(Outils!$B$6:$C$18,MATCH(R27,Outils!$C$6:$C$18,0),1)),"","F")))</f>
        <v/>
      </c>
      <c r="Q27" s="25" t="str">
        <f t="shared" si="1"/>
        <v/>
      </c>
      <c r="R27" s="25">
        <f t="shared" si="2"/>
        <v>44489</v>
      </c>
      <c r="S27" s="26"/>
      <c r="T27" s="71">
        <f t="shared" si="3"/>
        <v>42</v>
      </c>
    </row>
    <row r="28" spans="2:20" ht="15" customHeight="1" x14ac:dyDescent="0.3">
      <c r="B28" s="52" t="str">
        <f t="shared" si="0"/>
        <v>Jeudi 21 octobre 2021</v>
      </c>
      <c r="C28" s="84"/>
      <c r="D28" s="84"/>
      <c r="E28" s="84"/>
      <c r="F28" s="84"/>
      <c r="G28" s="84"/>
      <c r="H28" s="86"/>
      <c r="I28" s="20"/>
      <c r="J28" s="20"/>
      <c r="K28" s="27"/>
      <c r="L28" s="28"/>
      <c r="M28" s="29"/>
      <c r="N28" s="30"/>
      <c r="O28" s="30"/>
      <c r="P28" s="25" t="str">
        <f>IF(R28="","",IF(IF(ISERROR(INDEX(Outils!$B$6:$C$18,MATCH(R28,Outils!$C$6:$C$18,0),1)),"","F")="",IF(WEEKDAY(R:R,2)=6,"S",IF(WEEKDAY(R:R,2)=7,"D","")),IF(ISERROR(INDEX(Outils!$B$6:$C$18,MATCH(R28,Outils!$C$6:$C$18,0),1)),"","F")))</f>
        <v/>
      </c>
      <c r="Q28" s="25" t="str">
        <f t="shared" si="1"/>
        <v/>
      </c>
      <c r="R28" s="25">
        <f t="shared" si="2"/>
        <v>44490</v>
      </c>
      <c r="S28" s="26"/>
      <c r="T28" s="71">
        <f t="shared" si="3"/>
        <v>42</v>
      </c>
    </row>
    <row r="29" spans="2:20" ht="15" customHeight="1" x14ac:dyDescent="0.3">
      <c r="B29" s="52" t="str">
        <f t="shared" si="0"/>
        <v>Vendredi 22 octobre 2021</v>
      </c>
      <c r="C29" s="84"/>
      <c r="D29" s="84"/>
      <c r="E29" s="84"/>
      <c r="F29" s="84"/>
      <c r="G29" s="84"/>
      <c r="H29" s="86"/>
      <c r="I29" s="20"/>
      <c r="J29" s="20"/>
      <c r="K29" s="27"/>
      <c r="L29" s="28"/>
      <c r="M29" s="29"/>
      <c r="N29" s="30"/>
      <c r="O29" s="30"/>
      <c r="P29" s="25" t="str">
        <f>IF(R29="","",IF(IF(ISERROR(INDEX(Outils!$B$6:$C$18,MATCH(R29,Outils!$C$6:$C$18,0),1)),"","F")="",IF(WEEKDAY(R:R,2)=6,"S",IF(WEEKDAY(R:R,2)=7,"D","")),IF(ISERROR(INDEX(Outils!$B$6:$C$18,MATCH(R29,Outils!$C$6:$C$18,0),1)),"","F")))</f>
        <v/>
      </c>
      <c r="Q29" s="25" t="str">
        <f t="shared" si="1"/>
        <v/>
      </c>
      <c r="R29" s="25">
        <f t="shared" si="2"/>
        <v>44491</v>
      </c>
      <c r="S29" s="26"/>
      <c r="T29" s="71">
        <f t="shared" si="3"/>
        <v>42</v>
      </c>
    </row>
    <row r="30" spans="2:20" ht="15" customHeight="1" x14ac:dyDescent="0.3">
      <c r="B30" s="52" t="str">
        <f t="shared" si="0"/>
        <v>Samedi 23 octobre 2021</v>
      </c>
      <c r="C30" s="84"/>
      <c r="D30" s="84"/>
      <c r="E30" s="84"/>
      <c r="F30" s="84"/>
      <c r="G30" s="84"/>
      <c r="H30" s="86"/>
      <c r="I30" s="20"/>
      <c r="J30" s="20"/>
      <c r="K30" s="27"/>
      <c r="L30" s="28"/>
      <c r="M30" s="29"/>
      <c r="N30" s="30"/>
      <c r="O30" s="30"/>
      <c r="P30" s="25" t="str">
        <f>IF(R30="","",IF(IF(ISERROR(INDEX(Outils!$B$6:$C$18,MATCH(R30,Outils!$C$6:$C$18,0),1)),"","F")="",IF(WEEKDAY(R:R,2)=6,"S",IF(WEEKDAY(R:R,2)=7,"D","")),IF(ISERROR(INDEX(Outils!$B$6:$C$18,MATCH(R30,Outils!$C$6:$C$18,0),1)),"","F")))</f>
        <v>S</v>
      </c>
      <c r="Q30" s="25" t="str">
        <f t="shared" si="1"/>
        <v/>
      </c>
      <c r="R30" s="25">
        <f t="shared" si="2"/>
        <v>44492</v>
      </c>
      <c r="S30" s="26"/>
      <c r="T30" s="71">
        <f t="shared" si="3"/>
        <v>42</v>
      </c>
    </row>
    <row r="31" spans="2:20" ht="15" customHeight="1" x14ac:dyDescent="0.3">
      <c r="B31" s="52" t="str">
        <f t="shared" si="0"/>
        <v>Dimanche 24 octobre 2021</v>
      </c>
      <c r="C31" s="84"/>
      <c r="D31" s="84"/>
      <c r="E31" s="84"/>
      <c r="F31" s="84"/>
      <c r="G31" s="84"/>
      <c r="H31" s="86"/>
      <c r="I31" s="20"/>
      <c r="J31" s="20"/>
      <c r="K31" s="27"/>
      <c r="L31" s="28"/>
      <c r="M31" s="29"/>
      <c r="N31" s="30"/>
      <c r="O31" s="30"/>
      <c r="P31" s="25" t="str">
        <f>IF(R31="","",IF(IF(ISERROR(INDEX(Outils!$B$6:$C$18,MATCH(R31,Outils!$C$6:$C$18,0),1)),"","F")="",IF(WEEKDAY(R:R,2)=6,"S",IF(WEEKDAY(R:R,2)=7,"D","")),IF(ISERROR(INDEX(Outils!$B$6:$C$18,MATCH(R31,Outils!$C$6:$C$18,0),1)),"","F")))</f>
        <v>D</v>
      </c>
      <c r="Q31" s="25" t="str">
        <f t="shared" si="1"/>
        <v>D</v>
      </c>
      <c r="R31" s="25">
        <f t="shared" si="2"/>
        <v>44493</v>
      </c>
      <c r="S31" s="26"/>
      <c r="T31" s="71">
        <f t="shared" si="3"/>
        <v>42</v>
      </c>
    </row>
    <row r="32" spans="2:20" ht="15" customHeight="1" x14ac:dyDescent="0.3">
      <c r="B32" s="52" t="str">
        <f t="shared" si="0"/>
        <v>Lundi 25 octobre 2021</v>
      </c>
      <c r="C32" s="84"/>
      <c r="D32" s="84"/>
      <c r="E32" s="84"/>
      <c r="F32" s="84"/>
      <c r="G32" s="84"/>
      <c r="H32" s="86"/>
      <c r="I32" s="20"/>
      <c r="J32" s="20"/>
      <c r="K32" s="27"/>
      <c r="L32" s="28"/>
      <c r="M32" s="29"/>
      <c r="N32" s="30"/>
      <c r="O32" s="30"/>
      <c r="P32" s="25" t="str">
        <f>IF(R32="","",IF(IF(ISERROR(INDEX(Outils!$B$6:$C$18,MATCH(R32,Outils!$C$6:$C$18,0),1)),"","F")="",IF(WEEKDAY(R:R,2)=6,"S",IF(WEEKDAY(R:R,2)=7,"D","")),IF(ISERROR(INDEX(Outils!$B$6:$C$18,MATCH(R32,Outils!$C$6:$C$18,0),1)),"","F")))</f>
        <v/>
      </c>
      <c r="Q32" s="25" t="str">
        <f t="shared" si="1"/>
        <v/>
      </c>
      <c r="R32" s="25">
        <f t="shared" si="2"/>
        <v>44494</v>
      </c>
      <c r="S32" s="26"/>
      <c r="T32" s="71">
        <f t="shared" si="3"/>
        <v>43</v>
      </c>
    </row>
    <row r="33" spans="2:20" ht="15" customHeight="1" x14ac:dyDescent="0.3">
      <c r="B33" s="52" t="str">
        <f t="shared" si="0"/>
        <v>Mardi 26 octobre 2021</v>
      </c>
      <c r="C33" s="84"/>
      <c r="D33" s="84"/>
      <c r="E33" s="84"/>
      <c r="F33" s="84"/>
      <c r="G33" s="84"/>
      <c r="H33" s="86"/>
      <c r="I33" s="20"/>
      <c r="J33" s="20"/>
      <c r="K33" s="27"/>
      <c r="L33" s="28"/>
      <c r="M33" s="29"/>
      <c r="N33" s="30"/>
      <c r="O33" s="30"/>
      <c r="P33" s="25" t="str">
        <f>IF(R33="","",IF(IF(ISERROR(INDEX(Outils!$B$6:$C$18,MATCH(R33,Outils!$C$6:$C$18,0),1)),"","F")="",IF(WEEKDAY(R:R,2)=6,"S",IF(WEEKDAY(R:R,2)=7,"D","")),IF(ISERROR(INDEX(Outils!$B$6:$C$18,MATCH(R33,Outils!$C$6:$C$18,0),1)),"","F")))</f>
        <v/>
      </c>
      <c r="Q33" s="25" t="str">
        <f t="shared" si="1"/>
        <v/>
      </c>
      <c r="R33" s="25">
        <f t="shared" si="2"/>
        <v>44495</v>
      </c>
      <c r="S33" s="26"/>
      <c r="T33" s="71">
        <f t="shared" si="3"/>
        <v>43</v>
      </c>
    </row>
    <row r="34" spans="2:20" ht="15" customHeight="1" x14ac:dyDescent="0.3">
      <c r="B34" s="52" t="str">
        <f t="shared" si="0"/>
        <v>Mercredi 27 octobre 2021</v>
      </c>
      <c r="C34" s="84"/>
      <c r="D34" s="84"/>
      <c r="E34" s="84"/>
      <c r="F34" s="84"/>
      <c r="G34" s="84"/>
      <c r="H34" s="86"/>
      <c r="I34" s="20"/>
      <c r="J34" s="20"/>
      <c r="K34" s="27"/>
      <c r="L34" s="28"/>
      <c r="M34" s="29"/>
      <c r="N34" s="30"/>
      <c r="O34" s="30"/>
      <c r="P34" s="25" t="str">
        <f>IF(R34="","",IF(IF(ISERROR(INDEX(Outils!$B$6:$C$18,MATCH(R34,Outils!$C$6:$C$18,0),1)),"","F")="",IF(WEEKDAY(R:R,2)=6,"S",IF(WEEKDAY(R:R,2)=7,"D","")),IF(ISERROR(INDEX(Outils!$B$6:$C$18,MATCH(R34,Outils!$C$6:$C$18,0),1)),"","F")))</f>
        <v/>
      </c>
      <c r="Q34" s="25" t="str">
        <f t="shared" si="1"/>
        <v/>
      </c>
      <c r="R34" s="25">
        <f t="shared" si="2"/>
        <v>44496</v>
      </c>
      <c r="S34" s="26"/>
      <c r="T34" s="71">
        <f t="shared" si="3"/>
        <v>43</v>
      </c>
    </row>
    <row r="35" spans="2:20" ht="15" customHeight="1" x14ac:dyDescent="0.3">
      <c r="B35" s="52" t="str">
        <f t="shared" si="0"/>
        <v>Jeudi 28 octobre 2021</v>
      </c>
      <c r="C35" s="84"/>
      <c r="D35" s="84"/>
      <c r="E35" s="84"/>
      <c r="F35" s="84"/>
      <c r="G35" s="84"/>
      <c r="H35" s="86"/>
      <c r="I35" s="20"/>
      <c r="J35" s="20"/>
      <c r="K35" s="27"/>
      <c r="L35" s="28"/>
      <c r="M35" s="29"/>
      <c r="N35" s="30"/>
      <c r="O35" s="30"/>
      <c r="P35" s="25" t="str">
        <f>IF(R35="","",IF(IF(ISERROR(INDEX(Outils!$B$6:$C$18,MATCH(R35,Outils!$C$6:$C$18,0),1)),"","F")="",IF(WEEKDAY(R:R,2)=6,"S",IF(WEEKDAY(R:R,2)=7,"D","")),IF(ISERROR(INDEX(Outils!$B$6:$C$18,MATCH(R35,Outils!$C$6:$C$18,0),1)),"","F")))</f>
        <v/>
      </c>
      <c r="Q35" s="25" t="str">
        <f t="shared" si="1"/>
        <v/>
      </c>
      <c r="R35" s="25">
        <f t="shared" si="2"/>
        <v>44497</v>
      </c>
      <c r="S35" s="26"/>
      <c r="T35" s="71">
        <f t="shared" si="3"/>
        <v>43</v>
      </c>
    </row>
    <row r="36" spans="2:20" ht="15" customHeight="1" x14ac:dyDescent="0.3">
      <c r="B36" s="52" t="str">
        <f t="shared" si="0"/>
        <v>Vendredi 29 octobre 2021</v>
      </c>
      <c r="C36" s="84"/>
      <c r="D36" s="84"/>
      <c r="E36" s="84"/>
      <c r="F36" s="84"/>
      <c r="G36" s="84"/>
      <c r="H36" s="86"/>
      <c r="I36" s="20"/>
      <c r="J36" s="20"/>
      <c r="K36" s="27"/>
      <c r="L36" s="28"/>
      <c r="M36" s="29"/>
      <c r="N36" s="30"/>
      <c r="O36" s="30"/>
      <c r="P36" s="25" t="str">
        <f>IF(R36="","",IF(IF(ISERROR(INDEX(Outils!$B$6:$C$18,MATCH(R36,Outils!$C$6:$C$18,0),1)),"","F")="",IF(WEEKDAY(R:R,2)=6,"S",IF(WEEKDAY(R:R,2)=7,"D","")),IF(ISERROR(INDEX(Outils!$B$6:$C$18,MATCH(R36,Outils!$C$6:$C$18,0),1)),"","F")))</f>
        <v/>
      </c>
      <c r="Q36" s="25" t="str">
        <f t="shared" si="1"/>
        <v/>
      </c>
      <c r="R36" s="25">
        <f t="shared" si="2"/>
        <v>44498</v>
      </c>
      <c r="S36" s="26"/>
      <c r="T36" s="71">
        <f t="shared" si="3"/>
        <v>43</v>
      </c>
    </row>
    <row r="37" spans="2:20" ht="15" customHeight="1" x14ac:dyDescent="0.3">
      <c r="B37" s="52" t="str">
        <f t="shared" si="0"/>
        <v>Samedi 30 octobre 2021</v>
      </c>
      <c r="C37" s="84"/>
      <c r="D37" s="84"/>
      <c r="E37" s="84"/>
      <c r="F37" s="84"/>
      <c r="G37" s="84"/>
      <c r="H37" s="86"/>
      <c r="I37" s="20"/>
      <c r="J37" s="20"/>
      <c r="K37" s="27"/>
      <c r="L37" s="28"/>
      <c r="M37" s="29"/>
      <c r="N37" s="30"/>
      <c r="O37" s="30"/>
      <c r="P37" s="25" t="str">
        <f>IF(R37="","",IF(IF(ISERROR(INDEX(Outils!$B$6:$C$18,MATCH(R37,Outils!$C$6:$C$18,0),1)),"","F")="",IF(WEEKDAY(R:R,2)=6,"S",IF(WEEKDAY(R:R,2)=7,"D","")),IF(ISERROR(INDEX(Outils!$B$6:$C$18,MATCH(R37,Outils!$C$6:$C$18,0),1)),"","F")))</f>
        <v>S</v>
      </c>
      <c r="Q37" s="25" t="str">
        <f t="shared" si="1"/>
        <v/>
      </c>
      <c r="R37" s="25">
        <f t="shared" si="2"/>
        <v>44499</v>
      </c>
      <c r="S37" s="26"/>
      <c r="T37" s="71">
        <f t="shared" si="3"/>
        <v>43</v>
      </c>
    </row>
    <row r="38" spans="2:20" ht="15" customHeight="1" x14ac:dyDescent="0.3">
      <c r="B38" s="52" t="str">
        <f t="shared" si="0"/>
        <v>Dimanche 31 octobre 2021</v>
      </c>
      <c r="C38" s="84"/>
      <c r="D38" s="84"/>
      <c r="E38" s="84"/>
      <c r="F38" s="84"/>
      <c r="G38" s="84"/>
      <c r="H38" s="86"/>
      <c r="I38" s="20"/>
      <c r="J38" s="20"/>
      <c r="K38" s="27"/>
      <c r="L38" s="28"/>
      <c r="M38" s="29"/>
      <c r="N38" s="30"/>
      <c r="O38" s="30"/>
      <c r="P38" s="25" t="str">
        <f>IF(R38="","",IF(IF(ISERROR(INDEX(Outils!$B$6:$C$18,MATCH(R38,Outils!$C$6:$C$18,0),1)),"","F")="",IF(WEEKDAY(R:R,2)=6,"S",IF(WEEKDAY(R:R,2)=7,"D","")),IF(ISERROR(INDEX(Outils!$B$6:$C$18,MATCH(R38,Outils!$C$6:$C$18,0),1)),"","F")))</f>
        <v>D</v>
      </c>
      <c r="Q38" s="25" t="str">
        <f t="shared" si="1"/>
        <v>D</v>
      </c>
      <c r="R38" s="25">
        <f t="shared" si="2"/>
        <v>44500</v>
      </c>
      <c r="S38" s="26"/>
      <c r="T38" s="71">
        <f t="shared" si="3"/>
        <v>43</v>
      </c>
    </row>
    <row r="39" spans="2:20" ht="15" customHeight="1" x14ac:dyDescent="0.3">
      <c r="B39" s="53"/>
      <c r="C39" s="31"/>
      <c r="D39" s="31"/>
      <c r="E39" s="31"/>
      <c r="F39" s="31"/>
      <c r="G39" s="31"/>
      <c r="H39" s="31"/>
      <c r="I39" s="31"/>
      <c r="J39" s="31"/>
      <c r="K39" s="32"/>
      <c r="L39" s="33"/>
      <c r="M39" s="34"/>
      <c r="N39" s="32"/>
      <c r="O39" s="32"/>
      <c r="P39" s="31"/>
      <c r="Q39" s="31"/>
      <c r="R39" s="31"/>
      <c r="S39" s="35"/>
    </row>
    <row r="40" spans="2:20" ht="15" customHeight="1" x14ac:dyDescent="0.3">
      <c r="B40" s="34" t="s">
        <v>45</v>
      </c>
      <c r="C40" s="37"/>
      <c r="D40" s="37"/>
      <c r="E40" s="37"/>
      <c r="F40" s="37"/>
      <c r="G40" s="37"/>
      <c r="H40" s="27">
        <f t="shared" ref="H40:O40" si="4">SUM(H8:H39)</f>
        <v>0</v>
      </c>
      <c r="I40" s="27">
        <f t="shared" si="4"/>
        <v>0</v>
      </c>
      <c r="J40" s="27">
        <f t="shared" si="4"/>
        <v>0</v>
      </c>
      <c r="K40" s="27">
        <f t="shared" si="4"/>
        <v>0</v>
      </c>
      <c r="L40" s="28">
        <f t="shared" si="4"/>
        <v>0</v>
      </c>
      <c r="M40" s="36">
        <f t="shared" si="4"/>
        <v>0</v>
      </c>
      <c r="N40" s="27">
        <f t="shared" si="4"/>
        <v>0</v>
      </c>
      <c r="O40" s="27">
        <f t="shared" si="4"/>
        <v>0</v>
      </c>
      <c r="P40" s="37"/>
      <c r="Q40" s="37"/>
      <c r="R40" s="37"/>
      <c r="S40" s="38">
        <f>SUM(S8:S39)</f>
        <v>0</v>
      </c>
    </row>
    <row r="41" spans="2:20" ht="15" customHeight="1" thickBot="1" x14ac:dyDescent="0.35">
      <c r="B41" s="54"/>
      <c r="C41" s="39"/>
      <c r="D41" s="39"/>
      <c r="E41" s="39"/>
      <c r="F41" s="39"/>
      <c r="G41" s="39"/>
      <c r="H41" s="39"/>
      <c r="I41" s="39"/>
      <c r="J41" s="39"/>
      <c r="K41" s="40"/>
      <c r="L41" s="41"/>
      <c r="M41" s="42"/>
      <c r="N41" s="40"/>
      <c r="O41" s="40"/>
      <c r="P41" s="39"/>
      <c r="Q41" s="39"/>
      <c r="R41" s="39"/>
      <c r="S41" s="43"/>
    </row>
    <row r="42" spans="2:20" ht="15" customHeight="1" x14ac:dyDescent="0.3"/>
    <row r="43" spans="2:20" ht="15" customHeight="1" x14ac:dyDescent="0.3"/>
    <row r="44" spans="2:20" ht="15" customHeight="1" x14ac:dyDescent="0.3"/>
    <row r="45" spans="2:20" ht="15" customHeight="1" x14ac:dyDescent="0.3"/>
    <row r="46" spans="2:20" ht="15" customHeight="1" x14ac:dyDescent="0.3"/>
    <row r="47" spans="2:20" ht="15" customHeight="1" x14ac:dyDescent="0.3"/>
    <row r="48" spans="2:20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</sheetData>
  <mergeCells count="7">
    <mergeCell ref="C2:F2"/>
    <mergeCell ref="I2:J2"/>
    <mergeCell ref="C4:G4"/>
    <mergeCell ref="H4:S4"/>
    <mergeCell ref="C6:D6"/>
    <mergeCell ref="E6:F6"/>
    <mergeCell ref="M6:S6"/>
  </mergeCells>
  <conditionalFormatting sqref="R8:S38 M8:O38 B8:K38">
    <cfRule type="expression" dxfId="1" priority="2" stopIfTrue="1">
      <formula>OR($P8="F",$P8="S",$P8="D")</formula>
    </cfRule>
  </conditionalFormatting>
  <conditionalFormatting sqref="L8:L38">
    <cfRule type="expression" dxfId="0" priority="1" stopIfTrue="1">
      <formula>OR($P8="F",$P8="S",$P8="D")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RAZ">
                <anchor moveWithCells="1">
                  <from>
                    <xdr:col>1</xdr:col>
                    <xdr:colOff>129540</xdr:colOff>
                    <xdr:row>4</xdr:row>
                    <xdr:rowOff>30480</xdr:rowOff>
                  </from>
                  <to>
                    <xdr:col>1</xdr:col>
                    <xdr:colOff>1470660</xdr:colOff>
                    <xdr:row>4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DEE74-F1E8-4539-BEBB-120C6452321A}">
  <sheetPr codeName="Feuil1"/>
  <dimension ref="B1:K18"/>
  <sheetViews>
    <sheetView workbookViewId="0">
      <selection activeCell="G6" sqref="G6"/>
    </sheetView>
  </sheetViews>
  <sheetFormatPr baseColWidth="10" defaultColWidth="11.44140625" defaultRowHeight="14.4" x14ac:dyDescent="0.3"/>
  <cols>
    <col min="1" max="1" width="30.6640625" customWidth="1"/>
    <col min="2" max="2" width="27.33203125" bestFit="1" customWidth="1"/>
    <col min="3" max="3" width="12.5546875" customWidth="1"/>
    <col min="4" max="4" width="51.6640625" bestFit="1" customWidth="1"/>
    <col min="6" max="6" width="22.5546875" customWidth="1"/>
    <col min="7" max="7" width="2.109375" customWidth="1"/>
  </cols>
  <sheetData>
    <row r="1" spans="2:11" ht="15" thickBot="1" x14ac:dyDescent="0.35">
      <c r="B1" s="7"/>
      <c r="C1" s="2"/>
      <c r="D1" s="2"/>
      <c r="E1" s="2"/>
      <c r="F1" s="2"/>
      <c r="G1" s="2"/>
      <c r="H1" s="2"/>
      <c r="I1" s="2"/>
      <c r="J1" s="2"/>
      <c r="K1" s="2"/>
    </row>
    <row r="3" spans="2:11" x14ac:dyDescent="0.3">
      <c r="B3" s="3" t="s">
        <v>8</v>
      </c>
      <c r="C3" s="10">
        <f>+YEAR(Menu!D6)</f>
        <v>2021</v>
      </c>
      <c r="F3" s="5" t="s">
        <v>9</v>
      </c>
      <c r="K3">
        <v>2021</v>
      </c>
    </row>
    <row r="4" spans="2:11" x14ac:dyDescent="0.3">
      <c r="F4" t="s">
        <v>10</v>
      </c>
      <c r="K4">
        <v>2022</v>
      </c>
    </row>
    <row r="5" spans="2:11" x14ac:dyDescent="0.3">
      <c r="B5" t="s">
        <v>11</v>
      </c>
      <c r="C5" t="s">
        <v>12</v>
      </c>
      <c r="D5" t="s">
        <v>13</v>
      </c>
      <c r="F5" t="s">
        <v>14</v>
      </c>
      <c r="G5" t="s">
        <v>15</v>
      </c>
      <c r="H5" s="6">
        <f>DATE(C3,1,1)</f>
        <v>44197</v>
      </c>
      <c r="K5">
        <v>2023</v>
      </c>
    </row>
    <row r="6" spans="2:11" x14ac:dyDescent="0.3">
      <c r="B6" t="s">
        <v>16</v>
      </c>
      <c r="C6" s="1">
        <f>DATE($C$3,1,1)</f>
        <v>44197</v>
      </c>
      <c r="D6" s="1" t="str">
        <f ca="1">_xlfn.FORMULATEXT(Jours_fériés[[#This Row],[Dates]])</f>
        <v>=DATE($C$3;1;1)</v>
      </c>
      <c r="F6" t="s">
        <v>17</v>
      </c>
      <c r="G6" t="s">
        <v>15</v>
      </c>
      <c r="H6" s="6">
        <f>+EDATE(H5,12)-1</f>
        <v>44561</v>
      </c>
      <c r="K6">
        <v>2024</v>
      </c>
    </row>
    <row r="7" spans="2:11" x14ac:dyDescent="0.3">
      <c r="B7" t="s">
        <v>18</v>
      </c>
      <c r="C7" s="1">
        <f>FLOOR(DAY(MINUTE(C3/38)/2+56)&amp;"/5/"&amp;C3,7)-34</f>
        <v>44290</v>
      </c>
      <c r="D7" s="1" t="str">
        <f ca="1">_xlfn.FORMULATEXT(Jours_fériés[[#This Row],[Dates]])</f>
        <v>=PLANCHER(JOUR(MINUTE(C3/38)/2+56)&amp;"/5/"&amp;C3;7)-34</v>
      </c>
      <c r="F7" t="s">
        <v>19</v>
      </c>
      <c r="G7" t="s">
        <v>15</v>
      </c>
      <c r="H7" s="4">
        <f>NETWORKDAYS(H5,H6,Jours_fériés[Dates])</f>
        <v>254</v>
      </c>
      <c r="K7">
        <v>2025</v>
      </c>
    </row>
    <row r="8" spans="2:11" x14ac:dyDescent="0.3">
      <c r="B8" t="s">
        <v>20</v>
      </c>
      <c r="C8" s="1">
        <f>C7+1</f>
        <v>44291</v>
      </c>
      <c r="D8" s="1" t="str">
        <f ca="1">_xlfn.FORMULATEXT(Jours_fériés[[#This Row],[Dates]])</f>
        <v>=C7+1</v>
      </c>
      <c r="K8">
        <v>2026</v>
      </c>
    </row>
    <row r="9" spans="2:11" x14ac:dyDescent="0.3">
      <c r="B9" t="s">
        <v>21</v>
      </c>
      <c r="C9" s="1">
        <f>DATE($C$3,5,1)</f>
        <v>44317</v>
      </c>
      <c r="D9" s="1" t="str">
        <f ca="1">_xlfn.FORMULATEXT(Jours_fériés[[#This Row],[Dates]])</f>
        <v>=DATE($C$3;5;1)</v>
      </c>
      <c r="K9">
        <v>2027</v>
      </c>
    </row>
    <row r="10" spans="2:11" x14ac:dyDescent="0.3">
      <c r="B10" t="s">
        <v>22</v>
      </c>
      <c r="C10" s="1">
        <f>DATE($C$3,5,8)</f>
        <v>44324</v>
      </c>
      <c r="D10" s="1" t="str">
        <f ca="1">_xlfn.FORMULATEXT(Jours_fériés[[#This Row],[Dates]])</f>
        <v>=DATE($C$3;5;8)</v>
      </c>
      <c r="K10">
        <v>2028</v>
      </c>
    </row>
    <row r="11" spans="2:11" x14ac:dyDescent="0.3">
      <c r="B11" t="s">
        <v>23</v>
      </c>
      <c r="C11" s="1">
        <f>C7+39</f>
        <v>44329</v>
      </c>
      <c r="D11" s="1" t="str">
        <f ca="1">_xlfn.FORMULATEXT(Jours_fériés[[#This Row],[Dates]])</f>
        <v>=C7+39</v>
      </c>
      <c r="H11" s="1"/>
      <c r="K11">
        <v>2029</v>
      </c>
    </row>
    <row r="12" spans="2:11" x14ac:dyDescent="0.3">
      <c r="B12" t="s">
        <v>24</v>
      </c>
      <c r="C12" s="1">
        <f>C7+49</f>
        <v>44339</v>
      </c>
      <c r="D12" s="1" t="str">
        <f ca="1">_xlfn.FORMULATEXT(Jours_fériés[[#This Row],[Dates]])</f>
        <v>=C7+49</v>
      </c>
      <c r="H12" s="1"/>
      <c r="K12">
        <v>2030</v>
      </c>
    </row>
    <row r="13" spans="2:11" x14ac:dyDescent="0.3">
      <c r="B13" t="s">
        <v>25</v>
      </c>
      <c r="C13" s="1">
        <f>C7+50</f>
        <v>44340</v>
      </c>
      <c r="D13" s="1" t="str">
        <f ca="1">_xlfn.FORMULATEXT(Jours_fériés[[#This Row],[Dates]])</f>
        <v>=C7+50</v>
      </c>
    </row>
    <row r="14" spans="2:11" x14ac:dyDescent="0.3">
      <c r="B14" t="s">
        <v>26</v>
      </c>
      <c r="C14" s="1">
        <f>DATE($C$3,7,14)</f>
        <v>44391</v>
      </c>
      <c r="D14" s="1" t="str">
        <f ca="1">_xlfn.FORMULATEXT(Jours_fériés[[#This Row],[Dates]])</f>
        <v>=DATE($C$3;7;14)</v>
      </c>
    </row>
    <row r="15" spans="2:11" x14ac:dyDescent="0.3">
      <c r="B15" t="s">
        <v>27</v>
      </c>
      <c r="C15" s="1">
        <f>DATE($C$3,8,15)</f>
        <v>44423</v>
      </c>
      <c r="D15" s="1" t="str">
        <f ca="1">_xlfn.FORMULATEXT(Jours_fériés[[#This Row],[Dates]])</f>
        <v>=DATE($C$3;8;15)</v>
      </c>
    </row>
    <row r="16" spans="2:11" x14ac:dyDescent="0.3">
      <c r="B16" t="s">
        <v>28</v>
      </c>
      <c r="C16" s="1">
        <f>DATE($C$3,11,1)</f>
        <v>44501</v>
      </c>
      <c r="D16" s="1" t="str">
        <f ca="1">_xlfn.FORMULATEXT(Jours_fériés[[#This Row],[Dates]])</f>
        <v>=DATE($C$3;11;1)</v>
      </c>
    </row>
    <row r="17" spans="2:4" x14ac:dyDescent="0.3">
      <c r="B17" t="s">
        <v>29</v>
      </c>
      <c r="C17" s="1">
        <f>DATE($C$3,11,11)</f>
        <v>44511</v>
      </c>
      <c r="D17" s="1" t="str">
        <f ca="1">_xlfn.FORMULATEXT(Jours_fériés[[#This Row],[Dates]])</f>
        <v>=DATE($C$3;11;11)</v>
      </c>
    </row>
    <row r="18" spans="2:4" x14ac:dyDescent="0.3">
      <c r="B18" t="s">
        <v>30</v>
      </c>
      <c r="C18" s="1">
        <f>DATE($C$3,12,25)</f>
        <v>44555</v>
      </c>
      <c r="D18" s="1" t="str">
        <f ca="1">_xlfn.FORMULATEXT(Jours_fériés[[#This Row],[Dates]])</f>
        <v>=DATE($C$3;12;25)</v>
      </c>
    </row>
  </sheetData>
  <dataValidations count="1">
    <dataValidation type="list" allowBlank="1" showInputMessage="1" showErrorMessage="1" sqref="C2:C3" xr:uid="{838D22C9-3455-4759-8279-85AD72E54F3D}">
      <formula1>$K$3:$K$12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Trame</vt:lpstr>
      <vt:lpstr>Antoine DE SOUSA</vt:lpstr>
      <vt:lpstr>Outils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Antoine DE SOUSA</dc:creator>
  <cp:keywords/>
  <dc:description/>
  <cp:lastModifiedBy>Antoine DE SOUSA</cp:lastModifiedBy>
  <cp:revision/>
  <dcterms:created xsi:type="dcterms:W3CDTF">2021-09-28T12:43:58Z</dcterms:created>
  <dcterms:modified xsi:type="dcterms:W3CDTF">2021-11-02T16:53:10Z</dcterms:modified>
  <cp:category/>
  <cp:contentStatus/>
</cp:coreProperties>
</file>