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Olive/Desktop/"/>
    </mc:Choice>
  </mc:AlternateContent>
  <xr:revisionPtr revIDLastSave="0" documentId="13_ncr:1_{FE6900D8-458B-834D-9402-FE67C0990807}" xr6:coauthVersionLast="45" xr6:coauthVersionMax="45" xr10:uidLastSave="{00000000-0000-0000-0000-000000000000}"/>
  <bookViews>
    <workbookView xWindow="5400" yWindow="500" windowWidth="25840" windowHeight="16180" activeTab="5" xr2:uid="{A147F4BC-2171-A149-824E-CB244663F9CF}"/>
  </bookViews>
  <sheets>
    <sheet name="Calendrier" sheetId="370" r:id="rId1"/>
    <sheet name="UFAB" sheetId="459" r:id="rId2"/>
    <sheet name="BLMA" sheetId="460" r:id="rId3"/>
    <sheet name="RVBC" sheetId="461" r:id="rId4"/>
    <sheet name="BOURGES" sheetId="462" r:id="rId5"/>
    <sheet name="J1" sheetId="430" r:id="rId6"/>
    <sheet name="J2" sheetId="429" r:id="rId7"/>
    <sheet name="J3" sheetId="458" r:id="rId8"/>
    <sheet name="J4" sheetId="427" r:id="rId9"/>
  </sheets>
  <definedNames>
    <definedName name="_xlnm._FilterDatabase" localSheetId="0" hidden="1">Calendrier!$B$4:$F$267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430" l="1"/>
  <c r="B32" i="430"/>
  <c r="B30" i="430"/>
  <c r="I47" i="430"/>
  <c r="H47" i="430"/>
  <c r="I46" i="430"/>
  <c r="H46" i="430"/>
  <c r="I45" i="430"/>
  <c r="H45" i="430"/>
  <c r="I44" i="430"/>
  <c r="H44" i="430"/>
  <c r="AE39" i="430"/>
  <c r="AF39" i="430"/>
  <c r="AG39" i="430"/>
  <c r="AH39" i="430"/>
  <c r="AI39" i="430"/>
  <c r="AJ39" i="430"/>
  <c r="AK39" i="430"/>
  <c r="AL39" i="430"/>
  <c r="AM39" i="430"/>
  <c r="AN39" i="430"/>
  <c r="AO39" i="430"/>
  <c r="AP39" i="430"/>
  <c r="AQ39" i="430"/>
  <c r="AR39" i="430"/>
  <c r="AS39" i="430"/>
  <c r="AT39" i="430"/>
  <c r="AU39" i="430"/>
  <c r="AV39" i="430"/>
  <c r="AW39" i="430"/>
  <c r="BA40" i="430"/>
  <c r="BA43" i="430"/>
  <c r="AZ40" i="430"/>
  <c r="AZ43" i="430"/>
  <c r="AY40" i="430"/>
  <c r="AY43" i="430"/>
  <c r="AX40" i="430"/>
  <c r="AX43" i="430"/>
  <c r="AW40" i="430"/>
  <c r="AW43" i="430"/>
  <c r="AV40" i="430"/>
  <c r="AV43" i="430"/>
  <c r="AU40" i="430"/>
  <c r="AU43" i="430"/>
  <c r="AT40" i="430"/>
  <c r="AT43" i="430"/>
  <c r="AS40" i="430"/>
  <c r="AS43" i="430"/>
  <c r="AR40" i="430"/>
  <c r="AR43" i="430"/>
  <c r="AP40" i="430"/>
  <c r="AK41" i="430"/>
  <c r="AQ42" i="430"/>
  <c r="AQ43" i="430"/>
  <c r="AP42" i="430"/>
  <c r="AP43" i="430"/>
  <c r="AM40" i="430"/>
  <c r="AI41" i="430"/>
  <c r="AN42" i="430"/>
  <c r="AN43" i="430"/>
  <c r="AM42" i="430"/>
  <c r="AM43" i="430"/>
  <c r="AJ40" i="430"/>
  <c r="AG40" i="430"/>
  <c r="AG41" i="430"/>
  <c r="AK42" i="430"/>
  <c r="AK43" i="430"/>
  <c r="AJ42" i="430"/>
  <c r="AJ43" i="430"/>
  <c r="AE41" i="430"/>
  <c r="AH42" i="430"/>
  <c r="AH43" i="430"/>
  <c r="AG42" i="430"/>
  <c r="AG43" i="430"/>
  <c r="I43" i="430"/>
  <c r="H43" i="430"/>
  <c r="AQ40" i="430"/>
  <c r="AN40" i="430"/>
  <c r="AK40" i="430"/>
  <c r="AE40" i="430"/>
  <c r="AX39" i="430"/>
  <c r="AY39" i="430"/>
  <c r="B38" i="430"/>
  <c r="AE33" i="430"/>
  <c r="AF33" i="430"/>
  <c r="AG33" i="430"/>
  <c r="AH33" i="430"/>
  <c r="AI33" i="430"/>
  <c r="AJ33" i="430"/>
  <c r="AK33" i="430"/>
  <c r="AL33" i="430"/>
  <c r="AM33" i="430"/>
  <c r="AN33" i="430"/>
  <c r="AO33" i="430"/>
  <c r="AP33" i="430"/>
  <c r="AQ33" i="430"/>
  <c r="AR33" i="430"/>
  <c r="AS33" i="430"/>
  <c r="AT33" i="430"/>
  <c r="AU33" i="430"/>
  <c r="AV33" i="430"/>
  <c r="AW33" i="430"/>
  <c r="BA34" i="430"/>
  <c r="BA37" i="430"/>
  <c r="AZ34" i="430"/>
  <c r="AZ37" i="430"/>
  <c r="AY34" i="430"/>
  <c r="AY37" i="430"/>
  <c r="AX34" i="430"/>
  <c r="AX37" i="430"/>
  <c r="AW34" i="430"/>
  <c r="AW37" i="430"/>
  <c r="AV34" i="430"/>
  <c r="AV37" i="430"/>
  <c r="AU34" i="430"/>
  <c r="AU37" i="430"/>
  <c r="AT34" i="430"/>
  <c r="AT37" i="430"/>
  <c r="AS34" i="430"/>
  <c r="AS37" i="430"/>
  <c r="AR34" i="430"/>
  <c r="AR37" i="430"/>
  <c r="AP34" i="430"/>
  <c r="AK35" i="430"/>
  <c r="AQ36" i="430"/>
  <c r="AQ37" i="430"/>
  <c r="AP36" i="430"/>
  <c r="AP37" i="430"/>
  <c r="AM34" i="430"/>
  <c r="AI35" i="430"/>
  <c r="AN36" i="430"/>
  <c r="AN37" i="430"/>
  <c r="AM36" i="430"/>
  <c r="AM37" i="430"/>
  <c r="AK34" i="430"/>
  <c r="AL36" i="430"/>
  <c r="AL37" i="430"/>
  <c r="AJ34" i="430"/>
  <c r="AG34" i="430"/>
  <c r="AG35" i="430"/>
  <c r="AK36" i="430"/>
  <c r="AK37" i="430"/>
  <c r="AJ36" i="430"/>
  <c r="AJ37" i="430"/>
  <c r="AE35" i="430"/>
  <c r="AH36" i="430"/>
  <c r="AH37" i="430"/>
  <c r="AG36" i="430"/>
  <c r="AG37" i="430"/>
  <c r="B37" i="430"/>
  <c r="AQ34" i="430"/>
  <c r="AN34" i="430"/>
  <c r="AE34" i="430"/>
  <c r="AX33" i="430"/>
  <c r="AY33" i="430"/>
  <c r="N33" i="430"/>
  <c r="I33" i="430"/>
  <c r="L33" i="430"/>
  <c r="F33" i="430"/>
  <c r="AB33" i="430"/>
  <c r="AA33" i="430"/>
  <c r="U33" i="430"/>
  <c r="Z33" i="430"/>
  <c r="H33" i="430"/>
  <c r="K33" i="430"/>
  <c r="E33" i="430"/>
  <c r="Y33" i="430"/>
  <c r="X33" i="430"/>
  <c r="O33" i="430"/>
  <c r="Q33" i="430"/>
  <c r="W33" i="430"/>
  <c r="V33" i="430"/>
  <c r="T33" i="430"/>
  <c r="R33" i="430"/>
  <c r="S33" i="430"/>
  <c r="P33" i="430"/>
  <c r="M33" i="430"/>
  <c r="J33" i="430"/>
  <c r="G33" i="430"/>
  <c r="H32" i="430"/>
  <c r="K32" i="430"/>
  <c r="N32" i="430"/>
  <c r="D33" i="430"/>
  <c r="C33" i="430"/>
  <c r="I32" i="430"/>
  <c r="L32" i="430"/>
  <c r="F32" i="430"/>
  <c r="AB32" i="430"/>
  <c r="AA32" i="430"/>
  <c r="U32" i="430"/>
  <c r="Z32" i="430"/>
  <c r="E32" i="430"/>
  <c r="Y32" i="430"/>
  <c r="X32" i="430"/>
  <c r="O32" i="430"/>
  <c r="Q32" i="430"/>
  <c r="W32" i="430"/>
  <c r="V32" i="430"/>
  <c r="T32" i="430"/>
  <c r="R32" i="430"/>
  <c r="S32" i="430"/>
  <c r="P32" i="430"/>
  <c r="M32" i="430"/>
  <c r="J32" i="430"/>
  <c r="G32" i="430"/>
  <c r="D32" i="430"/>
  <c r="C32" i="430"/>
  <c r="B5" i="430"/>
  <c r="C10" i="430"/>
  <c r="B4" i="430"/>
  <c r="C9" i="430"/>
  <c r="B2" i="430"/>
  <c r="AE11" i="430"/>
  <c r="AF11" i="430"/>
  <c r="AG11" i="430"/>
  <c r="AH11" i="430"/>
  <c r="AJ12" i="430"/>
  <c r="AG12" i="430"/>
  <c r="AG13" i="430"/>
  <c r="AJ14" i="430"/>
  <c r="AJ15" i="430"/>
  <c r="H4" i="430"/>
  <c r="AI11" i="430"/>
  <c r="AJ11" i="430"/>
  <c r="AM12" i="430"/>
  <c r="AI13" i="430"/>
  <c r="AM14" i="430"/>
  <c r="AM15" i="430"/>
  <c r="K4" i="430"/>
  <c r="AK11" i="430"/>
  <c r="AL11" i="430"/>
  <c r="AP12" i="430"/>
  <c r="AK13" i="430"/>
  <c r="AP14" i="430"/>
  <c r="AP15" i="430"/>
  <c r="N4" i="430"/>
  <c r="C4" i="430"/>
  <c r="AE5" i="430"/>
  <c r="AF5" i="430"/>
  <c r="AG5" i="430"/>
  <c r="AH5" i="430"/>
  <c r="AI5" i="430"/>
  <c r="AJ5" i="430"/>
  <c r="AK5" i="430"/>
  <c r="AL5" i="430"/>
  <c r="AM5" i="430"/>
  <c r="AN5" i="430"/>
  <c r="AO5" i="430"/>
  <c r="AP5" i="430"/>
  <c r="AQ5" i="430"/>
  <c r="AR5" i="430"/>
  <c r="AV6" i="430"/>
  <c r="AV9" i="430"/>
  <c r="U5" i="430"/>
  <c r="AS5" i="430"/>
  <c r="AW6" i="430"/>
  <c r="AW9" i="430"/>
  <c r="V5" i="430"/>
  <c r="AM11" i="430"/>
  <c r="AN11" i="430"/>
  <c r="AO11" i="430"/>
  <c r="AP11" i="430"/>
  <c r="AQ11" i="430"/>
  <c r="AR11" i="430"/>
  <c r="AV12" i="430"/>
  <c r="AV15" i="430"/>
  <c r="U4" i="430"/>
  <c r="AS11" i="430"/>
  <c r="AW12" i="430"/>
  <c r="AW15" i="430"/>
  <c r="V4" i="430"/>
  <c r="AK14" i="430"/>
  <c r="AK15" i="430"/>
  <c r="I4" i="430"/>
  <c r="AN14" i="430"/>
  <c r="AN15" i="430"/>
  <c r="L4" i="430"/>
  <c r="F4" i="430"/>
  <c r="AQ14" i="430"/>
  <c r="AQ15" i="430"/>
  <c r="O4" i="430"/>
  <c r="AR12" i="430"/>
  <c r="AR15" i="430"/>
  <c r="Q4" i="430"/>
  <c r="W4" i="430"/>
  <c r="X4" i="430"/>
  <c r="AU6" i="430"/>
  <c r="AU9" i="430"/>
  <c r="T5" i="430"/>
  <c r="AU12" i="430"/>
  <c r="AU15" i="430"/>
  <c r="T4" i="430"/>
  <c r="AS6" i="430"/>
  <c r="AS9" i="430"/>
  <c r="R5" i="430"/>
  <c r="AS12" i="430"/>
  <c r="AS15" i="430"/>
  <c r="R4" i="430"/>
  <c r="AR6" i="430"/>
  <c r="AR9" i="430"/>
  <c r="Q5" i="430"/>
  <c r="AP6" i="430"/>
  <c r="AK7" i="430"/>
  <c r="AQ8" i="430"/>
  <c r="AQ9" i="430"/>
  <c r="O5" i="430"/>
  <c r="AP8" i="430"/>
  <c r="AP9" i="430"/>
  <c r="N5" i="430"/>
  <c r="AM6" i="430"/>
  <c r="AI7" i="430"/>
  <c r="AN8" i="430"/>
  <c r="AN9" i="430"/>
  <c r="L5" i="430"/>
  <c r="AM8" i="430"/>
  <c r="AM9" i="430"/>
  <c r="K5" i="430"/>
  <c r="AJ6" i="430"/>
  <c r="AG6" i="430"/>
  <c r="AG7" i="430"/>
  <c r="AK8" i="430"/>
  <c r="AK9" i="430"/>
  <c r="I5" i="430"/>
  <c r="AJ8" i="430"/>
  <c r="AJ9" i="430"/>
  <c r="H5" i="430"/>
  <c r="I36" i="458"/>
  <c r="J36" i="458"/>
  <c r="I19" i="430"/>
  <c r="H19" i="430"/>
  <c r="I18" i="430"/>
  <c r="H18" i="430"/>
  <c r="I17" i="430"/>
  <c r="H17" i="430"/>
  <c r="I16" i="430"/>
  <c r="H16" i="430"/>
  <c r="I15" i="430"/>
  <c r="H15" i="430"/>
  <c r="J40" i="429"/>
  <c r="I40" i="429"/>
  <c r="J39" i="429"/>
  <c r="I39" i="429"/>
  <c r="J38" i="429"/>
  <c r="I38" i="429"/>
  <c r="J37" i="429"/>
  <c r="I37" i="429"/>
  <c r="J36" i="429"/>
  <c r="I36" i="429"/>
  <c r="J40" i="458"/>
  <c r="I40" i="458"/>
  <c r="J39" i="458"/>
  <c r="I39" i="458"/>
  <c r="J38" i="458"/>
  <c r="I38" i="458"/>
  <c r="J37" i="458"/>
  <c r="I37" i="458"/>
  <c r="J40" i="427"/>
  <c r="I40" i="427"/>
  <c r="J39" i="427"/>
  <c r="I39" i="427"/>
  <c r="J38" i="427"/>
  <c r="I38" i="427"/>
  <c r="J37" i="427"/>
  <c r="I37" i="427"/>
  <c r="J36" i="427"/>
  <c r="I36" i="427"/>
  <c r="AH32" i="458"/>
  <c r="AH26" i="458"/>
  <c r="AH27" i="458"/>
  <c r="G2" i="458"/>
  <c r="D2" i="458"/>
  <c r="AI32" i="458"/>
  <c r="AJ32" i="458"/>
  <c r="AK32" i="458"/>
  <c r="AH33" i="458"/>
  <c r="AI26" i="458"/>
  <c r="AJ26" i="458"/>
  <c r="AM33" i="458"/>
  <c r="AJ33" i="458"/>
  <c r="AK26" i="458"/>
  <c r="AJ27" i="458"/>
  <c r="AL32" i="458"/>
  <c r="AN33" i="458"/>
  <c r="AJ34" i="458"/>
  <c r="AJ35" i="458"/>
  <c r="AJ36" i="458"/>
  <c r="AH34" i="458"/>
  <c r="AK35" i="458"/>
  <c r="AK36" i="458"/>
  <c r="AM32" i="458"/>
  <c r="AP33" i="458"/>
  <c r="AJ29" i="458"/>
  <c r="AJ30" i="458"/>
  <c r="AH28" i="458"/>
  <c r="AK29" i="458"/>
  <c r="AK30" i="458"/>
  <c r="AJ28" i="458"/>
  <c r="AL26" i="458"/>
  <c r="AM27" i="458"/>
  <c r="AN35" i="458"/>
  <c r="AN36" i="458"/>
  <c r="J26" i="458"/>
  <c r="J7" i="458"/>
  <c r="AM35" i="458"/>
  <c r="AM36" i="458"/>
  <c r="I26" i="458"/>
  <c r="AL34" i="458"/>
  <c r="AP35" i="458"/>
  <c r="AP36" i="458"/>
  <c r="L26" i="458"/>
  <c r="AN29" i="458"/>
  <c r="AN30" i="458"/>
  <c r="J25" i="458"/>
  <c r="AM29" i="458"/>
  <c r="AM30" i="458"/>
  <c r="I25" i="458"/>
  <c r="AM26" i="458"/>
  <c r="AP27" i="458"/>
  <c r="AN32" i="458"/>
  <c r="AN27" i="458"/>
  <c r="AQ35" i="458"/>
  <c r="AQ36" i="458"/>
  <c r="M26" i="458"/>
  <c r="J8" i="458"/>
  <c r="K26" i="458"/>
  <c r="G7" i="458"/>
  <c r="H7" i="458"/>
  <c r="H8" i="458"/>
  <c r="F26" i="458"/>
  <c r="AL28" i="458"/>
  <c r="AP29" i="458"/>
  <c r="AP30" i="458"/>
  <c r="L25" i="458"/>
  <c r="AO32" i="458"/>
  <c r="D7" i="458"/>
  <c r="AQ33" i="458"/>
  <c r="AN26" i="458"/>
  <c r="K25" i="458"/>
  <c r="E7" i="458"/>
  <c r="B7" i="458"/>
  <c r="AE12" i="430"/>
  <c r="G2" i="429"/>
  <c r="D2" i="429"/>
  <c r="AH32" i="429"/>
  <c r="AI32" i="429"/>
  <c r="AH26" i="429"/>
  <c r="AH32" i="427"/>
  <c r="AH26" i="427"/>
  <c r="N26" i="458"/>
  <c r="G8" i="458"/>
  <c r="G26" i="458"/>
  <c r="J9" i="458"/>
  <c r="B8" i="458"/>
  <c r="F25" i="458"/>
  <c r="AO26" i="458"/>
  <c r="AB26" i="458"/>
  <c r="H9" i="458"/>
  <c r="AQ29" i="458"/>
  <c r="AQ30" i="458"/>
  <c r="M25" i="458"/>
  <c r="AO29" i="458"/>
  <c r="AO30" i="458"/>
  <c r="AP32" i="458"/>
  <c r="AQ27" i="458"/>
  <c r="AS33" i="458"/>
  <c r="AE6" i="430"/>
  <c r="AH33" i="429"/>
  <c r="AJ32" i="429"/>
  <c r="AK32" i="429"/>
  <c r="AJ33" i="429"/>
  <c r="AJ34" i="429"/>
  <c r="AH27" i="429"/>
  <c r="AI26" i="429"/>
  <c r="AJ26" i="429"/>
  <c r="AI32" i="427"/>
  <c r="AJ32" i="427"/>
  <c r="AK32" i="427"/>
  <c r="AH33" i="427"/>
  <c r="AI26" i="427"/>
  <c r="AJ26" i="427"/>
  <c r="AH27" i="427"/>
  <c r="H26" i="458"/>
  <c r="G9" i="458"/>
  <c r="D8" i="458"/>
  <c r="G25" i="458"/>
  <c r="H25" i="458"/>
  <c r="E9" i="458"/>
  <c r="AQ32" i="458"/>
  <c r="AP26" i="458"/>
  <c r="AT27" i="458"/>
  <c r="AT33" i="458"/>
  <c r="AS27" i="458"/>
  <c r="N25" i="458"/>
  <c r="E8" i="458"/>
  <c r="AN34" i="458"/>
  <c r="AT35" i="458"/>
  <c r="AT36" i="458"/>
  <c r="P26" i="458"/>
  <c r="B9" i="458"/>
  <c r="AJ33" i="427"/>
  <c r="AH34" i="427"/>
  <c r="AK35" i="427"/>
  <c r="AK36" i="427"/>
  <c r="AG8" i="430"/>
  <c r="AG9" i="430"/>
  <c r="AG14" i="430"/>
  <c r="AG15" i="430"/>
  <c r="AE13" i="430"/>
  <c r="AH14" i="430"/>
  <c r="AH15" i="430"/>
  <c r="AH34" i="429"/>
  <c r="AK35" i="429"/>
  <c r="AK36" i="429"/>
  <c r="AJ35" i="429"/>
  <c r="AJ36" i="429"/>
  <c r="AJ27" i="429"/>
  <c r="AJ29" i="429"/>
  <c r="AJ30" i="429"/>
  <c r="AL32" i="429"/>
  <c r="AK26" i="429"/>
  <c r="AM33" i="429"/>
  <c r="AJ27" i="427"/>
  <c r="AJ29" i="427"/>
  <c r="AJ30" i="427"/>
  <c r="AL32" i="427"/>
  <c r="AK26" i="427"/>
  <c r="AM33" i="427"/>
  <c r="AB25" i="458"/>
  <c r="AS35" i="458"/>
  <c r="AS36" i="458"/>
  <c r="O26" i="458"/>
  <c r="AE26" i="458"/>
  <c r="J10" i="458"/>
  <c r="G18" i="458"/>
  <c r="AN28" i="458"/>
  <c r="AS29" i="458"/>
  <c r="AS30" i="458"/>
  <c r="O25" i="458"/>
  <c r="AR32" i="458"/>
  <c r="AV33" i="458"/>
  <c r="AV36" i="458"/>
  <c r="T26" i="458"/>
  <c r="AU33" i="458"/>
  <c r="AU36" i="458"/>
  <c r="R26" i="458"/>
  <c r="AQ26" i="458"/>
  <c r="AU27" i="458"/>
  <c r="AU30" i="458"/>
  <c r="R25" i="458"/>
  <c r="D9" i="458"/>
  <c r="AJ35" i="427"/>
  <c r="AJ36" i="427"/>
  <c r="AJ34" i="427"/>
  <c r="AM35" i="427"/>
  <c r="AM36" i="427"/>
  <c r="I26" i="427"/>
  <c r="AH28" i="429"/>
  <c r="AK29" i="429"/>
  <c r="AK30" i="429"/>
  <c r="AJ28" i="427"/>
  <c r="AH28" i="427"/>
  <c r="AK29" i="427"/>
  <c r="AK30" i="427"/>
  <c r="AE7" i="430"/>
  <c r="AH8" i="430"/>
  <c r="AH9" i="430"/>
  <c r="AJ28" i="429"/>
  <c r="AM32" i="429"/>
  <c r="AN35" i="429"/>
  <c r="AN36" i="429"/>
  <c r="J26" i="429"/>
  <c r="AM35" i="429"/>
  <c r="AM36" i="429"/>
  <c r="I26" i="429"/>
  <c r="AN33" i="429"/>
  <c r="AL26" i="429"/>
  <c r="AN27" i="429"/>
  <c r="AM27" i="429"/>
  <c r="AL26" i="427"/>
  <c r="AN27" i="427"/>
  <c r="AM27" i="427"/>
  <c r="AM32" i="427"/>
  <c r="AP33" i="427"/>
  <c r="AN33" i="427"/>
  <c r="H10" i="458"/>
  <c r="D12" i="458"/>
  <c r="E25" i="458"/>
  <c r="J11" i="458"/>
  <c r="G11" i="458"/>
  <c r="AD26" i="458"/>
  <c r="Q26" i="458"/>
  <c r="G10" i="458"/>
  <c r="D26" i="458"/>
  <c r="G6" i="458"/>
  <c r="B11" i="458"/>
  <c r="AE25" i="458"/>
  <c r="B10" i="458"/>
  <c r="D25" i="458"/>
  <c r="E6" i="458"/>
  <c r="E26" i="458"/>
  <c r="H12" i="458"/>
  <c r="AT29" i="458"/>
  <c r="AT30" i="458"/>
  <c r="P25" i="458"/>
  <c r="Q25" i="458"/>
  <c r="E10" i="458"/>
  <c r="AS32" i="458"/>
  <c r="AW33" i="458"/>
  <c r="AW36" i="458"/>
  <c r="AR26" i="458"/>
  <c r="AV27" i="458"/>
  <c r="AV30" i="458"/>
  <c r="T25" i="458"/>
  <c r="S26" i="458"/>
  <c r="V26" i="458"/>
  <c r="H11" i="458"/>
  <c r="AN35" i="427"/>
  <c r="AN36" i="427"/>
  <c r="J26" i="427"/>
  <c r="J7" i="427"/>
  <c r="AK6" i="430"/>
  <c r="AK12" i="430"/>
  <c r="AN29" i="429"/>
  <c r="AN30" i="429"/>
  <c r="J25" i="429"/>
  <c r="AM29" i="429"/>
  <c r="AM30" i="429"/>
  <c r="I25" i="429"/>
  <c r="K26" i="429"/>
  <c r="G7" i="429"/>
  <c r="H7" i="429"/>
  <c r="AN32" i="429"/>
  <c r="J7" i="429"/>
  <c r="AM26" i="429"/>
  <c r="AP33" i="429"/>
  <c r="AL34" i="427"/>
  <c r="AQ35" i="427"/>
  <c r="AQ36" i="427"/>
  <c r="M26" i="427"/>
  <c r="AN29" i="427"/>
  <c r="AN30" i="427"/>
  <c r="J25" i="427"/>
  <c r="AM29" i="427"/>
  <c r="AM30" i="427"/>
  <c r="I25" i="427"/>
  <c r="AM26" i="427"/>
  <c r="AP27" i="427"/>
  <c r="H7" i="427"/>
  <c r="AN32" i="427"/>
  <c r="E12" i="458"/>
  <c r="B12" i="458"/>
  <c r="U25" i="458"/>
  <c r="AS26" i="458"/>
  <c r="AW27" i="458"/>
  <c r="AW30" i="458"/>
  <c r="U26" i="458"/>
  <c r="AT32" i="458"/>
  <c r="V25" i="458"/>
  <c r="D10" i="458"/>
  <c r="E18" i="458"/>
  <c r="D11" i="458"/>
  <c r="E11" i="458"/>
  <c r="AD25" i="458"/>
  <c r="J12" i="458"/>
  <c r="G12" i="458"/>
  <c r="S25" i="458"/>
  <c r="J4" i="430"/>
  <c r="K26" i="427"/>
  <c r="G7" i="427"/>
  <c r="J5" i="430"/>
  <c r="AL34" i="429"/>
  <c r="AQ35" i="429"/>
  <c r="AQ36" i="429"/>
  <c r="M26" i="429"/>
  <c r="AN26" i="429"/>
  <c r="AO32" i="429"/>
  <c r="K25" i="429"/>
  <c r="E7" i="429"/>
  <c r="B7" i="429"/>
  <c r="AP27" i="429"/>
  <c r="AQ33" i="429"/>
  <c r="D7" i="429"/>
  <c r="J8" i="427"/>
  <c r="G26" i="427"/>
  <c r="AO32" i="427"/>
  <c r="AL28" i="427"/>
  <c r="AO29" i="427"/>
  <c r="AO30" i="427"/>
  <c r="AP35" i="427"/>
  <c r="AP36" i="427"/>
  <c r="L26" i="427"/>
  <c r="D7" i="427"/>
  <c r="AQ33" i="427"/>
  <c r="AN26" i="427"/>
  <c r="AQ27" i="427"/>
  <c r="K25" i="427"/>
  <c r="E7" i="427"/>
  <c r="B7" i="427"/>
  <c r="AT26" i="458"/>
  <c r="AX27" i="458"/>
  <c r="AX30" i="458"/>
  <c r="W25" i="458"/>
  <c r="E14" i="458"/>
  <c r="E15" i="458"/>
  <c r="AU32" i="458"/>
  <c r="AX33" i="458"/>
  <c r="AX36" i="458"/>
  <c r="W26" i="458"/>
  <c r="G14" i="458"/>
  <c r="G15" i="458"/>
  <c r="AQ29" i="427"/>
  <c r="AQ30" i="427"/>
  <c r="M25" i="427"/>
  <c r="D8" i="427"/>
  <c r="AP29" i="427"/>
  <c r="AP30" i="427"/>
  <c r="L25" i="427"/>
  <c r="F25" i="427"/>
  <c r="B9" i="427"/>
  <c r="E5" i="430"/>
  <c r="AL8" i="430"/>
  <c r="AL9" i="430"/>
  <c r="AN12" i="430"/>
  <c r="AN6" i="430"/>
  <c r="J8" i="429"/>
  <c r="G26" i="429"/>
  <c r="AP32" i="429"/>
  <c r="AS33" i="429"/>
  <c r="AP35" i="429"/>
  <c r="AP36" i="429"/>
  <c r="L26" i="429"/>
  <c r="AO26" i="429"/>
  <c r="AL28" i="429"/>
  <c r="AO29" i="429"/>
  <c r="AO30" i="429"/>
  <c r="AQ27" i="429"/>
  <c r="N26" i="427"/>
  <c r="G8" i="427"/>
  <c r="H8" i="427"/>
  <c r="F26" i="427"/>
  <c r="J9" i="427"/>
  <c r="AP32" i="427"/>
  <c r="AS33" i="427"/>
  <c r="AO26" i="427"/>
  <c r="AV32" i="458"/>
  <c r="AY33" i="458"/>
  <c r="AY36" i="458"/>
  <c r="X26" i="458"/>
  <c r="AU26" i="458"/>
  <c r="AY27" i="458"/>
  <c r="AY30" i="458"/>
  <c r="X25" i="458"/>
  <c r="G25" i="427"/>
  <c r="D9" i="427"/>
  <c r="B8" i="427"/>
  <c r="AQ29" i="429"/>
  <c r="AQ30" i="429"/>
  <c r="M25" i="429"/>
  <c r="D8" i="429"/>
  <c r="N25" i="427"/>
  <c r="E8" i="427"/>
  <c r="M4" i="430"/>
  <c r="E4" i="430"/>
  <c r="AQ6" i="430"/>
  <c r="F5" i="430"/>
  <c r="G5" i="430"/>
  <c r="M5" i="430"/>
  <c r="AP26" i="429"/>
  <c r="AT27" i="429"/>
  <c r="AQ32" i="429"/>
  <c r="AU33" i="429"/>
  <c r="AU36" i="429"/>
  <c r="R26" i="429"/>
  <c r="N26" i="429"/>
  <c r="G8" i="429"/>
  <c r="H8" i="429"/>
  <c r="F26" i="429"/>
  <c r="AP29" i="429"/>
  <c r="AP30" i="429"/>
  <c r="L25" i="429"/>
  <c r="AS27" i="429"/>
  <c r="AT33" i="429"/>
  <c r="J9" i="429"/>
  <c r="AN34" i="429"/>
  <c r="AT35" i="429"/>
  <c r="AT36" i="429"/>
  <c r="P26" i="429"/>
  <c r="AQ32" i="427"/>
  <c r="AN34" i="427"/>
  <c r="AS35" i="427"/>
  <c r="AS36" i="427"/>
  <c r="O26" i="427"/>
  <c r="AP26" i="427"/>
  <c r="AS27" i="427"/>
  <c r="AT33" i="427"/>
  <c r="H9" i="427"/>
  <c r="AB26" i="427"/>
  <c r="H26" i="427"/>
  <c r="G9" i="427"/>
  <c r="D13" i="458"/>
  <c r="E16" i="458"/>
  <c r="E13" i="458"/>
  <c r="Z25" i="458"/>
  <c r="AW32" i="458"/>
  <c r="H13" i="458"/>
  <c r="Z26" i="458"/>
  <c r="G16" i="458"/>
  <c r="AC26" i="458"/>
  <c r="AV26" i="458"/>
  <c r="AZ27" i="458"/>
  <c r="AZ30" i="458"/>
  <c r="AZ33" i="458"/>
  <c r="AZ36" i="458"/>
  <c r="AB25" i="427"/>
  <c r="H25" i="427"/>
  <c r="E9" i="427"/>
  <c r="G25" i="429"/>
  <c r="D9" i="429"/>
  <c r="Y5" i="430"/>
  <c r="AB5" i="430"/>
  <c r="C5" i="430"/>
  <c r="D4" i="430"/>
  <c r="AQ12" i="430"/>
  <c r="G4" i="430"/>
  <c r="Y4" i="430"/>
  <c r="AS35" i="429"/>
  <c r="AS36" i="429"/>
  <c r="O26" i="429"/>
  <c r="D26" i="429"/>
  <c r="G6" i="429"/>
  <c r="J10" i="429"/>
  <c r="G18" i="429"/>
  <c r="S26" i="429"/>
  <c r="H11" i="429"/>
  <c r="N25" i="429"/>
  <c r="E8" i="429"/>
  <c r="B8" i="429"/>
  <c r="F25" i="429"/>
  <c r="H26" i="429"/>
  <c r="G9" i="429"/>
  <c r="AB26" i="429"/>
  <c r="H9" i="429"/>
  <c r="AN28" i="429"/>
  <c r="AT29" i="429"/>
  <c r="AT30" i="429"/>
  <c r="P25" i="429"/>
  <c r="AR32" i="429"/>
  <c r="AV33" i="429"/>
  <c r="AV36" i="429"/>
  <c r="T26" i="429"/>
  <c r="AQ26" i="429"/>
  <c r="AE26" i="427"/>
  <c r="H10" i="427"/>
  <c r="E25" i="427"/>
  <c r="D26" i="427"/>
  <c r="G6" i="427"/>
  <c r="AQ26" i="427"/>
  <c r="AT35" i="427"/>
  <c r="AT36" i="427"/>
  <c r="P26" i="427"/>
  <c r="Q26" i="427"/>
  <c r="G10" i="427"/>
  <c r="AT27" i="427"/>
  <c r="AR32" i="427"/>
  <c r="AN28" i="427"/>
  <c r="AT29" i="427"/>
  <c r="AT30" i="427"/>
  <c r="P25" i="427"/>
  <c r="AU33" i="427"/>
  <c r="AU36" i="427"/>
  <c r="R26" i="427"/>
  <c r="G17" i="458"/>
  <c r="G20" i="458"/>
  <c r="E21" i="458"/>
  <c r="AA26" i="458"/>
  <c r="AX32" i="458"/>
  <c r="E17" i="458"/>
  <c r="AA25" i="458"/>
  <c r="E20" i="458"/>
  <c r="G21" i="458"/>
  <c r="AW26" i="458"/>
  <c r="BA27" i="458"/>
  <c r="BA30" i="458"/>
  <c r="G13" i="458"/>
  <c r="BA33" i="458"/>
  <c r="BA36" i="458"/>
  <c r="AC25" i="458"/>
  <c r="E25" i="429"/>
  <c r="Q26" i="429"/>
  <c r="G10" i="429"/>
  <c r="H10" i="429"/>
  <c r="D12" i="429"/>
  <c r="AE26" i="429"/>
  <c r="J11" i="429"/>
  <c r="G11" i="429"/>
  <c r="P5" i="430"/>
  <c r="AS29" i="429"/>
  <c r="AS30" i="429"/>
  <c r="O25" i="429"/>
  <c r="D25" i="429"/>
  <c r="E6" i="429"/>
  <c r="H12" i="429"/>
  <c r="U26" i="429"/>
  <c r="V26" i="429"/>
  <c r="AR26" i="429"/>
  <c r="AV27" i="429"/>
  <c r="AV30" i="429"/>
  <c r="T25" i="429"/>
  <c r="AS32" i="429"/>
  <c r="D10" i="429"/>
  <c r="E18" i="429"/>
  <c r="AU27" i="429"/>
  <c r="AU30" i="429"/>
  <c r="R25" i="429"/>
  <c r="H25" i="429"/>
  <c r="E9" i="429"/>
  <c r="B9" i="429"/>
  <c r="AB25" i="429"/>
  <c r="AS29" i="427"/>
  <c r="AS30" i="427"/>
  <c r="O25" i="427"/>
  <c r="B10" i="427"/>
  <c r="D10" i="427"/>
  <c r="E18" i="427"/>
  <c r="S26" i="427"/>
  <c r="H11" i="427"/>
  <c r="AS32" i="427"/>
  <c r="AR26" i="427"/>
  <c r="AV27" i="427"/>
  <c r="AV30" i="427"/>
  <c r="T25" i="427"/>
  <c r="AV33" i="427"/>
  <c r="AV36" i="427"/>
  <c r="T26" i="427"/>
  <c r="AU27" i="427"/>
  <c r="AU30" i="427"/>
  <c r="R25" i="427"/>
  <c r="J10" i="427"/>
  <c r="G18" i="427"/>
  <c r="D12" i="427"/>
  <c r="J11" i="427"/>
  <c r="G11" i="427"/>
  <c r="AY32" i="458"/>
  <c r="BB33" i="458"/>
  <c r="BB36" i="458"/>
  <c r="AX26" i="458"/>
  <c r="BB27" i="458"/>
  <c r="BB30" i="458"/>
  <c r="Q25" i="429"/>
  <c r="E10" i="429"/>
  <c r="AD26" i="429"/>
  <c r="AD26" i="427"/>
  <c r="D11" i="429"/>
  <c r="E11" i="429"/>
  <c r="E26" i="427"/>
  <c r="AE25" i="427"/>
  <c r="S4" i="430"/>
  <c r="AB4" i="430"/>
  <c r="P4" i="430"/>
  <c r="D5" i="430"/>
  <c r="AT6" i="430"/>
  <c r="AT9" i="430"/>
  <c r="J12" i="429"/>
  <c r="G12" i="429"/>
  <c r="E26" i="429"/>
  <c r="B10" i="429"/>
  <c r="AE25" i="429"/>
  <c r="S25" i="429"/>
  <c r="B11" i="429"/>
  <c r="V25" i="429"/>
  <c r="AT32" i="429"/>
  <c r="AX33" i="429"/>
  <c r="AX36" i="429"/>
  <c r="W26" i="429"/>
  <c r="G14" i="429"/>
  <c r="G15" i="429"/>
  <c r="AW33" i="429"/>
  <c r="AW36" i="429"/>
  <c r="AS26" i="429"/>
  <c r="U25" i="429"/>
  <c r="B12" i="429"/>
  <c r="E12" i="429"/>
  <c r="J12" i="427"/>
  <c r="G12" i="427"/>
  <c r="D25" i="427"/>
  <c r="E6" i="427"/>
  <c r="D11" i="427"/>
  <c r="E11" i="427"/>
  <c r="Q25" i="427"/>
  <c r="E10" i="427"/>
  <c r="S25" i="427"/>
  <c r="V25" i="427"/>
  <c r="B11" i="427"/>
  <c r="AT32" i="427"/>
  <c r="AX33" i="427"/>
  <c r="AX36" i="427"/>
  <c r="W26" i="427"/>
  <c r="G14" i="427"/>
  <c r="G15" i="427"/>
  <c r="H12" i="427"/>
  <c r="U26" i="427"/>
  <c r="AW33" i="427"/>
  <c r="AW36" i="427"/>
  <c r="AS26" i="427"/>
  <c r="B12" i="427"/>
  <c r="U25" i="427"/>
  <c r="E12" i="427"/>
  <c r="V26" i="427"/>
  <c r="AZ32" i="458"/>
  <c r="BA32" i="458"/>
  <c r="BB32" i="458"/>
  <c r="AY26" i="458"/>
  <c r="BC27" i="458"/>
  <c r="BC30" i="458"/>
  <c r="Y25" i="458"/>
  <c r="E19" i="458"/>
  <c r="BC33" i="458"/>
  <c r="BC36" i="458"/>
  <c r="Y26" i="458"/>
  <c r="G19" i="458"/>
  <c r="AA5" i="430"/>
  <c r="AA4" i="430"/>
  <c r="AD25" i="429"/>
  <c r="AD25" i="427"/>
  <c r="S5" i="430"/>
  <c r="AT12" i="430"/>
  <c r="AT15" i="430"/>
  <c r="AT26" i="429"/>
  <c r="AX27" i="429"/>
  <c r="AX30" i="429"/>
  <c r="W25" i="429"/>
  <c r="E14" i="429"/>
  <c r="E15" i="429"/>
  <c r="AW27" i="429"/>
  <c r="AW30" i="429"/>
  <c r="AU32" i="429"/>
  <c r="AY33" i="429"/>
  <c r="AY36" i="429"/>
  <c r="X26" i="429"/>
  <c r="AT26" i="427"/>
  <c r="AX27" i="427"/>
  <c r="AX30" i="427"/>
  <c r="W25" i="427"/>
  <c r="E14" i="427"/>
  <c r="E15" i="427"/>
  <c r="AW27" i="427"/>
  <c r="AW30" i="427"/>
  <c r="AU32" i="427"/>
  <c r="AY33" i="427"/>
  <c r="AY36" i="427"/>
  <c r="X26" i="427"/>
  <c r="BD33" i="458"/>
  <c r="BD36" i="458"/>
  <c r="AZ26" i="458"/>
  <c r="BA26" i="458"/>
  <c r="BB26" i="458"/>
  <c r="H13" i="429"/>
  <c r="G16" i="429"/>
  <c r="Z26" i="429"/>
  <c r="AV32" i="429"/>
  <c r="AU26" i="429"/>
  <c r="AY27" i="429"/>
  <c r="AY30" i="429"/>
  <c r="X25" i="429"/>
  <c r="H13" i="427"/>
  <c r="Z26" i="427"/>
  <c r="G16" i="427"/>
  <c r="AV32" i="427"/>
  <c r="AU26" i="427"/>
  <c r="AY27" i="427"/>
  <c r="AY30" i="427"/>
  <c r="X25" i="427"/>
  <c r="BD27" i="458"/>
  <c r="BD30" i="458"/>
  <c r="AC26" i="427"/>
  <c r="Z5" i="430"/>
  <c r="W5" i="430"/>
  <c r="D13" i="429"/>
  <c r="E16" i="429"/>
  <c r="Z25" i="429"/>
  <c r="AV26" i="429"/>
  <c r="AZ27" i="429"/>
  <c r="AZ30" i="429"/>
  <c r="G20" i="429"/>
  <c r="AA26" i="429"/>
  <c r="G17" i="429"/>
  <c r="AW32" i="429"/>
  <c r="BA33" i="429"/>
  <c r="BA36" i="429"/>
  <c r="G13" i="429"/>
  <c r="AZ33" i="429"/>
  <c r="AZ36" i="429"/>
  <c r="AC26" i="429"/>
  <c r="G13" i="427"/>
  <c r="D13" i="427"/>
  <c r="Z25" i="427"/>
  <c r="E16" i="427"/>
  <c r="AC25" i="427"/>
  <c r="AW32" i="427"/>
  <c r="AZ33" i="427"/>
  <c r="AZ36" i="427"/>
  <c r="AV26" i="427"/>
  <c r="G20" i="427"/>
  <c r="AA26" i="427"/>
  <c r="G17" i="427"/>
  <c r="E21" i="429"/>
  <c r="E21" i="427"/>
  <c r="E13" i="427"/>
  <c r="AT11" i="430"/>
  <c r="AT5" i="430"/>
  <c r="AX6" i="430"/>
  <c r="AX9" i="430"/>
  <c r="X5" i="430"/>
  <c r="Z4" i="430"/>
  <c r="AA25" i="429"/>
  <c r="E20" i="429"/>
  <c r="E17" i="429"/>
  <c r="E13" i="429"/>
  <c r="AW26" i="429"/>
  <c r="AC25" i="429"/>
  <c r="AX32" i="429"/>
  <c r="BB33" i="429"/>
  <c r="BB36" i="429"/>
  <c r="AX32" i="427"/>
  <c r="AW26" i="427"/>
  <c r="BA33" i="427"/>
  <c r="BA36" i="427"/>
  <c r="AZ27" i="427"/>
  <c r="AZ30" i="427"/>
  <c r="E20" i="427"/>
  <c r="AA25" i="427"/>
  <c r="E17" i="427"/>
  <c r="G21" i="429"/>
  <c r="G21" i="427"/>
  <c r="AU11" i="430"/>
  <c r="AU5" i="430"/>
  <c r="AY6" i="430"/>
  <c r="AY9" i="430"/>
  <c r="AX12" i="430"/>
  <c r="AX15" i="430"/>
  <c r="AX26" i="429"/>
  <c r="AY32" i="429"/>
  <c r="BC33" i="429"/>
  <c r="BC36" i="429"/>
  <c r="Y26" i="429"/>
  <c r="G19" i="429"/>
  <c r="BA27" i="429"/>
  <c r="BA30" i="429"/>
  <c r="AX26" i="427"/>
  <c r="BA27" i="427"/>
  <c r="BA30" i="427"/>
  <c r="AY32" i="427"/>
  <c r="BC33" i="427"/>
  <c r="BC36" i="427"/>
  <c r="Y26" i="427"/>
  <c r="G19" i="427"/>
  <c r="BB33" i="427"/>
  <c r="BB36" i="427"/>
  <c r="AV5" i="430"/>
  <c r="AV11" i="430"/>
  <c r="AZ12" i="430"/>
  <c r="AZ15" i="430"/>
  <c r="AY12" i="430"/>
  <c r="AY15" i="430"/>
  <c r="AZ32" i="429"/>
  <c r="BA32" i="429"/>
  <c r="BB32" i="429"/>
  <c r="AY26" i="429"/>
  <c r="BC27" i="429"/>
  <c r="BC30" i="429"/>
  <c r="Y25" i="429"/>
  <c r="E19" i="429"/>
  <c r="BB27" i="429"/>
  <c r="BB30" i="429"/>
  <c r="AY26" i="427"/>
  <c r="BC27" i="427"/>
  <c r="BC30" i="427"/>
  <c r="Y25" i="427"/>
  <c r="E19" i="427"/>
  <c r="AZ32" i="427"/>
  <c r="BA32" i="427"/>
  <c r="BB32" i="427"/>
  <c r="BB27" i="427"/>
  <c r="BB30" i="427"/>
  <c r="AW5" i="430"/>
  <c r="AX5" i="430"/>
  <c r="AY5" i="430"/>
  <c r="AW11" i="430"/>
  <c r="AX11" i="430"/>
  <c r="AY11" i="430"/>
  <c r="AZ6" i="430"/>
  <c r="AZ9" i="430"/>
  <c r="BD33" i="429"/>
  <c r="BD36" i="429"/>
  <c r="AZ26" i="429"/>
  <c r="BA26" i="429"/>
  <c r="BB26" i="429"/>
  <c r="BD33" i="427"/>
  <c r="BD36" i="427"/>
  <c r="AZ26" i="427"/>
  <c r="BA26" i="427"/>
  <c r="BB26" i="427"/>
  <c r="BA12" i="430"/>
  <c r="BA15" i="430"/>
  <c r="BA6" i="430"/>
  <c r="BA9" i="430"/>
  <c r="BD27" i="429"/>
  <c r="BD30" i="429"/>
  <c r="BD27" i="427"/>
  <c r="BD30" i="427"/>
</calcChain>
</file>

<file path=xl/sharedStrings.xml><?xml version="1.0" encoding="utf-8"?>
<sst xmlns="http://schemas.openxmlformats.org/spreadsheetml/2006/main" count="728" uniqueCount="161">
  <si>
    <t>/</t>
  </si>
  <si>
    <t>TT</t>
  </si>
  <si>
    <t>LF</t>
  </si>
  <si>
    <t>Evaluation</t>
  </si>
  <si>
    <t xml:space="preserve">     Match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</si>
  <si>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</si>
  <si>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</si>
  <si>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</si>
  <si>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</si>
  <si>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</si>
  <si>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</si>
  <si>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</si>
  <si>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</si>
  <si>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</si>
  <si>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</si>
  <si>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</si>
  <si>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</si>
  <si>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</si>
  <si>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</si>
  <si>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</si>
  <si>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RO %</t>
  </si>
  <si>
    <t>RD</t>
  </si>
  <si>
    <t>RD %</t>
  </si>
  <si>
    <t>PD</t>
  </si>
  <si>
    <t>BP</t>
  </si>
  <si>
    <t>Eval</t>
  </si>
  <si>
    <t>Import LiveStats :</t>
  </si>
  <si>
    <t>Min</t>
  </si>
  <si>
    <t>PTS</t>
  </si>
  <si>
    <t>TT%</t>
  </si>
  <si>
    <t>2P%</t>
  </si>
  <si>
    <t>3P%</t>
  </si>
  <si>
    <t>LF%</t>
  </si>
  <si>
    <t>OU</t>
  </si>
  <si>
    <t>DR</t>
  </si>
  <si>
    <t>REB</t>
  </si>
  <si>
    <t>POUR</t>
  </si>
  <si>
    <t>INT</t>
  </si>
  <si>
    <t>BS</t>
  </si>
  <si>
    <t>TR</t>
  </si>
  <si>
    <t>2Pr</t>
  </si>
  <si>
    <t>2PT</t>
  </si>
  <si>
    <t>3PR</t>
  </si>
  <si>
    <t>3PT</t>
  </si>
  <si>
    <t>eFG %</t>
  </si>
  <si>
    <t>eFG%</t>
  </si>
  <si>
    <t>Poss</t>
  </si>
  <si>
    <t>Rent</t>
  </si>
  <si>
    <t>Four Factors</t>
  </si>
  <si>
    <t>Offensive</t>
  </si>
  <si>
    <t>ORB%</t>
  </si>
  <si>
    <t>RTT</t>
  </si>
  <si>
    <t>Extérieur</t>
  </si>
  <si>
    <t>Domicile</t>
  </si>
  <si>
    <t>Score</t>
  </si>
  <si>
    <t>Mulhouse</t>
  </si>
  <si>
    <t>OFF Rate</t>
  </si>
  <si>
    <t>DEF Rate</t>
  </si>
  <si>
    <t>Pts / Poss</t>
  </si>
  <si>
    <t>3 Pts %</t>
  </si>
  <si>
    <t>2 Pts %</t>
  </si>
  <si>
    <t>Ast %</t>
  </si>
  <si>
    <t>FT %</t>
  </si>
  <si>
    <t>Possessions</t>
  </si>
  <si>
    <t>Reb OFF %</t>
  </si>
  <si>
    <t>Reb DEF %</t>
  </si>
  <si>
    <t>TO %</t>
  </si>
  <si>
    <t>TO%</t>
  </si>
  <si>
    <t>Nous</t>
  </si>
  <si>
    <t>Adversaire</t>
  </si>
  <si>
    <t xml:space="preserve">
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</si>
  <si>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</si>
  <si>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</si>
  <si>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</si>
  <si>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</si>
  <si>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</si>
  <si>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</si>
  <si>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</si>
  <si>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</si>
  <si>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r>
      <t>Points 2ème chance:</t>
    </r>
    <r>
      <rPr>
        <sz val="12"/>
        <color rgb="FF000000"/>
        <rFont val="Arial"/>
        <family val="2"/>
      </rPr>
      <t>9</t>
    </r>
  </si>
  <si>
    <t>BCO</t>
  </si>
  <si>
    <r>
      <t>Points en contre-attaque:</t>
    </r>
    <r>
      <rPr>
        <sz val="12"/>
        <color rgb="FF000000"/>
        <rFont val="Arial"/>
        <family val="2"/>
      </rPr>
      <t>15</t>
    </r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</si>
  <si>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</si>
  <si>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</si>
  <si>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</si>
  <si>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7</t>
    </r>
  </si>
  <si>
    <t>MPB</t>
  </si>
  <si>
    <r>
      <t>Points intérieurs:</t>
    </r>
    <r>
      <rPr>
        <sz val="12"/>
        <color rgb="FF000000"/>
        <rFont val="Arial"/>
        <family val="2"/>
      </rPr>
      <t>34</t>
    </r>
  </si>
  <si>
    <r>
      <t>Points 2ème chance:</t>
    </r>
    <r>
      <rPr>
        <sz val="12"/>
        <color rgb="FF000000"/>
        <rFont val="Arial"/>
        <family val="2"/>
      </rPr>
      <t>8</t>
    </r>
  </si>
  <si>
    <r>
      <t>Points 2ème chance:</t>
    </r>
    <r>
      <rPr>
        <sz val="12"/>
        <color rgb="FF000000"/>
        <rFont val="Arial"/>
        <family val="2"/>
      </rPr>
      <t>6</t>
    </r>
  </si>
  <si>
    <t>Autre</t>
  </si>
  <si>
    <t>Adversaires stats</t>
  </si>
  <si>
    <t>Autres Stats</t>
  </si>
  <si>
    <t>LyonSO</t>
  </si>
  <si>
    <t>CBC</t>
  </si>
  <si>
    <r>
      <t>Série maximum:</t>
    </r>
    <r>
      <rPr>
        <sz val="12"/>
        <color rgb="FF000000"/>
        <rFont val="Arial"/>
        <family val="2"/>
      </rPr>
      <t>8</t>
    </r>
  </si>
  <si>
    <r>
      <t>Points du Banc:</t>
    </r>
    <r>
      <rPr>
        <sz val="12"/>
        <color rgb="FF000000"/>
        <rFont val="Arial"/>
        <family val="2"/>
      </rPr>
      <t>23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</si>
  <si>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</si>
  <si>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</si>
  <si>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intérieurs:</t>
    </r>
    <r>
      <rPr>
        <sz val="12"/>
        <color rgb="FF000000"/>
        <rFont val="Arial"/>
        <family val="2"/>
      </rPr>
      <t>24</t>
    </r>
  </si>
  <si>
    <r>
      <t>Série maximum:</t>
    </r>
    <r>
      <rPr>
        <sz val="12"/>
        <color rgb="FF000000"/>
        <rFont val="Arial"/>
        <family val="2"/>
      </rPr>
      <t>9</t>
    </r>
  </si>
  <si>
    <r>
      <t>Points du Banc:</t>
    </r>
    <r>
      <rPr>
        <sz val="12"/>
        <color rgb="FF000000"/>
        <rFont val="Arial"/>
        <family val="2"/>
      </rPr>
      <t>17</t>
    </r>
  </si>
  <si>
    <t>Ecart maximum:</t>
  </si>
  <si>
    <t>SOM</t>
  </si>
  <si>
    <t xml:space="preserve">73	25-57	43	19-35	54	6-22	27	17-26	65	15	28	43	12	17	6	0	6	21	24		</t>
  </si>
  <si>
    <t>71	27-58	46	22-37	59	5-21	23	12-20	60	8	20	28	18	12	7	6	0	24	21		79</t>
  </si>
  <si>
    <r>
      <t>Points après balles perdues:</t>
    </r>
    <r>
      <rPr>
        <sz val="12"/>
        <color rgb="FF000000"/>
        <rFont val="Arial"/>
        <family val="2"/>
      </rPr>
      <t>11</t>
    </r>
  </si>
  <si>
    <r>
      <t>Points 2ème chance:</t>
    </r>
    <r>
      <rPr>
        <sz val="12"/>
        <color rgb="FF000000"/>
        <rFont val="Arial"/>
        <family val="2"/>
      </rPr>
      <t>18</t>
    </r>
  </si>
  <si>
    <r>
      <t>Points en contre-attaque:</t>
    </r>
    <r>
      <rPr>
        <sz val="12"/>
        <color rgb="FF000000"/>
        <rFont val="Arial"/>
        <family val="2"/>
      </rPr>
      <t>8</t>
    </r>
  </si>
  <si>
    <r>
      <t>Points du Banc:</t>
    </r>
    <r>
      <rPr>
        <sz val="12"/>
        <color rgb="FF000000"/>
        <rFont val="Arial"/>
        <family val="2"/>
      </rPr>
      <t>6</t>
    </r>
  </si>
  <si>
    <r>
      <t>Ecart maximum:</t>
    </r>
    <r>
      <rPr>
        <sz val="12"/>
        <color rgb="FF000000"/>
        <rFont val="Arial"/>
        <family val="2"/>
      </rPr>
      <t>12</t>
    </r>
  </si>
  <si>
    <r>
      <t>Points après balles perdues:</t>
    </r>
    <r>
      <rPr>
        <sz val="12"/>
        <color rgb="FF000000"/>
        <rFont val="Arial"/>
        <family val="2"/>
      </rPr>
      <t>19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</si>
  <si>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</si>
  <si>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du Banc:</t>
    </r>
    <r>
      <rPr>
        <sz val="12"/>
        <color rgb="FF000000"/>
        <rFont val="Arial"/>
        <family val="2"/>
      </rPr>
      <t>12</t>
    </r>
  </si>
  <si>
    <t>70	26-55	47	19-36	52	7-19	36	11-15	73	5	26	31	19	14	7	5	0	16	16		85</t>
  </si>
  <si>
    <t>67	26-59	44	21-43	48	5-16	31	10-13	76	7	26	33	17	12	7	0	5	16	16		76</t>
  </si>
  <si>
    <r>
      <t>Points après balles perdues:</t>
    </r>
    <r>
      <rPr>
        <sz val="12"/>
        <color rgb="FF000000"/>
        <rFont val="Arial"/>
        <family val="2"/>
      </rPr>
      <t>9</t>
    </r>
  </si>
  <si>
    <r>
      <t>Points en contre-attaque:</t>
    </r>
    <r>
      <rPr>
        <sz val="12"/>
        <color rgb="FF000000"/>
        <rFont val="Arial"/>
        <family val="2"/>
      </rPr>
      <t>9</t>
    </r>
  </si>
  <si>
    <r>
      <t>Points du Banc:</t>
    </r>
    <r>
      <rPr>
        <sz val="12"/>
        <color rgb="FF000000"/>
        <rFont val="Arial"/>
        <family val="2"/>
      </rPr>
      <t>18</t>
    </r>
  </si>
  <si>
    <r>
      <t>Ecart maximum: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</si>
  <si>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15</t>
    </r>
  </si>
  <si>
    <r>
      <t>Points en contre-attaque: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</si>
  <si>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4</t>
    </r>
  </si>
  <si>
    <r>
      <t>Ecart maximum:</t>
    </r>
    <r>
      <rPr>
        <sz val="12"/>
        <color rgb="FF000000"/>
        <rFont val="Arial"/>
        <family val="2"/>
      </rPr>
      <t>8</t>
    </r>
  </si>
  <si>
    <r>
      <t>Série maximum:</t>
    </r>
    <r>
      <rPr>
        <sz val="12"/>
        <color rgb="FF000000"/>
        <rFont val="Arial"/>
        <family val="2"/>
      </rPr>
      <t>7</t>
    </r>
  </si>
  <si>
    <t>74	24-53	45	16-28	57	8-25	32	18-23	78	8	35	43	17	23	9	6	4	24	19		92</t>
  </si>
  <si>
    <t>53	18-63	28	16-50	32	2-13	15	15-30	50	16	23	39	11	17	11	4	6	20	22		41</t>
  </si>
  <si>
    <r>
      <t>Points après balles perdues:</t>
    </r>
    <r>
      <rPr>
        <sz val="12"/>
        <color theme="1"/>
        <rFont val="Arial"/>
        <family val="2"/>
      </rPr>
      <t>21</t>
    </r>
  </si>
  <si>
    <r>
      <t>Points intérieurs:</t>
    </r>
    <r>
      <rPr>
        <sz val="12"/>
        <color theme="1"/>
        <rFont val="Arial"/>
        <family val="2"/>
      </rPr>
      <t>24</t>
    </r>
  </si>
  <si>
    <r>
      <t>Points 2ème chance:</t>
    </r>
    <r>
      <rPr>
        <sz val="12"/>
        <color theme="1"/>
        <rFont val="Arial"/>
        <family val="2"/>
      </rPr>
      <t>8</t>
    </r>
  </si>
  <si>
    <r>
      <t>Points en contre-attaque:</t>
    </r>
    <r>
      <rPr>
        <sz val="12"/>
        <color theme="1"/>
        <rFont val="Arial"/>
        <family val="2"/>
      </rPr>
      <t>14</t>
    </r>
  </si>
  <si>
    <r>
      <t>Points du Banc:</t>
    </r>
    <r>
      <rPr>
        <sz val="12"/>
        <color theme="1"/>
        <rFont val="Arial"/>
        <family val="2"/>
      </rPr>
      <t>43</t>
    </r>
  </si>
  <si>
    <r>
      <t>Ecart maximum:</t>
    </r>
    <r>
      <rPr>
        <sz val="12"/>
        <color theme="1"/>
        <rFont val="Arial"/>
        <family val="2"/>
      </rPr>
      <t>34</t>
    </r>
  </si>
  <si>
    <r>
      <t>Série maximum:</t>
    </r>
    <r>
      <rPr>
        <sz val="12"/>
        <color theme="1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</si>
  <si>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28</t>
    </r>
  </si>
  <si>
    <r>
      <t>Ecart maximum:</t>
    </r>
    <r>
      <rPr>
        <sz val="12"/>
        <color rgb="FF000000"/>
        <rFont val="Arial"/>
        <family val="2"/>
      </rPr>
      <t>2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</si>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</sst>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/>
    </xf>
    <xf numFmtId="0" fontId="5" fillId="2" borderId="9" xfId="0" applyFont="1" applyFill="1" applyBorder="1"/>
    <xf numFmtId="0" fontId="6" fillId="2" borderId="8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left"/>
    </xf>
    <xf numFmtId="0" fontId="5" fillId="0" borderId="0" xfId="0" applyFont="1"/>
    <xf numFmtId="0" fontId="5" fillId="0" borderId="4" xfId="0" applyFont="1" applyBorder="1" applyAlignment="1">
      <alignment horizontal="left"/>
    </xf>
    <xf numFmtId="0" fontId="5" fillId="0" borderId="3" xfId="0" applyFont="1" applyBorder="1"/>
    <xf numFmtId="0" fontId="0" fillId="4" borderId="19" xfId="0" applyNumberFormat="1" applyFill="1" applyBorder="1" applyProtection="1"/>
    <xf numFmtId="0" fontId="0" fillId="3" borderId="19" xfId="0" applyNumberFormat="1" applyFill="1" applyBorder="1" applyProtection="1"/>
    <xf numFmtId="16" fontId="0" fillId="0" borderId="0" xfId="0" applyNumberFormat="1"/>
    <xf numFmtId="17" fontId="0" fillId="0" borderId="0" xfId="0" applyNumberFormat="1"/>
    <xf numFmtId="0" fontId="7" fillId="0" borderId="0" xfId="0" applyFont="1"/>
    <xf numFmtId="1" fontId="0" fillId="4" borderId="19" xfId="0" applyNumberFormat="1" applyFill="1" applyBorder="1" applyProtection="1"/>
    <xf numFmtId="1" fontId="5" fillId="0" borderId="7" xfId="0" applyNumberFormat="1" applyFont="1" applyBorder="1" applyAlignment="1">
      <alignment horizontal="left" vertical="center"/>
    </xf>
    <xf numFmtId="1" fontId="5" fillId="0" borderId="7" xfId="0" applyNumberFormat="1" applyFont="1" applyBorder="1" applyAlignment="1">
      <alignment vertical="center"/>
    </xf>
    <xf numFmtId="0" fontId="0" fillId="3" borderId="32" xfId="0" applyNumberFormat="1" applyFill="1" applyBorder="1" applyProtection="1"/>
    <xf numFmtId="0" fontId="0" fillId="3" borderId="24" xfId="0" applyNumberFormat="1" applyFill="1" applyBorder="1" applyProtection="1"/>
    <xf numFmtId="0" fontId="0" fillId="4" borderId="24" xfId="0" applyNumberFormat="1" applyFill="1" applyBorder="1" applyProtection="1"/>
    <xf numFmtId="164" fontId="0" fillId="4" borderId="24" xfId="0" applyNumberFormat="1" applyFill="1" applyBorder="1" applyProtection="1"/>
    <xf numFmtId="1" fontId="0" fillId="4" borderId="24" xfId="0" applyNumberFormat="1" applyFill="1" applyBorder="1" applyProtection="1"/>
    <xf numFmtId="0" fontId="0" fillId="3" borderId="36" xfId="0" applyNumberFormat="1" applyFill="1" applyBorder="1" applyProtection="1"/>
    <xf numFmtId="0" fontId="1" fillId="4" borderId="31" xfId="0" applyFont="1" applyFill="1" applyBorder="1" applyAlignment="1">
      <alignment horizontal="center" vertical="center"/>
    </xf>
    <xf numFmtId="164" fontId="0" fillId="3" borderId="36" xfId="0" applyNumberFormat="1" applyFill="1" applyBorder="1" applyProtection="1"/>
    <xf numFmtId="164" fontId="0" fillId="3" borderId="32" xfId="0" applyNumberFormat="1" applyFill="1" applyBorder="1" applyProtection="1"/>
    <xf numFmtId="0" fontId="1" fillId="4" borderId="29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164" fontId="2" fillId="4" borderId="24" xfId="1" applyNumberFormat="1" applyFont="1" applyFill="1" applyBorder="1" applyProtection="1"/>
    <xf numFmtId="164" fontId="0" fillId="3" borderId="24" xfId="0" applyNumberFormat="1" applyFill="1" applyBorder="1" applyProtection="1"/>
    <xf numFmtId="164" fontId="0" fillId="3" borderId="19" xfId="0" applyNumberFormat="1" applyFill="1" applyBorder="1" applyProtection="1"/>
    <xf numFmtId="1" fontId="5" fillId="2" borderId="10" xfId="0" applyNumberFormat="1" applyFont="1" applyFill="1" applyBorder="1" applyAlignment="1">
      <alignment horizontal="left"/>
    </xf>
    <xf numFmtId="1" fontId="0" fillId="3" borderId="24" xfId="0" applyNumberFormat="1" applyFill="1" applyBorder="1" applyProtection="1"/>
    <xf numFmtId="1" fontId="0" fillId="3" borderId="19" xfId="0" applyNumberFormat="1" applyFill="1" applyBorder="1" applyProtection="1"/>
    <xf numFmtId="0" fontId="0" fillId="0" borderId="28" xfId="0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1" fontId="5" fillId="0" borderId="4" xfId="0" applyNumberFormat="1" applyFont="1" applyBorder="1" applyAlignment="1">
      <alignment horizontal="left" vertical="center"/>
    </xf>
    <xf numFmtId="1" fontId="5" fillId="0" borderId="3" xfId="0" applyNumberFormat="1" applyFont="1" applyBorder="1" applyAlignment="1">
      <alignment vertical="center"/>
    </xf>
    <xf numFmtId="0" fontId="1" fillId="4" borderId="2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 vertical="center"/>
    </xf>
    <xf numFmtId="1" fontId="6" fillId="0" borderId="26" xfId="0" applyNumberFormat="1" applyFont="1" applyFill="1" applyBorder="1" applyAlignment="1">
      <alignment horizontal="center" vertical="center"/>
    </xf>
    <xf numFmtId="1" fontId="6" fillId="0" borderId="7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0" fillId="0" borderId="0" xfId="0" applyFont="1"/>
    <xf numFmtId="0" fontId="11" fillId="0" borderId="0" xfId="0" applyFont="1"/>
    <xf numFmtId="0" fontId="0" fillId="0" borderId="0" xfId="0" applyNumberFormat="1"/>
    <xf numFmtId="0" fontId="1" fillId="4" borderId="28" xfId="0" applyFont="1" applyFill="1" applyBorder="1" applyAlignment="1">
      <alignment horizontal="center" vertical="center"/>
    </xf>
    <xf numFmtId="0" fontId="14" fillId="0" borderId="0" xfId="0" applyFont="1"/>
    <xf numFmtId="0" fontId="16" fillId="0" borderId="0" xfId="0" applyFont="1"/>
    <xf numFmtId="0" fontId="13" fillId="0" borderId="0" xfId="0" applyNumberFormat="1" applyFont="1"/>
    <xf numFmtId="0" fontId="17" fillId="0" borderId="0" xfId="0" applyNumberFormat="1" applyFont="1"/>
    <xf numFmtId="0" fontId="1" fillId="7" borderId="26" xfId="0" applyNumberFormat="1" applyFont="1" applyFill="1" applyBorder="1"/>
    <xf numFmtId="0" fontId="1" fillId="8" borderId="38" xfId="0" applyNumberFormat="1" applyFont="1" applyFill="1" applyBorder="1"/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1" fillId="8" borderId="12" xfId="0" applyNumberFormat="1" applyFont="1" applyFill="1" applyBorder="1"/>
    <xf numFmtId="0" fontId="0" fillId="0" borderId="5" xfId="0" applyNumberFormat="1" applyBorder="1" applyAlignment="1">
      <alignment horizontal="center"/>
    </xf>
    <xf numFmtId="0" fontId="1" fillId="8" borderId="9" xfId="0" applyNumberFormat="1" applyFont="1" applyFill="1" applyBorder="1" applyAlignment="1">
      <alignment horizontal="center" vertical="center"/>
    </xf>
    <xf numFmtId="0" fontId="0" fillId="0" borderId="26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18" fillId="8" borderId="8" xfId="0" applyNumberFormat="1" applyFont="1" applyFill="1" applyBorder="1" applyAlignment="1">
      <alignment horizontal="center" vertical="center"/>
    </xf>
    <xf numFmtId="0" fontId="19" fillId="0" borderId="0" xfId="0" applyFont="1"/>
    <xf numFmtId="0" fontId="0" fillId="0" borderId="24" xfId="0" applyNumberFormat="1" applyFill="1" applyBorder="1" applyProtection="1"/>
    <xf numFmtId="0" fontId="9" fillId="5" borderId="33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1" fillId="4" borderId="27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0" fillId="0" borderId="0" xfId="0" applyAlignment="1"/>
    <xf numFmtId="0" fontId="1" fillId="4" borderId="28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8" fillId="0" borderId="28" xfId="2" applyBorder="1" applyAlignment="1">
      <alignment horizontal="center"/>
    </xf>
    <xf numFmtId="0" fontId="12" fillId="0" borderId="8" xfId="0" applyFont="1" applyBorder="1" applyAlignment="1">
      <alignment horizontal="left"/>
    </xf>
    <xf numFmtId="0" fontId="12" fillId="0" borderId="39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0" fillId="0" borderId="8" xfId="0" applyFont="1" applyBorder="1" applyAlignment="1"/>
    <xf numFmtId="0" fontId="0" fillId="0" borderId="10" xfId="0" applyFont="1" applyBorder="1" applyAlignment="1"/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30" xfId="0" applyFont="1" applyFill="1" applyBorder="1" applyAlignment="1">
      <alignment vertical="center"/>
    </xf>
    <xf numFmtId="0" fontId="0" fillId="0" borderId="37" xfId="0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39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14" xfId="0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25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0" borderId="9" xfId="0" applyFont="1" applyBorder="1" applyAlignment="1"/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36" xfId="0" applyFill="1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10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9" dataDxfId="8" tableBorderDxfId="7">
  <autoFilter ref="A3:G267" xr:uid="{38EC0A5D-D2DA-7F4C-8DB0-BD77BBBA6173}"/>
  <tableColumns count="7">
    <tableColumn id="1" xr3:uid="{65D05146-087E-6642-BF79-E0D8E2F77E1E}" name="N° MATCH" dataDxfId="6"/>
    <tableColumn id="2" xr3:uid="{D932D33A-2380-1640-9AF2-956B99C5E650}" name="Journée" dataDxfId="5"/>
    <tableColumn id="3" xr3:uid="{0AC1931F-D766-DC41-AEAF-C30C38BE38D1}" name="Domicile" dataDxfId="4"/>
    <tableColumn id="4" xr3:uid="{4F98F475-13DC-C249-8F9F-17BF760D04FC}" name="Colonne1" dataDxfId="3"/>
    <tableColumn id="5" xr3:uid="{19271788-17CB-3548-9C67-D4CBC7FCA47F}" name="Extérieur" dataDxfId="2"/>
    <tableColumn id="6" xr3:uid="{EC1364EE-A1ED-0645-995B-B948A19E7DCC}" name="Score" dataDxfId="1" dataCellStyle="Lien hypertexte"/>
    <tableColumn id="7" xr3:uid="{6D824C07-4698-1645-AE86-A89E27983621}" name="Colonne2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I267"/>
  <sheetViews>
    <sheetView workbookViewId="0">
      <selection activeCell="D4" sqref="D4:D29"/>
    </sheetView>
  </sheetViews>
  <sheetFormatPr baseColWidth="10" defaultRowHeight="16" x14ac:dyDescent="0.2"/>
  <cols>
    <col min="1" max="1" width="14.83203125" customWidth="1"/>
    <col min="2" max="2" width="12.5" customWidth="1"/>
    <col min="3" max="3" width="26.83203125" customWidth="1"/>
    <col min="4" max="4" width="11" customWidth="1"/>
    <col min="5" max="5" width="25.83203125" customWidth="1"/>
    <col min="7" max="7" width="11" customWidth="1"/>
  </cols>
  <sheetData>
    <row r="2" spans="1:9" ht="17" thickBot="1" x14ac:dyDescent="0.25"/>
    <row r="3" spans="1:9" x14ac:dyDescent="0.2">
      <c r="A3" s="81" t="s">
        <v>158</v>
      </c>
      <c r="B3" s="36" t="s">
        <v>147</v>
      </c>
      <c r="C3" s="36" t="s">
        <v>53</v>
      </c>
      <c r="D3" s="36" t="s">
        <v>159</v>
      </c>
      <c r="E3" s="36" t="s">
        <v>52</v>
      </c>
      <c r="F3" s="70" t="s">
        <v>54</v>
      </c>
      <c r="G3" s="71" t="s">
        <v>160</v>
      </c>
      <c r="H3" s="82"/>
      <c r="I3" s="82"/>
    </row>
    <row r="4" spans="1:9" x14ac:dyDescent="0.2">
      <c r="A4" s="35">
        <v>1</v>
      </c>
      <c r="B4" s="35">
        <v>1</v>
      </c>
      <c r="C4" s="35" t="s">
        <v>148</v>
      </c>
      <c r="D4" s="35"/>
      <c r="E4" s="35" t="s">
        <v>149</v>
      </c>
      <c r="F4" s="85"/>
      <c r="G4" s="85"/>
      <c r="H4" s="82"/>
      <c r="I4" s="82"/>
    </row>
    <row r="5" spans="1:9" x14ac:dyDescent="0.2">
      <c r="A5" s="35">
        <v>2</v>
      </c>
      <c r="B5" s="35">
        <v>1</v>
      </c>
      <c r="C5" s="35" t="s">
        <v>150</v>
      </c>
      <c r="D5" s="35"/>
      <c r="E5" s="35" t="s">
        <v>143</v>
      </c>
      <c r="F5" s="85"/>
      <c r="G5" s="85"/>
      <c r="H5" s="82"/>
      <c r="I5" s="82"/>
    </row>
    <row r="6" spans="1:9" x14ac:dyDescent="0.2">
      <c r="A6" s="35">
        <v>3</v>
      </c>
      <c r="B6" s="35">
        <v>1</v>
      </c>
      <c r="C6" s="35" t="s">
        <v>151</v>
      </c>
      <c r="D6" s="35"/>
      <c r="E6" s="35" t="s">
        <v>152</v>
      </c>
      <c r="F6" s="85"/>
      <c r="G6" s="85"/>
      <c r="H6" s="82"/>
      <c r="I6" s="82"/>
    </row>
    <row r="7" spans="1:9" x14ac:dyDescent="0.2">
      <c r="A7" s="35">
        <v>4</v>
      </c>
      <c r="B7" s="35">
        <v>1</v>
      </c>
      <c r="C7" s="35" t="s">
        <v>153</v>
      </c>
      <c r="D7" s="35"/>
      <c r="E7" s="35" t="s">
        <v>142</v>
      </c>
      <c r="F7" s="85"/>
      <c r="G7" s="85"/>
      <c r="H7" s="82"/>
      <c r="I7" s="82"/>
    </row>
    <row r="8" spans="1:9" x14ac:dyDescent="0.2">
      <c r="A8" s="35">
        <v>5</v>
      </c>
      <c r="B8" s="35">
        <v>1</v>
      </c>
      <c r="C8" s="35" t="s">
        <v>154</v>
      </c>
      <c r="D8" s="35"/>
      <c r="E8" s="35" t="s">
        <v>155</v>
      </c>
      <c r="F8" s="85"/>
      <c r="G8" s="85"/>
      <c r="H8" s="82"/>
      <c r="I8" s="82"/>
    </row>
    <row r="9" spans="1:9" x14ac:dyDescent="0.2">
      <c r="A9" s="35">
        <v>6</v>
      </c>
      <c r="B9" s="35">
        <v>1</v>
      </c>
      <c r="C9" s="35" t="s">
        <v>156</v>
      </c>
      <c r="D9" s="35"/>
      <c r="E9" s="35" t="s">
        <v>157</v>
      </c>
      <c r="F9" s="85"/>
      <c r="G9" s="85"/>
      <c r="H9" s="82"/>
      <c r="I9" s="82"/>
    </row>
    <row r="10" spans="1:9" x14ac:dyDescent="0.2">
      <c r="A10" s="35">
        <v>7</v>
      </c>
      <c r="B10" s="35">
        <v>2</v>
      </c>
      <c r="C10" s="35" t="s">
        <v>143</v>
      </c>
      <c r="D10" s="35"/>
      <c r="E10" s="35" t="s">
        <v>148</v>
      </c>
      <c r="F10" s="85"/>
      <c r="G10" s="85"/>
    </row>
    <row r="11" spans="1:9" x14ac:dyDescent="0.2">
      <c r="A11" s="35">
        <v>8</v>
      </c>
      <c r="B11" s="35">
        <v>2</v>
      </c>
      <c r="C11" s="35" t="s">
        <v>152</v>
      </c>
      <c r="D11" s="35"/>
      <c r="E11" s="35" t="s">
        <v>150</v>
      </c>
      <c r="F11" s="85"/>
      <c r="G11" s="85"/>
    </row>
    <row r="12" spans="1:9" x14ac:dyDescent="0.2">
      <c r="A12" s="35">
        <v>9</v>
      </c>
      <c r="B12" s="35">
        <v>2</v>
      </c>
      <c r="C12" s="35" t="s">
        <v>142</v>
      </c>
      <c r="D12" s="35"/>
      <c r="E12" s="35" t="s">
        <v>151</v>
      </c>
      <c r="F12" s="85"/>
      <c r="G12" s="85"/>
    </row>
    <row r="13" spans="1:9" x14ac:dyDescent="0.2">
      <c r="A13" s="35">
        <v>10</v>
      </c>
      <c r="B13" s="35">
        <v>2</v>
      </c>
      <c r="C13" s="35" t="s">
        <v>155</v>
      </c>
      <c r="D13" s="35"/>
      <c r="E13" s="35" t="s">
        <v>153</v>
      </c>
      <c r="F13" s="85"/>
      <c r="G13" s="85"/>
    </row>
    <row r="14" spans="1:9" x14ac:dyDescent="0.2">
      <c r="A14" s="35">
        <v>11</v>
      </c>
      <c r="B14" s="35">
        <v>2</v>
      </c>
      <c r="C14" s="35" t="s">
        <v>157</v>
      </c>
      <c r="D14" s="35"/>
      <c r="E14" s="35" t="s">
        <v>154</v>
      </c>
      <c r="F14" s="85"/>
      <c r="G14" s="85"/>
    </row>
    <row r="15" spans="1:9" x14ac:dyDescent="0.2">
      <c r="A15" s="35">
        <v>12</v>
      </c>
      <c r="B15" s="35">
        <v>2</v>
      </c>
      <c r="C15" s="35" t="s">
        <v>149</v>
      </c>
      <c r="D15" s="35"/>
      <c r="E15" s="35" t="s">
        <v>156</v>
      </c>
      <c r="F15" s="85"/>
      <c r="G15" s="85"/>
    </row>
    <row r="16" spans="1:9" x14ac:dyDescent="0.2">
      <c r="A16" s="35">
        <v>13</v>
      </c>
      <c r="B16" s="35">
        <v>3</v>
      </c>
      <c r="C16" s="35"/>
      <c r="D16" s="35"/>
      <c r="E16" s="35"/>
      <c r="F16" s="85"/>
      <c r="G16" s="85"/>
    </row>
    <row r="17" spans="1:7" x14ac:dyDescent="0.2">
      <c r="A17" s="35">
        <v>14</v>
      </c>
      <c r="B17" s="35">
        <v>3</v>
      </c>
      <c r="C17" s="35"/>
      <c r="D17" s="35"/>
      <c r="E17" s="35"/>
      <c r="F17" s="85"/>
      <c r="G17" s="85"/>
    </row>
    <row r="18" spans="1:7" x14ac:dyDescent="0.2">
      <c r="A18" s="35">
        <v>15</v>
      </c>
      <c r="B18" s="35">
        <v>3</v>
      </c>
      <c r="C18" s="35"/>
      <c r="D18" s="35"/>
      <c r="E18" s="35"/>
      <c r="F18" s="85"/>
      <c r="G18" s="85"/>
    </row>
    <row r="19" spans="1:7" x14ac:dyDescent="0.2">
      <c r="A19" s="35">
        <v>16</v>
      </c>
      <c r="B19" s="35">
        <v>3</v>
      </c>
      <c r="C19" s="35"/>
      <c r="D19" s="35"/>
      <c r="E19" s="35"/>
      <c r="F19" s="85"/>
      <c r="G19" s="85"/>
    </row>
    <row r="20" spans="1:7" x14ac:dyDescent="0.2">
      <c r="A20" s="35">
        <v>17</v>
      </c>
      <c r="B20" s="35">
        <v>3</v>
      </c>
      <c r="C20" s="35"/>
      <c r="D20" s="35"/>
      <c r="E20" s="35"/>
      <c r="F20" s="85"/>
      <c r="G20" s="85"/>
    </row>
    <row r="21" spans="1:7" x14ac:dyDescent="0.2">
      <c r="A21" s="35">
        <v>18</v>
      </c>
      <c r="B21" s="35">
        <v>3</v>
      </c>
      <c r="C21" s="35"/>
      <c r="D21" s="35"/>
      <c r="E21" s="35"/>
      <c r="F21" s="85"/>
      <c r="G21" s="85"/>
    </row>
    <row r="22" spans="1:7" x14ac:dyDescent="0.2">
      <c r="A22" s="35">
        <v>19</v>
      </c>
      <c r="B22" s="35"/>
      <c r="C22" s="35"/>
      <c r="D22" s="35"/>
      <c r="E22" s="35"/>
      <c r="F22" s="85"/>
      <c r="G22" s="85"/>
    </row>
    <row r="23" spans="1:7" x14ac:dyDescent="0.2">
      <c r="A23" s="35">
        <v>20</v>
      </c>
      <c r="B23" s="35"/>
      <c r="C23" s="35"/>
      <c r="D23" s="35"/>
      <c r="E23" s="35"/>
      <c r="F23" s="85"/>
      <c r="G23" s="85"/>
    </row>
    <row r="24" spans="1:7" x14ac:dyDescent="0.2">
      <c r="A24" s="35">
        <v>21</v>
      </c>
      <c r="B24" s="35"/>
      <c r="C24" s="35"/>
      <c r="D24" s="35"/>
      <c r="E24" s="35"/>
      <c r="F24" s="85"/>
      <c r="G24" s="85"/>
    </row>
    <row r="25" spans="1:7" x14ac:dyDescent="0.2">
      <c r="A25" s="35">
        <v>22</v>
      </c>
      <c r="B25" s="35"/>
      <c r="C25" s="35"/>
      <c r="D25" s="35"/>
      <c r="E25" s="35"/>
      <c r="F25" s="85"/>
      <c r="G25" s="85"/>
    </row>
    <row r="26" spans="1:7" x14ac:dyDescent="0.2">
      <c r="A26" s="35">
        <v>23</v>
      </c>
      <c r="B26" s="35"/>
      <c r="C26" s="35"/>
      <c r="D26" s="35"/>
      <c r="E26" s="35"/>
      <c r="F26" s="85"/>
      <c r="G26" s="85"/>
    </row>
    <row r="27" spans="1:7" x14ac:dyDescent="0.2">
      <c r="A27" s="35">
        <v>24</v>
      </c>
      <c r="B27" s="35"/>
      <c r="C27" s="35"/>
      <c r="D27" s="35"/>
      <c r="E27" s="35"/>
      <c r="F27" s="85"/>
      <c r="G27" s="85"/>
    </row>
    <row r="28" spans="1:7" x14ac:dyDescent="0.2">
      <c r="A28" s="35">
        <v>25</v>
      </c>
      <c r="B28" s="35"/>
      <c r="C28" s="35"/>
      <c r="D28" s="35"/>
      <c r="E28" s="35"/>
      <c r="F28" s="85"/>
      <c r="G28" s="85"/>
    </row>
    <row r="29" spans="1:7" x14ac:dyDescent="0.2">
      <c r="A29" s="35">
        <v>26</v>
      </c>
      <c r="B29" s="35"/>
      <c r="C29" s="35"/>
      <c r="D29" s="35"/>
      <c r="E29" s="35"/>
      <c r="F29" s="85"/>
      <c r="G29" s="85"/>
    </row>
    <row r="30" spans="1:7" x14ac:dyDescent="0.2">
      <c r="A30" s="35">
        <v>27</v>
      </c>
      <c r="B30" s="35"/>
      <c r="C30" s="35"/>
      <c r="D30" s="35"/>
      <c r="E30" s="35"/>
      <c r="F30" s="85"/>
      <c r="G30" s="85"/>
    </row>
    <row r="31" spans="1:7" x14ac:dyDescent="0.2">
      <c r="A31" s="35">
        <v>28</v>
      </c>
      <c r="B31" s="35"/>
      <c r="C31" s="35"/>
      <c r="D31" s="35"/>
      <c r="E31" s="35"/>
      <c r="F31" s="85"/>
      <c r="G31" s="85"/>
    </row>
    <row r="32" spans="1:7" x14ac:dyDescent="0.2">
      <c r="A32" s="35">
        <v>29</v>
      </c>
      <c r="B32" s="35"/>
      <c r="C32" s="35"/>
      <c r="D32" s="35"/>
      <c r="E32" s="35"/>
      <c r="F32" s="85"/>
      <c r="G32" s="85"/>
    </row>
    <row r="33" spans="1:7" x14ac:dyDescent="0.2">
      <c r="A33" s="35">
        <v>30</v>
      </c>
      <c r="B33" s="35"/>
      <c r="C33" s="35"/>
      <c r="D33" s="35"/>
      <c r="E33" s="35"/>
      <c r="F33" s="85"/>
      <c r="G33" s="85"/>
    </row>
    <row r="34" spans="1:7" x14ac:dyDescent="0.2">
      <c r="A34" s="35">
        <v>31</v>
      </c>
      <c r="B34" s="35"/>
      <c r="C34" s="35"/>
      <c r="D34" s="35"/>
      <c r="E34" s="35"/>
      <c r="F34" s="85"/>
      <c r="G34" s="85"/>
    </row>
    <row r="35" spans="1:7" x14ac:dyDescent="0.2">
      <c r="A35" s="35">
        <v>32</v>
      </c>
      <c r="B35" s="35"/>
      <c r="C35" s="35"/>
      <c r="D35" s="35"/>
      <c r="E35" s="35"/>
      <c r="F35" s="85"/>
      <c r="G35" s="85"/>
    </row>
    <row r="36" spans="1:7" x14ac:dyDescent="0.2">
      <c r="A36" s="35">
        <v>33</v>
      </c>
      <c r="B36" s="35"/>
      <c r="C36" s="35"/>
      <c r="D36" s="35"/>
      <c r="E36" s="35"/>
      <c r="F36" s="85"/>
      <c r="G36" s="85"/>
    </row>
    <row r="37" spans="1:7" x14ac:dyDescent="0.2">
      <c r="A37" s="35">
        <v>34</v>
      </c>
      <c r="B37" s="35"/>
      <c r="C37" s="35"/>
      <c r="D37" s="35"/>
      <c r="E37" s="35"/>
      <c r="F37" s="85"/>
      <c r="G37" s="85"/>
    </row>
    <row r="38" spans="1:7" x14ac:dyDescent="0.2">
      <c r="A38" s="35">
        <v>35</v>
      </c>
      <c r="B38" s="35"/>
      <c r="C38" s="35"/>
      <c r="D38" s="35"/>
      <c r="E38" s="35"/>
      <c r="F38" s="85"/>
      <c r="G38" s="85"/>
    </row>
    <row r="39" spans="1:7" x14ac:dyDescent="0.2">
      <c r="A39" s="35">
        <v>36</v>
      </c>
      <c r="B39" s="35"/>
      <c r="C39" s="35"/>
      <c r="D39" s="35"/>
      <c r="E39" s="35"/>
      <c r="F39" s="85"/>
      <c r="G39" s="85"/>
    </row>
    <row r="40" spans="1:7" x14ac:dyDescent="0.2">
      <c r="A40" s="35">
        <v>37</v>
      </c>
      <c r="B40" s="35"/>
      <c r="C40" s="35"/>
      <c r="D40" s="35"/>
      <c r="E40" s="35"/>
      <c r="F40" s="85"/>
      <c r="G40" s="85"/>
    </row>
    <row r="41" spans="1:7" x14ac:dyDescent="0.2">
      <c r="A41" s="35">
        <v>38</v>
      </c>
      <c r="B41" s="35"/>
      <c r="C41" s="35"/>
      <c r="D41" s="35"/>
      <c r="E41" s="35"/>
      <c r="F41" s="85"/>
      <c r="G41" s="85"/>
    </row>
    <row r="42" spans="1:7" x14ac:dyDescent="0.2">
      <c r="A42" s="35">
        <v>39</v>
      </c>
      <c r="B42" s="35"/>
      <c r="C42" s="35"/>
      <c r="D42" s="35"/>
      <c r="E42" s="35"/>
      <c r="F42" s="85"/>
      <c r="G42" s="85"/>
    </row>
    <row r="43" spans="1:7" x14ac:dyDescent="0.2">
      <c r="A43" s="35">
        <v>40</v>
      </c>
      <c r="B43" s="35"/>
      <c r="C43" s="35"/>
      <c r="D43" s="35"/>
      <c r="E43" s="35"/>
      <c r="F43" s="85"/>
      <c r="G43" s="85"/>
    </row>
    <row r="44" spans="1:7" x14ac:dyDescent="0.2">
      <c r="A44" s="35">
        <v>41</v>
      </c>
      <c r="B44" s="35"/>
      <c r="C44" s="35"/>
      <c r="D44" s="35"/>
      <c r="E44" s="35"/>
      <c r="F44" s="85"/>
      <c r="G44" s="85"/>
    </row>
    <row r="45" spans="1:7" x14ac:dyDescent="0.2">
      <c r="A45" s="35">
        <v>42</v>
      </c>
      <c r="B45" s="35"/>
      <c r="C45" s="35"/>
      <c r="D45" s="35"/>
      <c r="E45" s="35"/>
      <c r="F45" s="85"/>
      <c r="G45" s="85"/>
    </row>
    <row r="46" spans="1:7" x14ac:dyDescent="0.2">
      <c r="A46" s="35">
        <v>43</v>
      </c>
      <c r="B46" s="35"/>
      <c r="C46" s="35"/>
      <c r="D46" s="35"/>
      <c r="E46" s="35"/>
      <c r="F46" s="85"/>
      <c r="G46" s="85"/>
    </row>
    <row r="47" spans="1:7" x14ac:dyDescent="0.2">
      <c r="A47" s="35">
        <v>44</v>
      </c>
      <c r="B47" s="35"/>
      <c r="C47" s="35"/>
      <c r="D47" s="35"/>
      <c r="E47" s="35"/>
      <c r="F47" s="85"/>
      <c r="G47" s="85"/>
    </row>
    <row r="48" spans="1:7" x14ac:dyDescent="0.2">
      <c r="A48" s="35">
        <v>45</v>
      </c>
      <c r="B48" s="35"/>
      <c r="C48" s="35"/>
      <c r="D48" s="35"/>
      <c r="E48" s="35"/>
      <c r="F48" s="85"/>
      <c r="G48" s="85"/>
    </row>
    <row r="49" spans="1:7" x14ac:dyDescent="0.2">
      <c r="A49" s="35">
        <v>46</v>
      </c>
      <c r="B49" s="35"/>
      <c r="C49" s="35"/>
      <c r="D49" s="35"/>
      <c r="E49" s="35"/>
      <c r="F49" s="85"/>
      <c r="G49" s="85"/>
    </row>
    <row r="50" spans="1:7" x14ac:dyDescent="0.2">
      <c r="A50" s="35">
        <v>47</v>
      </c>
      <c r="B50" s="35"/>
      <c r="C50" s="35"/>
      <c r="D50" s="35"/>
      <c r="E50" s="35"/>
      <c r="F50" s="85"/>
      <c r="G50" s="85"/>
    </row>
    <row r="51" spans="1:7" x14ac:dyDescent="0.2">
      <c r="A51" s="35">
        <v>48</v>
      </c>
      <c r="B51" s="35"/>
      <c r="C51" s="35"/>
      <c r="D51" s="35"/>
      <c r="E51" s="35"/>
      <c r="F51" s="85"/>
      <c r="G51" s="85"/>
    </row>
    <row r="52" spans="1:7" x14ac:dyDescent="0.2">
      <c r="A52" s="35">
        <v>49</v>
      </c>
      <c r="B52" s="35"/>
      <c r="C52" s="35"/>
      <c r="D52" s="35"/>
      <c r="E52" s="35"/>
      <c r="F52" s="85"/>
      <c r="G52" s="85"/>
    </row>
    <row r="53" spans="1:7" x14ac:dyDescent="0.2">
      <c r="A53" s="35">
        <v>50</v>
      </c>
      <c r="B53" s="35"/>
      <c r="C53" s="35"/>
      <c r="D53" s="35"/>
      <c r="E53" s="35"/>
      <c r="F53" s="85"/>
      <c r="G53" s="85"/>
    </row>
    <row r="54" spans="1:7" x14ac:dyDescent="0.2">
      <c r="A54" s="35">
        <v>51</v>
      </c>
      <c r="B54" s="35"/>
      <c r="C54" s="35"/>
      <c r="D54" s="35"/>
      <c r="E54" s="35"/>
      <c r="F54" s="85"/>
      <c r="G54" s="85"/>
    </row>
    <row r="55" spans="1:7" x14ac:dyDescent="0.2">
      <c r="A55" s="35">
        <v>52</v>
      </c>
      <c r="B55" s="35"/>
      <c r="C55" s="35"/>
      <c r="D55" s="35"/>
      <c r="E55" s="35"/>
      <c r="F55" s="85"/>
      <c r="G55" s="85"/>
    </row>
    <row r="56" spans="1:7" x14ac:dyDescent="0.2">
      <c r="A56" s="35">
        <v>53</v>
      </c>
      <c r="B56" s="35"/>
      <c r="C56" s="35"/>
      <c r="D56" s="35"/>
      <c r="E56" s="35"/>
      <c r="F56" s="85"/>
      <c r="G56" s="85"/>
    </row>
    <row r="57" spans="1:7" x14ac:dyDescent="0.2">
      <c r="A57" s="35">
        <v>54</v>
      </c>
      <c r="B57" s="35"/>
      <c r="C57" s="35"/>
      <c r="D57" s="35"/>
      <c r="E57" s="35"/>
      <c r="F57" s="85"/>
      <c r="G57" s="85"/>
    </row>
    <row r="58" spans="1:7" x14ac:dyDescent="0.2">
      <c r="A58" s="35">
        <v>55</v>
      </c>
      <c r="B58" s="35"/>
      <c r="C58" s="35"/>
      <c r="D58" s="35"/>
      <c r="E58" s="35"/>
      <c r="F58" s="85"/>
      <c r="G58" s="85"/>
    </row>
    <row r="59" spans="1:7" x14ac:dyDescent="0.2">
      <c r="A59" s="35">
        <v>56</v>
      </c>
      <c r="B59" s="35"/>
      <c r="C59" s="35"/>
      <c r="D59" s="35"/>
      <c r="E59" s="35"/>
      <c r="F59" s="85"/>
      <c r="G59" s="85"/>
    </row>
    <row r="60" spans="1:7" x14ac:dyDescent="0.2">
      <c r="A60" s="35">
        <v>57</v>
      </c>
      <c r="B60" s="35"/>
      <c r="C60" s="35"/>
      <c r="D60" s="35"/>
      <c r="E60" s="35"/>
      <c r="F60" s="85"/>
      <c r="G60" s="85"/>
    </row>
    <row r="61" spans="1:7" x14ac:dyDescent="0.2">
      <c r="A61" s="35">
        <v>58</v>
      </c>
      <c r="B61" s="35"/>
      <c r="C61" s="35"/>
      <c r="D61" s="35"/>
      <c r="E61" s="35"/>
      <c r="F61" s="85"/>
      <c r="G61" s="85"/>
    </row>
    <row r="62" spans="1:7" x14ac:dyDescent="0.2">
      <c r="A62" s="35">
        <v>59</v>
      </c>
      <c r="B62" s="35"/>
      <c r="C62" s="35"/>
      <c r="D62" s="35"/>
      <c r="E62" s="35"/>
      <c r="F62" s="85"/>
      <c r="G62" s="85"/>
    </row>
    <row r="63" spans="1:7" x14ac:dyDescent="0.2">
      <c r="A63" s="35">
        <v>60</v>
      </c>
      <c r="B63" s="35"/>
      <c r="C63" s="35"/>
      <c r="D63" s="35"/>
      <c r="E63" s="35"/>
      <c r="F63" s="85"/>
      <c r="G63" s="85"/>
    </row>
    <row r="64" spans="1:7" x14ac:dyDescent="0.2">
      <c r="A64" s="35">
        <v>61</v>
      </c>
      <c r="B64" s="35"/>
      <c r="C64" s="35"/>
      <c r="D64" s="35"/>
      <c r="E64" s="35"/>
      <c r="F64" s="85"/>
      <c r="G64" s="85"/>
    </row>
    <row r="65" spans="1:7" x14ac:dyDescent="0.2">
      <c r="A65" s="35">
        <v>62</v>
      </c>
      <c r="B65" s="35"/>
      <c r="C65" s="35"/>
      <c r="D65" s="35"/>
      <c r="E65" s="35"/>
      <c r="F65" s="85"/>
      <c r="G65" s="85"/>
    </row>
    <row r="66" spans="1:7" x14ac:dyDescent="0.2">
      <c r="A66" s="35">
        <v>63</v>
      </c>
      <c r="B66" s="35"/>
      <c r="C66" s="35"/>
      <c r="D66" s="35"/>
      <c r="E66" s="35"/>
      <c r="F66" s="85"/>
      <c r="G66" s="85"/>
    </row>
    <row r="67" spans="1:7" x14ac:dyDescent="0.2">
      <c r="A67" s="35">
        <v>64</v>
      </c>
      <c r="B67" s="35"/>
      <c r="C67" s="35"/>
      <c r="D67" s="35"/>
      <c r="E67" s="35"/>
      <c r="F67" s="85"/>
      <c r="G67" s="85"/>
    </row>
    <row r="68" spans="1:7" x14ac:dyDescent="0.2">
      <c r="A68" s="35">
        <v>65</v>
      </c>
      <c r="B68" s="35"/>
      <c r="C68" s="35"/>
      <c r="D68" s="35"/>
      <c r="E68" s="35"/>
      <c r="F68" s="85"/>
      <c r="G68" s="85"/>
    </row>
    <row r="69" spans="1:7" x14ac:dyDescent="0.2">
      <c r="A69" s="35">
        <v>66</v>
      </c>
      <c r="B69" s="35"/>
      <c r="C69" s="35"/>
      <c r="D69" s="35"/>
      <c r="E69" s="35"/>
      <c r="F69" s="85"/>
      <c r="G69" s="85"/>
    </row>
    <row r="70" spans="1:7" x14ac:dyDescent="0.2">
      <c r="A70" s="35">
        <v>67</v>
      </c>
      <c r="B70" s="35"/>
      <c r="C70" s="35"/>
      <c r="D70" s="35"/>
      <c r="E70" s="35"/>
      <c r="F70" s="85"/>
      <c r="G70" s="85"/>
    </row>
    <row r="71" spans="1:7" x14ac:dyDescent="0.2">
      <c r="A71" s="35">
        <v>68</v>
      </c>
      <c r="B71" s="35"/>
      <c r="C71" s="35"/>
      <c r="D71" s="35"/>
      <c r="E71" s="35"/>
      <c r="F71" s="85"/>
      <c r="G71" s="85"/>
    </row>
    <row r="72" spans="1:7" x14ac:dyDescent="0.2">
      <c r="A72" s="35">
        <v>69</v>
      </c>
      <c r="B72" s="35"/>
      <c r="C72" s="35"/>
      <c r="D72" s="35"/>
      <c r="E72" s="35"/>
      <c r="F72" s="85"/>
      <c r="G72" s="85"/>
    </row>
    <row r="73" spans="1:7" x14ac:dyDescent="0.2">
      <c r="A73" s="35">
        <v>70</v>
      </c>
      <c r="B73" s="35"/>
      <c r="C73" s="35"/>
      <c r="D73" s="35"/>
      <c r="E73" s="35"/>
      <c r="F73" s="85"/>
      <c r="G73" s="85"/>
    </row>
    <row r="74" spans="1:7" x14ac:dyDescent="0.2">
      <c r="A74" s="35">
        <v>71</v>
      </c>
      <c r="B74" s="35"/>
      <c r="C74" s="35"/>
      <c r="D74" s="35"/>
      <c r="E74" s="35"/>
      <c r="F74" s="85"/>
      <c r="G74" s="85"/>
    </row>
    <row r="75" spans="1:7" x14ac:dyDescent="0.2">
      <c r="A75" s="35">
        <v>72</v>
      </c>
      <c r="B75" s="35"/>
      <c r="C75" s="35"/>
      <c r="D75" s="35"/>
      <c r="E75" s="35"/>
      <c r="F75" s="85"/>
      <c r="G75" s="85"/>
    </row>
    <row r="76" spans="1:7" x14ac:dyDescent="0.2">
      <c r="A76" s="35">
        <v>73</v>
      </c>
      <c r="B76" s="35"/>
      <c r="C76" s="35"/>
      <c r="D76" s="35"/>
      <c r="E76" s="35"/>
      <c r="F76" s="85"/>
      <c r="G76" s="85"/>
    </row>
    <row r="77" spans="1:7" x14ac:dyDescent="0.2">
      <c r="A77" s="35">
        <v>74</v>
      </c>
      <c r="B77" s="35"/>
      <c r="C77" s="35"/>
      <c r="D77" s="35"/>
      <c r="E77" s="35"/>
      <c r="F77" s="85"/>
      <c r="G77" s="85"/>
    </row>
    <row r="78" spans="1:7" x14ac:dyDescent="0.2">
      <c r="A78" s="35">
        <v>75</v>
      </c>
      <c r="B78" s="35"/>
      <c r="C78" s="35"/>
      <c r="D78" s="35"/>
      <c r="E78" s="35"/>
      <c r="F78" s="85"/>
      <c r="G78" s="85"/>
    </row>
    <row r="79" spans="1:7" x14ac:dyDescent="0.2">
      <c r="A79" s="35">
        <v>76</v>
      </c>
      <c r="B79" s="35"/>
      <c r="C79" s="35"/>
      <c r="D79" s="35"/>
      <c r="E79" s="35"/>
      <c r="F79" s="85"/>
      <c r="G79" s="85"/>
    </row>
    <row r="80" spans="1:7" x14ac:dyDescent="0.2">
      <c r="A80" s="35">
        <v>77</v>
      </c>
      <c r="B80" s="35"/>
      <c r="C80" s="35"/>
      <c r="D80" s="35"/>
      <c r="E80" s="35"/>
      <c r="F80" s="85"/>
      <c r="G80" s="85"/>
    </row>
    <row r="81" spans="1:7" x14ac:dyDescent="0.2">
      <c r="A81" s="35">
        <v>78</v>
      </c>
      <c r="B81" s="35"/>
      <c r="C81" s="35"/>
      <c r="D81" s="35"/>
      <c r="E81" s="35"/>
      <c r="F81" s="85"/>
      <c r="G81" s="85"/>
    </row>
    <row r="82" spans="1:7" x14ac:dyDescent="0.2">
      <c r="A82" s="35">
        <v>79</v>
      </c>
      <c r="B82" s="35"/>
      <c r="C82" s="35"/>
      <c r="D82" s="35"/>
      <c r="E82" s="35"/>
      <c r="F82" s="85"/>
      <c r="G82" s="85"/>
    </row>
    <row r="83" spans="1:7" x14ac:dyDescent="0.2">
      <c r="A83" s="35">
        <v>80</v>
      </c>
      <c r="B83" s="35"/>
      <c r="C83" s="35"/>
      <c r="D83" s="35"/>
      <c r="E83" s="35"/>
      <c r="F83" s="85"/>
      <c r="G83" s="85"/>
    </row>
    <row r="84" spans="1:7" x14ac:dyDescent="0.2">
      <c r="A84" s="35">
        <v>81</v>
      </c>
      <c r="B84" s="35"/>
      <c r="C84" s="35"/>
      <c r="D84" s="35"/>
      <c r="E84" s="35"/>
      <c r="F84" s="85"/>
      <c r="G84" s="85"/>
    </row>
    <row r="85" spans="1:7" x14ac:dyDescent="0.2">
      <c r="A85" s="35">
        <v>82</v>
      </c>
      <c r="B85" s="35"/>
      <c r="C85" s="35"/>
      <c r="D85" s="35"/>
      <c r="E85" s="35"/>
      <c r="F85" s="85"/>
      <c r="G85" s="85"/>
    </row>
    <row r="86" spans="1:7" x14ac:dyDescent="0.2">
      <c r="A86" s="35">
        <v>83</v>
      </c>
      <c r="B86" s="35"/>
      <c r="C86" s="35"/>
      <c r="D86" s="35"/>
      <c r="E86" s="35"/>
      <c r="F86" s="85"/>
      <c r="G86" s="85"/>
    </row>
    <row r="87" spans="1:7" x14ac:dyDescent="0.2">
      <c r="A87" s="35">
        <v>84</v>
      </c>
      <c r="B87" s="35"/>
      <c r="C87" s="35"/>
      <c r="D87" s="35"/>
      <c r="E87" s="35"/>
      <c r="F87" s="85"/>
      <c r="G87" s="85"/>
    </row>
    <row r="88" spans="1:7" x14ac:dyDescent="0.2">
      <c r="A88" s="35">
        <v>85</v>
      </c>
      <c r="B88" s="35"/>
      <c r="C88" s="35"/>
      <c r="D88" s="35"/>
      <c r="E88" s="35"/>
      <c r="F88" s="85"/>
      <c r="G88" s="85"/>
    </row>
    <row r="89" spans="1:7" x14ac:dyDescent="0.2">
      <c r="A89" s="35">
        <v>86</v>
      </c>
      <c r="B89" s="35"/>
      <c r="C89" s="35"/>
      <c r="D89" s="35"/>
      <c r="E89" s="35"/>
      <c r="F89" s="85"/>
      <c r="G89" s="85"/>
    </row>
    <row r="90" spans="1:7" x14ac:dyDescent="0.2">
      <c r="A90" s="35">
        <v>87</v>
      </c>
      <c r="B90" s="35"/>
      <c r="C90" s="35"/>
      <c r="D90" s="35"/>
      <c r="E90" s="35"/>
      <c r="F90" s="85"/>
      <c r="G90" s="85"/>
    </row>
    <row r="91" spans="1:7" x14ac:dyDescent="0.2">
      <c r="A91" s="35">
        <v>88</v>
      </c>
      <c r="B91" s="35"/>
      <c r="C91" s="35"/>
      <c r="D91" s="35"/>
      <c r="E91" s="35"/>
      <c r="F91" s="85"/>
      <c r="G91" s="85"/>
    </row>
    <row r="92" spans="1:7" x14ac:dyDescent="0.2">
      <c r="A92" s="35">
        <v>89</v>
      </c>
      <c r="B92" s="35"/>
      <c r="C92" s="35"/>
      <c r="D92" s="35"/>
      <c r="E92" s="35"/>
      <c r="F92" s="85"/>
      <c r="G92" s="85"/>
    </row>
    <row r="93" spans="1:7" x14ac:dyDescent="0.2">
      <c r="A93" s="35">
        <v>90</v>
      </c>
      <c r="B93" s="35"/>
      <c r="C93" s="35"/>
      <c r="D93" s="35"/>
      <c r="E93" s="35"/>
      <c r="F93" s="85"/>
      <c r="G93" s="85"/>
    </row>
    <row r="94" spans="1:7" x14ac:dyDescent="0.2">
      <c r="A94" s="35">
        <v>91</v>
      </c>
      <c r="B94" s="35"/>
      <c r="C94" s="35"/>
      <c r="D94" s="35"/>
      <c r="E94" s="35"/>
      <c r="F94" s="85"/>
      <c r="G94" s="85"/>
    </row>
    <row r="95" spans="1:7" x14ac:dyDescent="0.2">
      <c r="A95" s="35">
        <v>92</v>
      </c>
      <c r="B95" s="35"/>
      <c r="C95" s="35"/>
      <c r="D95" s="35"/>
      <c r="E95" s="35"/>
      <c r="F95" s="85"/>
      <c r="G95" s="85"/>
    </row>
    <row r="96" spans="1:7" x14ac:dyDescent="0.2">
      <c r="A96" s="35">
        <v>93</v>
      </c>
      <c r="B96" s="35"/>
      <c r="C96" s="35"/>
      <c r="D96" s="35"/>
      <c r="E96" s="35"/>
      <c r="F96" s="85"/>
      <c r="G96" s="85"/>
    </row>
    <row r="97" spans="1:7" x14ac:dyDescent="0.2">
      <c r="A97" s="35">
        <v>94</v>
      </c>
      <c r="B97" s="35"/>
      <c r="C97" s="35"/>
      <c r="D97" s="35"/>
      <c r="E97" s="35"/>
      <c r="F97" s="85"/>
      <c r="G97" s="85"/>
    </row>
    <row r="98" spans="1:7" x14ac:dyDescent="0.2">
      <c r="A98" s="35">
        <v>95</v>
      </c>
      <c r="B98" s="35"/>
      <c r="C98" s="35"/>
      <c r="D98" s="35"/>
      <c r="E98" s="35"/>
      <c r="F98" s="85"/>
      <c r="G98" s="85"/>
    </row>
    <row r="99" spans="1:7" x14ac:dyDescent="0.2">
      <c r="A99" s="35">
        <v>96</v>
      </c>
      <c r="B99" s="35"/>
      <c r="C99" s="35"/>
      <c r="D99" s="35"/>
      <c r="E99" s="35"/>
      <c r="F99" s="85"/>
      <c r="G99" s="85"/>
    </row>
    <row r="100" spans="1:7" x14ac:dyDescent="0.2">
      <c r="A100" s="35">
        <v>97</v>
      </c>
      <c r="B100" s="35"/>
      <c r="C100" s="35"/>
      <c r="D100" s="35"/>
      <c r="E100" s="35"/>
      <c r="F100" s="85"/>
      <c r="G100" s="85"/>
    </row>
    <row r="101" spans="1:7" x14ac:dyDescent="0.2">
      <c r="A101" s="35">
        <v>98</v>
      </c>
      <c r="B101" s="35"/>
      <c r="C101" s="35"/>
      <c r="D101" s="35"/>
      <c r="E101" s="35"/>
      <c r="F101" s="85"/>
      <c r="G101" s="85"/>
    </row>
    <row r="102" spans="1:7" x14ac:dyDescent="0.2">
      <c r="A102" s="35">
        <v>99</v>
      </c>
      <c r="B102" s="35"/>
      <c r="C102" s="35"/>
      <c r="D102" s="35"/>
      <c r="E102" s="35"/>
      <c r="F102" s="85"/>
      <c r="G102" s="85"/>
    </row>
    <row r="103" spans="1:7" x14ac:dyDescent="0.2">
      <c r="A103" s="35">
        <v>100</v>
      </c>
      <c r="B103" s="35"/>
      <c r="C103" s="35"/>
      <c r="D103" s="35"/>
      <c r="E103" s="35"/>
      <c r="F103" s="85"/>
      <c r="G103" s="85"/>
    </row>
    <row r="104" spans="1:7" x14ac:dyDescent="0.2">
      <c r="A104" s="35">
        <v>101</v>
      </c>
      <c r="B104" s="35"/>
      <c r="C104" s="35"/>
      <c r="D104" s="35"/>
      <c r="E104" s="35"/>
      <c r="F104" s="85"/>
      <c r="G104" s="85"/>
    </row>
    <row r="105" spans="1:7" x14ac:dyDescent="0.2">
      <c r="A105" s="35">
        <v>102</v>
      </c>
      <c r="B105" s="35"/>
      <c r="C105" s="35"/>
      <c r="D105" s="35"/>
      <c r="E105" s="35"/>
      <c r="F105" s="85"/>
      <c r="G105" s="85"/>
    </row>
    <row r="106" spans="1:7" x14ac:dyDescent="0.2">
      <c r="A106" s="35">
        <v>103</v>
      </c>
      <c r="B106" s="35"/>
      <c r="C106" s="35"/>
      <c r="D106" s="35"/>
      <c r="E106" s="35"/>
      <c r="F106" s="85"/>
      <c r="G106" s="85"/>
    </row>
    <row r="107" spans="1:7" x14ac:dyDescent="0.2">
      <c r="A107" s="35">
        <v>104</v>
      </c>
      <c r="B107" s="35"/>
      <c r="C107" s="35"/>
      <c r="D107" s="35"/>
      <c r="E107" s="35"/>
      <c r="F107" s="85"/>
      <c r="G107" s="85"/>
    </row>
    <row r="108" spans="1:7" x14ac:dyDescent="0.2">
      <c r="A108" s="35">
        <v>105</v>
      </c>
      <c r="B108" s="35"/>
      <c r="C108" s="35"/>
      <c r="D108" s="35"/>
      <c r="E108" s="35"/>
      <c r="F108" s="85"/>
      <c r="G108" s="85"/>
    </row>
    <row r="109" spans="1:7" x14ac:dyDescent="0.2">
      <c r="A109" s="35">
        <v>106</v>
      </c>
      <c r="B109" s="35"/>
      <c r="C109" s="35"/>
      <c r="D109" s="35"/>
      <c r="E109" s="35"/>
      <c r="F109" s="85"/>
      <c r="G109" s="85"/>
    </row>
    <row r="110" spans="1:7" x14ac:dyDescent="0.2">
      <c r="A110" s="35">
        <v>107</v>
      </c>
      <c r="B110" s="35"/>
      <c r="C110" s="35"/>
      <c r="D110" s="35"/>
      <c r="E110" s="35"/>
      <c r="F110" s="85"/>
      <c r="G110" s="85"/>
    </row>
    <row r="111" spans="1:7" x14ac:dyDescent="0.2">
      <c r="A111" s="35">
        <v>108</v>
      </c>
      <c r="B111" s="35"/>
      <c r="C111" s="35"/>
      <c r="D111" s="35"/>
      <c r="E111" s="35"/>
      <c r="F111" s="85"/>
      <c r="G111" s="85"/>
    </row>
    <row r="112" spans="1:7" x14ac:dyDescent="0.2">
      <c r="A112" s="35">
        <v>109</v>
      </c>
      <c r="B112" s="35"/>
      <c r="C112" s="35"/>
      <c r="D112" s="35"/>
      <c r="E112" s="35"/>
      <c r="F112" s="85"/>
      <c r="G112" s="85"/>
    </row>
    <row r="113" spans="1:7" x14ac:dyDescent="0.2">
      <c r="A113" s="35">
        <v>110</v>
      </c>
      <c r="B113" s="35"/>
      <c r="C113" s="35"/>
      <c r="D113" s="35"/>
      <c r="E113" s="35"/>
      <c r="F113" s="85"/>
      <c r="G113" s="85"/>
    </row>
    <row r="114" spans="1:7" x14ac:dyDescent="0.2">
      <c r="A114" s="35">
        <v>111</v>
      </c>
      <c r="B114" s="35"/>
      <c r="C114" s="35"/>
      <c r="D114" s="35"/>
      <c r="E114" s="35"/>
      <c r="F114" s="85"/>
      <c r="G114" s="85"/>
    </row>
    <row r="115" spans="1:7" x14ac:dyDescent="0.2">
      <c r="A115" s="35">
        <v>112</v>
      </c>
      <c r="B115" s="35"/>
      <c r="C115" s="35"/>
      <c r="D115" s="35"/>
      <c r="E115" s="35"/>
      <c r="F115" s="85"/>
      <c r="G115" s="85"/>
    </row>
    <row r="116" spans="1:7" x14ac:dyDescent="0.2">
      <c r="A116" s="35">
        <v>113</v>
      </c>
      <c r="B116" s="35"/>
      <c r="C116" s="35"/>
      <c r="D116" s="35"/>
      <c r="E116" s="35"/>
      <c r="F116" s="85"/>
      <c r="G116" s="85"/>
    </row>
    <row r="117" spans="1:7" x14ac:dyDescent="0.2">
      <c r="A117" s="35">
        <v>114</v>
      </c>
      <c r="B117" s="35"/>
      <c r="C117" s="35"/>
      <c r="D117" s="35"/>
      <c r="E117" s="35"/>
      <c r="F117" s="85"/>
      <c r="G117" s="85"/>
    </row>
    <row r="118" spans="1:7" x14ac:dyDescent="0.2">
      <c r="A118" s="35">
        <v>115</v>
      </c>
      <c r="B118" s="35"/>
      <c r="C118" s="35"/>
      <c r="D118" s="35"/>
      <c r="E118" s="35"/>
      <c r="F118" s="85"/>
      <c r="G118" s="85"/>
    </row>
    <row r="119" spans="1:7" x14ac:dyDescent="0.2">
      <c r="A119" s="35">
        <v>116</v>
      </c>
      <c r="B119" s="35"/>
      <c r="C119" s="35"/>
      <c r="D119" s="35"/>
      <c r="E119" s="35"/>
      <c r="F119" s="85"/>
      <c r="G119" s="85"/>
    </row>
    <row r="120" spans="1:7" x14ac:dyDescent="0.2">
      <c r="A120" s="35">
        <v>117</v>
      </c>
      <c r="B120" s="35"/>
      <c r="C120" s="35"/>
      <c r="D120" s="35"/>
      <c r="E120" s="35"/>
      <c r="F120" s="85"/>
      <c r="G120" s="85"/>
    </row>
    <row r="121" spans="1:7" x14ac:dyDescent="0.2">
      <c r="A121" s="35">
        <v>118</v>
      </c>
      <c r="B121" s="35"/>
      <c r="C121" s="35"/>
      <c r="D121" s="35"/>
      <c r="E121" s="35"/>
      <c r="F121" s="85"/>
      <c r="G121" s="85"/>
    </row>
    <row r="122" spans="1:7" x14ac:dyDescent="0.2">
      <c r="A122" s="35">
        <v>119</v>
      </c>
      <c r="B122" s="35"/>
      <c r="C122" s="35"/>
      <c r="D122" s="35"/>
      <c r="E122" s="35"/>
      <c r="F122" s="85"/>
      <c r="G122" s="85"/>
    </row>
    <row r="123" spans="1:7" x14ac:dyDescent="0.2">
      <c r="A123" s="35">
        <v>120</v>
      </c>
      <c r="B123" s="35"/>
      <c r="C123" s="35"/>
      <c r="D123" s="35"/>
      <c r="E123" s="35"/>
      <c r="F123" s="85"/>
      <c r="G123" s="85"/>
    </row>
    <row r="124" spans="1:7" x14ac:dyDescent="0.2">
      <c r="A124" s="35">
        <v>121</v>
      </c>
      <c r="B124" s="35"/>
      <c r="C124" s="35"/>
      <c r="D124" s="35"/>
      <c r="E124" s="35"/>
      <c r="F124" s="85"/>
      <c r="G124" s="85"/>
    </row>
    <row r="125" spans="1:7" x14ac:dyDescent="0.2">
      <c r="A125" s="35">
        <v>122</v>
      </c>
      <c r="B125" s="35"/>
      <c r="C125" s="35"/>
      <c r="D125" s="35"/>
      <c r="E125" s="35"/>
      <c r="F125" s="85"/>
      <c r="G125" s="85"/>
    </row>
    <row r="126" spans="1:7" x14ac:dyDescent="0.2">
      <c r="A126" s="35">
        <v>123</v>
      </c>
      <c r="B126" s="35"/>
      <c r="C126" s="35"/>
      <c r="D126" s="35"/>
      <c r="E126" s="35"/>
      <c r="F126" s="85"/>
      <c r="G126" s="85"/>
    </row>
    <row r="127" spans="1:7" x14ac:dyDescent="0.2">
      <c r="A127" s="35">
        <v>124</v>
      </c>
      <c r="B127" s="35"/>
      <c r="C127" s="35"/>
      <c r="D127" s="35"/>
      <c r="E127" s="35"/>
      <c r="F127" s="85"/>
      <c r="G127" s="85"/>
    </row>
    <row r="128" spans="1:7" x14ac:dyDescent="0.2">
      <c r="A128" s="35">
        <v>125</v>
      </c>
      <c r="B128" s="35"/>
      <c r="C128" s="35"/>
      <c r="D128" s="35"/>
      <c r="E128" s="35"/>
      <c r="F128" s="85"/>
      <c r="G128" s="85"/>
    </row>
    <row r="129" spans="1:7" x14ac:dyDescent="0.2">
      <c r="A129" s="35">
        <v>126</v>
      </c>
      <c r="B129" s="35"/>
      <c r="C129" s="35"/>
      <c r="D129" s="35"/>
      <c r="E129" s="35"/>
      <c r="F129" s="85"/>
      <c r="G129" s="85"/>
    </row>
    <row r="130" spans="1:7" x14ac:dyDescent="0.2">
      <c r="A130" s="35">
        <v>127</v>
      </c>
      <c r="B130" s="35"/>
      <c r="C130" s="35"/>
      <c r="D130" s="35"/>
      <c r="E130" s="35"/>
      <c r="F130" s="85"/>
      <c r="G130" s="85"/>
    </row>
    <row r="131" spans="1:7" x14ac:dyDescent="0.2">
      <c r="A131" s="35">
        <v>128</v>
      </c>
      <c r="B131" s="35"/>
      <c r="C131" s="35"/>
      <c r="D131" s="35"/>
      <c r="E131" s="35"/>
      <c r="F131" s="85"/>
      <c r="G131" s="85"/>
    </row>
    <row r="132" spans="1:7" x14ac:dyDescent="0.2">
      <c r="A132" s="35">
        <v>129</v>
      </c>
      <c r="B132" s="35"/>
      <c r="C132" s="35"/>
      <c r="D132" s="35"/>
      <c r="E132" s="35"/>
      <c r="F132" s="85"/>
      <c r="G132" s="85"/>
    </row>
    <row r="133" spans="1:7" x14ac:dyDescent="0.2">
      <c r="A133" s="35">
        <v>130</v>
      </c>
      <c r="B133" s="35"/>
      <c r="C133" s="35"/>
      <c r="D133" s="35"/>
      <c r="E133" s="35"/>
      <c r="F133" s="85"/>
      <c r="G133" s="85"/>
    </row>
    <row r="134" spans="1:7" x14ac:dyDescent="0.2">
      <c r="A134" s="35">
        <v>131</v>
      </c>
      <c r="B134" s="35"/>
      <c r="C134" s="35"/>
      <c r="D134" s="35"/>
      <c r="E134" s="35"/>
      <c r="F134" s="85"/>
      <c r="G134" s="85"/>
    </row>
    <row r="135" spans="1:7" x14ac:dyDescent="0.2">
      <c r="A135" s="35">
        <v>132</v>
      </c>
      <c r="B135" s="35"/>
      <c r="C135" s="35"/>
      <c r="D135" s="35"/>
      <c r="E135" s="35"/>
      <c r="F135" s="85"/>
      <c r="G135" s="85"/>
    </row>
    <row r="136" spans="1:7" x14ac:dyDescent="0.2">
      <c r="A136" s="35">
        <v>133</v>
      </c>
      <c r="B136" s="35"/>
      <c r="C136" s="35"/>
      <c r="D136" s="35"/>
      <c r="E136" s="35"/>
      <c r="F136" s="85"/>
      <c r="G136" s="85"/>
    </row>
    <row r="137" spans="1:7" x14ac:dyDescent="0.2">
      <c r="A137" s="35">
        <v>134</v>
      </c>
      <c r="B137" s="35"/>
      <c r="C137" s="35"/>
      <c r="D137" s="35"/>
      <c r="E137" s="35"/>
      <c r="F137" s="85"/>
      <c r="G137" s="85"/>
    </row>
    <row r="138" spans="1:7" x14ac:dyDescent="0.2">
      <c r="A138" s="35">
        <v>135</v>
      </c>
      <c r="B138" s="35"/>
      <c r="C138" s="35"/>
      <c r="D138" s="35"/>
      <c r="E138" s="35"/>
      <c r="F138" s="85"/>
      <c r="G138" s="85"/>
    </row>
    <row r="139" spans="1:7" x14ac:dyDescent="0.2">
      <c r="A139" s="35">
        <v>136</v>
      </c>
      <c r="B139" s="35"/>
      <c r="C139" s="35"/>
      <c r="D139" s="35"/>
      <c r="E139" s="35"/>
      <c r="F139" s="85"/>
      <c r="G139" s="85"/>
    </row>
    <row r="140" spans="1:7" x14ac:dyDescent="0.2">
      <c r="A140" s="35">
        <v>137</v>
      </c>
      <c r="B140" s="35"/>
      <c r="C140" s="35"/>
      <c r="D140" s="35"/>
      <c r="E140" s="35"/>
      <c r="F140" s="85"/>
      <c r="G140" s="85"/>
    </row>
    <row r="141" spans="1:7" x14ac:dyDescent="0.2">
      <c r="A141" s="35">
        <v>138</v>
      </c>
      <c r="B141" s="35"/>
      <c r="C141" s="35"/>
      <c r="D141" s="35"/>
      <c r="E141" s="35"/>
      <c r="F141" s="85"/>
      <c r="G141" s="85"/>
    </row>
    <row r="142" spans="1:7" x14ac:dyDescent="0.2">
      <c r="A142" s="35">
        <v>139</v>
      </c>
      <c r="B142" s="35"/>
      <c r="C142" s="35"/>
      <c r="D142" s="35"/>
      <c r="E142" s="35"/>
      <c r="F142" s="85"/>
      <c r="G142" s="85"/>
    </row>
    <row r="143" spans="1:7" x14ac:dyDescent="0.2">
      <c r="A143" s="35">
        <v>140</v>
      </c>
      <c r="B143" s="35"/>
      <c r="C143" s="35"/>
      <c r="D143" s="35"/>
      <c r="E143" s="35"/>
      <c r="F143" s="85"/>
      <c r="G143" s="85"/>
    </row>
    <row r="144" spans="1:7" x14ac:dyDescent="0.2">
      <c r="A144" s="35">
        <v>141</v>
      </c>
      <c r="B144" s="35"/>
      <c r="C144" s="35"/>
      <c r="D144" s="35"/>
      <c r="E144" s="35"/>
      <c r="F144" s="85"/>
      <c r="G144" s="85"/>
    </row>
    <row r="145" spans="1:7" x14ac:dyDescent="0.2">
      <c r="A145" s="35">
        <v>142</v>
      </c>
      <c r="B145" s="35"/>
      <c r="C145" s="35"/>
      <c r="D145" s="35"/>
      <c r="E145" s="35"/>
      <c r="F145" s="85"/>
      <c r="G145" s="85"/>
    </row>
    <row r="146" spans="1:7" x14ac:dyDescent="0.2">
      <c r="A146" s="35">
        <v>143</v>
      </c>
      <c r="B146" s="35"/>
      <c r="C146" s="35"/>
      <c r="D146" s="35"/>
      <c r="E146" s="35"/>
      <c r="F146" s="85"/>
      <c r="G146" s="85"/>
    </row>
    <row r="147" spans="1:7" x14ac:dyDescent="0.2">
      <c r="A147" s="35">
        <v>144</v>
      </c>
      <c r="B147" s="35"/>
      <c r="C147" s="35"/>
      <c r="D147" s="35"/>
      <c r="E147" s="35"/>
      <c r="F147" s="85"/>
      <c r="G147" s="85"/>
    </row>
    <row r="148" spans="1:7" x14ac:dyDescent="0.2">
      <c r="A148" s="35">
        <v>145</v>
      </c>
      <c r="B148" s="35"/>
      <c r="C148" s="35"/>
      <c r="D148" s="35"/>
      <c r="E148" s="35"/>
      <c r="F148" s="85"/>
      <c r="G148" s="85"/>
    </row>
    <row r="149" spans="1:7" x14ac:dyDescent="0.2">
      <c r="A149" s="35">
        <v>146</v>
      </c>
      <c r="B149" s="35"/>
      <c r="C149" s="35"/>
      <c r="D149" s="35"/>
      <c r="E149" s="35"/>
      <c r="F149" s="85"/>
      <c r="G149" s="85"/>
    </row>
    <row r="150" spans="1:7" x14ac:dyDescent="0.2">
      <c r="A150" s="35">
        <v>147</v>
      </c>
      <c r="B150" s="35"/>
      <c r="C150" s="35"/>
      <c r="D150" s="35"/>
      <c r="E150" s="35"/>
      <c r="F150" s="85"/>
      <c r="G150" s="85"/>
    </row>
    <row r="151" spans="1:7" x14ac:dyDescent="0.2">
      <c r="A151" s="35">
        <v>148</v>
      </c>
      <c r="B151" s="35"/>
      <c r="C151" s="35"/>
      <c r="D151" s="35"/>
      <c r="E151" s="35"/>
      <c r="F151" s="85"/>
      <c r="G151" s="85"/>
    </row>
    <row r="152" spans="1:7" x14ac:dyDescent="0.2">
      <c r="A152" s="35">
        <v>149</v>
      </c>
      <c r="B152" s="35"/>
      <c r="C152" s="35"/>
      <c r="D152" s="35"/>
      <c r="E152" s="35"/>
      <c r="F152" s="85"/>
      <c r="G152" s="85"/>
    </row>
    <row r="153" spans="1:7" x14ac:dyDescent="0.2">
      <c r="A153" s="35">
        <v>150</v>
      </c>
      <c r="B153" s="35"/>
      <c r="C153" s="35"/>
      <c r="D153" s="35"/>
      <c r="E153" s="35"/>
      <c r="F153" s="85"/>
      <c r="G153" s="85"/>
    </row>
    <row r="154" spans="1:7" x14ac:dyDescent="0.2">
      <c r="A154" s="35">
        <v>151</v>
      </c>
      <c r="B154" s="35"/>
      <c r="C154" s="35"/>
      <c r="D154" s="35"/>
      <c r="E154" s="35"/>
      <c r="F154" s="85"/>
      <c r="G154" s="85"/>
    </row>
    <row r="155" spans="1:7" x14ac:dyDescent="0.2">
      <c r="A155" s="35">
        <v>152</v>
      </c>
      <c r="B155" s="35"/>
      <c r="C155" s="35"/>
      <c r="D155" s="35"/>
      <c r="E155" s="35"/>
      <c r="F155" s="85"/>
      <c r="G155" s="85"/>
    </row>
    <row r="156" spans="1:7" x14ac:dyDescent="0.2">
      <c r="A156" s="35">
        <v>153</v>
      </c>
      <c r="B156" s="35"/>
      <c r="C156" s="35"/>
      <c r="D156" s="35"/>
      <c r="E156" s="35"/>
      <c r="F156" s="85"/>
      <c r="G156" s="85"/>
    </row>
    <row r="157" spans="1:7" x14ac:dyDescent="0.2">
      <c r="A157" s="35">
        <v>154</v>
      </c>
      <c r="B157" s="35"/>
      <c r="C157" s="35"/>
      <c r="D157" s="35"/>
      <c r="E157" s="35"/>
      <c r="F157" s="85"/>
      <c r="G157" s="85"/>
    </row>
    <row r="158" spans="1:7" x14ac:dyDescent="0.2">
      <c r="A158" s="35">
        <v>155</v>
      </c>
      <c r="B158" s="35"/>
      <c r="C158" s="35"/>
      <c r="D158" s="35"/>
      <c r="E158" s="35"/>
      <c r="F158" s="85"/>
      <c r="G158" s="85"/>
    </row>
    <row r="159" spans="1:7" x14ac:dyDescent="0.2">
      <c r="A159" s="35">
        <v>156</v>
      </c>
      <c r="B159" s="35"/>
      <c r="C159" s="35"/>
      <c r="D159" s="35"/>
      <c r="E159" s="35"/>
      <c r="F159" s="85"/>
      <c r="G159" s="85"/>
    </row>
    <row r="160" spans="1:7" x14ac:dyDescent="0.2">
      <c r="A160" s="35">
        <v>157</v>
      </c>
      <c r="B160" s="35"/>
      <c r="C160" s="35"/>
      <c r="D160" s="35"/>
      <c r="E160" s="35"/>
      <c r="F160" s="85"/>
      <c r="G160" s="85"/>
    </row>
    <row r="161" spans="1:7" x14ac:dyDescent="0.2">
      <c r="A161" s="35">
        <v>158</v>
      </c>
      <c r="B161" s="35"/>
      <c r="C161" s="35"/>
      <c r="D161" s="35"/>
      <c r="E161" s="35"/>
      <c r="F161" s="85"/>
      <c r="G161" s="85"/>
    </row>
    <row r="162" spans="1:7" x14ac:dyDescent="0.2">
      <c r="A162" s="35">
        <v>159</v>
      </c>
      <c r="B162" s="35"/>
      <c r="C162" s="35"/>
      <c r="D162" s="35"/>
      <c r="E162" s="35"/>
      <c r="F162" s="85"/>
      <c r="G162" s="85"/>
    </row>
    <row r="163" spans="1:7" x14ac:dyDescent="0.2">
      <c r="A163" s="35">
        <v>160</v>
      </c>
      <c r="B163" s="35"/>
      <c r="C163" s="35"/>
      <c r="D163" s="35"/>
      <c r="E163" s="35"/>
      <c r="F163" s="85"/>
      <c r="G163" s="85"/>
    </row>
    <row r="164" spans="1:7" x14ac:dyDescent="0.2">
      <c r="A164" s="35">
        <v>161</v>
      </c>
      <c r="B164" s="35"/>
      <c r="C164" s="35"/>
      <c r="D164" s="35"/>
      <c r="E164" s="35"/>
      <c r="F164" s="85"/>
      <c r="G164" s="85"/>
    </row>
    <row r="165" spans="1:7" x14ac:dyDescent="0.2">
      <c r="A165" s="35">
        <v>162</v>
      </c>
      <c r="B165" s="35"/>
      <c r="C165" s="35"/>
      <c r="D165" s="35"/>
      <c r="E165" s="35"/>
      <c r="F165" s="85"/>
      <c r="G165" s="85"/>
    </row>
    <row r="166" spans="1:7" x14ac:dyDescent="0.2">
      <c r="A166" s="35">
        <v>163</v>
      </c>
      <c r="B166" s="35"/>
      <c r="C166" s="35"/>
      <c r="D166" s="35"/>
      <c r="E166" s="35"/>
      <c r="F166" s="85"/>
      <c r="G166" s="85"/>
    </row>
    <row r="167" spans="1:7" x14ac:dyDescent="0.2">
      <c r="A167" s="35">
        <v>164</v>
      </c>
      <c r="B167" s="35"/>
      <c r="C167" s="35"/>
      <c r="D167" s="35"/>
      <c r="E167" s="35"/>
      <c r="F167" s="85"/>
      <c r="G167" s="85"/>
    </row>
    <row r="168" spans="1:7" x14ac:dyDescent="0.2">
      <c r="A168" s="35">
        <v>165</v>
      </c>
      <c r="B168" s="35"/>
      <c r="C168" s="35"/>
      <c r="D168" s="35"/>
      <c r="E168" s="35"/>
      <c r="F168" s="85"/>
      <c r="G168" s="85"/>
    </row>
    <row r="169" spans="1:7" x14ac:dyDescent="0.2">
      <c r="A169" s="35">
        <v>166</v>
      </c>
      <c r="B169" s="35"/>
      <c r="C169" s="35"/>
      <c r="D169" s="35"/>
      <c r="E169" s="35"/>
      <c r="F169" s="85"/>
      <c r="G169" s="85"/>
    </row>
    <row r="170" spans="1:7" x14ac:dyDescent="0.2">
      <c r="A170" s="35">
        <v>167</v>
      </c>
      <c r="B170" s="35"/>
      <c r="C170" s="35"/>
      <c r="D170" s="35"/>
      <c r="E170" s="35"/>
      <c r="F170" s="85"/>
      <c r="G170" s="85"/>
    </row>
    <row r="171" spans="1:7" x14ac:dyDescent="0.2">
      <c r="A171" s="35">
        <v>168</v>
      </c>
      <c r="B171" s="35"/>
      <c r="C171" s="35"/>
      <c r="D171" s="35"/>
      <c r="E171" s="35"/>
      <c r="F171" s="85"/>
      <c r="G171" s="85"/>
    </row>
    <row r="172" spans="1:7" x14ac:dyDescent="0.2">
      <c r="A172" s="35">
        <v>169</v>
      </c>
      <c r="B172" s="35"/>
      <c r="C172" s="35"/>
      <c r="D172" s="35"/>
      <c r="E172" s="35"/>
      <c r="F172" s="85"/>
      <c r="G172" s="85"/>
    </row>
    <row r="173" spans="1:7" x14ac:dyDescent="0.2">
      <c r="A173" s="35">
        <v>170</v>
      </c>
      <c r="B173" s="35"/>
      <c r="C173" s="35"/>
      <c r="D173" s="35"/>
      <c r="E173" s="35"/>
      <c r="F173" s="85"/>
      <c r="G173" s="85"/>
    </row>
    <row r="174" spans="1:7" x14ac:dyDescent="0.2">
      <c r="A174" s="35">
        <v>171</v>
      </c>
      <c r="B174" s="35"/>
      <c r="C174" s="35"/>
      <c r="D174" s="35"/>
      <c r="E174" s="35"/>
      <c r="F174" s="85"/>
      <c r="G174" s="85"/>
    </row>
    <row r="175" spans="1:7" x14ac:dyDescent="0.2">
      <c r="A175" s="35">
        <v>172</v>
      </c>
      <c r="B175" s="35"/>
      <c r="C175" s="35"/>
      <c r="D175" s="35"/>
      <c r="E175" s="35"/>
      <c r="F175" s="85"/>
      <c r="G175" s="85"/>
    </row>
    <row r="176" spans="1:7" x14ac:dyDescent="0.2">
      <c r="A176" s="35">
        <v>173</v>
      </c>
      <c r="B176" s="35"/>
      <c r="C176" s="35"/>
      <c r="D176" s="35"/>
      <c r="E176" s="35"/>
      <c r="F176" s="85"/>
      <c r="G176" s="85"/>
    </row>
    <row r="177" spans="1:7" x14ac:dyDescent="0.2">
      <c r="A177" s="35">
        <v>174</v>
      </c>
      <c r="B177" s="35"/>
      <c r="C177" s="35"/>
      <c r="D177" s="35"/>
      <c r="E177" s="35"/>
      <c r="F177" s="85"/>
      <c r="G177" s="85"/>
    </row>
    <row r="178" spans="1:7" x14ac:dyDescent="0.2">
      <c r="A178" s="35">
        <v>175</v>
      </c>
      <c r="B178" s="35"/>
      <c r="C178" s="35"/>
      <c r="D178" s="35"/>
      <c r="E178" s="35"/>
      <c r="F178" s="85"/>
      <c r="G178" s="85"/>
    </row>
    <row r="179" spans="1:7" x14ac:dyDescent="0.2">
      <c r="A179" s="35">
        <v>176</v>
      </c>
      <c r="B179" s="35"/>
      <c r="C179" s="35"/>
      <c r="D179" s="35"/>
      <c r="E179" s="35"/>
      <c r="F179" s="85"/>
      <c r="G179" s="85"/>
    </row>
    <row r="180" spans="1:7" x14ac:dyDescent="0.2">
      <c r="A180" s="35">
        <v>177</v>
      </c>
      <c r="B180" s="35"/>
      <c r="C180" s="35"/>
      <c r="D180" s="35"/>
      <c r="E180" s="35"/>
      <c r="F180" s="85"/>
      <c r="G180" s="85"/>
    </row>
    <row r="181" spans="1:7" x14ac:dyDescent="0.2">
      <c r="A181" s="35">
        <v>178</v>
      </c>
      <c r="B181" s="35"/>
      <c r="C181" s="35"/>
      <c r="D181" s="35"/>
      <c r="E181" s="35"/>
      <c r="F181" s="85"/>
      <c r="G181" s="85"/>
    </row>
    <row r="182" spans="1:7" x14ac:dyDescent="0.2">
      <c r="A182" s="35">
        <v>179</v>
      </c>
      <c r="B182" s="35"/>
      <c r="C182" s="35"/>
      <c r="D182" s="35"/>
      <c r="E182" s="35"/>
      <c r="F182" s="85"/>
      <c r="G182" s="85"/>
    </row>
    <row r="183" spans="1:7" x14ac:dyDescent="0.2">
      <c r="A183" s="35">
        <v>180</v>
      </c>
      <c r="B183" s="35"/>
      <c r="C183" s="35"/>
      <c r="D183" s="35"/>
      <c r="E183" s="35"/>
      <c r="F183" s="85"/>
      <c r="G183" s="85"/>
    </row>
    <row r="184" spans="1:7" x14ac:dyDescent="0.2">
      <c r="A184" s="35">
        <v>181</v>
      </c>
      <c r="B184" s="35"/>
      <c r="C184" s="35"/>
      <c r="D184" s="35"/>
      <c r="E184" s="35"/>
      <c r="F184" s="85"/>
      <c r="G184" s="85"/>
    </row>
    <row r="185" spans="1:7" x14ac:dyDescent="0.2">
      <c r="A185" s="35">
        <v>182</v>
      </c>
      <c r="B185" s="35"/>
      <c r="C185" s="35"/>
      <c r="D185" s="35"/>
      <c r="E185" s="35"/>
      <c r="F185" s="85"/>
      <c r="G185" s="85"/>
    </row>
    <row r="186" spans="1:7" x14ac:dyDescent="0.2">
      <c r="A186" s="35">
        <v>183</v>
      </c>
      <c r="B186" s="35"/>
      <c r="C186" s="35"/>
      <c r="D186" s="35"/>
      <c r="E186" s="35"/>
      <c r="F186" s="85"/>
      <c r="G186" s="85"/>
    </row>
    <row r="187" spans="1:7" x14ac:dyDescent="0.2">
      <c r="A187" s="35">
        <v>184</v>
      </c>
      <c r="B187" s="35"/>
      <c r="C187" s="35"/>
      <c r="D187" s="35"/>
      <c r="E187" s="35"/>
      <c r="F187" s="85"/>
      <c r="G187" s="85"/>
    </row>
    <row r="188" spans="1:7" x14ac:dyDescent="0.2">
      <c r="A188" s="35">
        <v>185</v>
      </c>
      <c r="B188" s="35"/>
      <c r="C188" s="35"/>
      <c r="D188" s="35"/>
      <c r="E188" s="35"/>
      <c r="F188" s="85"/>
      <c r="G188" s="85"/>
    </row>
    <row r="189" spans="1:7" x14ac:dyDescent="0.2">
      <c r="A189" s="35">
        <v>186</v>
      </c>
      <c r="B189" s="35"/>
      <c r="C189" s="35"/>
      <c r="D189" s="35"/>
      <c r="E189" s="35"/>
      <c r="F189" s="85"/>
      <c r="G189" s="85"/>
    </row>
    <row r="190" spans="1:7" x14ac:dyDescent="0.2">
      <c r="A190" s="35">
        <v>187</v>
      </c>
      <c r="B190" s="35"/>
      <c r="C190" s="35"/>
      <c r="D190" s="35"/>
      <c r="E190" s="35"/>
      <c r="F190" s="85"/>
      <c r="G190" s="85"/>
    </row>
    <row r="191" spans="1:7" x14ac:dyDescent="0.2">
      <c r="A191" s="35">
        <v>188</v>
      </c>
      <c r="B191" s="35"/>
      <c r="C191" s="35"/>
      <c r="D191" s="35"/>
      <c r="E191" s="35"/>
      <c r="F191" s="85"/>
      <c r="G191" s="85"/>
    </row>
    <row r="192" spans="1:7" x14ac:dyDescent="0.2">
      <c r="A192" s="35">
        <v>189</v>
      </c>
      <c r="B192" s="35"/>
      <c r="C192" s="35"/>
      <c r="D192" s="35"/>
      <c r="E192" s="35"/>
      <c r="F192" s="85"/>
      <c r="G192" s="85"/>
    </row>
    <row r="193" spans="1:7" x14ac:dyDescent="0.2">
      <c r="A193" s="35">
        <v>190</v>
      </c>
      <c r="B193" s="35"/>
      <c r="C193" s="35"/>
      <c r="D193" s="35"/>
      <c r="E193" s="35"/>
      <c r="F193" s="85"/>
      <c r="G193" s="85"/>
    </row>
    <row r="194" spans="1:7" x14ac:dyDescent="0.2">
      <c r="A194" s="35">
        <v>191</v>
      </c>
      <c r="B194" s="35"/>
      <c r="C194" s="35"/>
      <c r="D194" s="35"/>
      <c r="E194" s="35"/>
      <c r="F194" s="85"/>
      <c r="G194" s="85"/>
    </row>
    <row r="195" spans="1:7" x14ac:dyDescent="0.2">
      <c r="A195" s="35">
        <v>192</v>
      </c>
      <c r="B195" s="35"/>
      <c r="C195" s="35"/>
      <c r="D195" s="35"/>
      <c r="E195" s="35"/>
      <c r="F195" s="85"/>
      <c r="G195" s="85"/>
    </row>
    <row r="196" spans="1:7" x14ac:dyDescent="0.2">
      <c r="A196" s="35">
        <v>193</v>
      </c>
      <c r="B196" s="35"/>
      <c r="C196" s="35"/>
      <c r="D196" s="35"/>
      <c r="E196" s="35"/>
      <c r="F196" s="85"/>
      <c r="G196" s="85"/>
    </row>
    <row r="197" spans="1:7" x14ac:dyDescent="0.2">
      <c r="A197" s="35">
        <v>194</v>
      </c>
      <c r="B197" s="35"/>
      <c r="C197" s="35"/>
      <c r="D197" s="35"/>
      <c r="E197" s="35"/>
      <c r="F197" s="85"/>
      <c r="G197" s="85"/>
    </row>
    <row r="198" spans="1:7" x14ac:dyDescent="0.2">
      <c r="A198" s="35">
        <v>195</v>
      </c>
      <c r="B198" s="35"/>
      <c r="C198" s="35"/>
      <c r="D198" s="35"/>
      <c r="E198" s="35"/>
      <c r="F198" s="85"/>
      <c r="G198" s="85"/>
    </row>
    <row r="199" spans="1:7" x14ac:dyDescent="0.2">
      <c r="A199" s="35">
        <v>196</v>
      </c>
      <c r="B199" s="35"/>
      <c r="C199" s="35"/>
      <c r="D199" s="35"/>
      <c r="E199" s="35"/>
      <c r="F199" s="85"/>
      <c r="G199" s="85"/>
    </row>
    <row r="200" spans="1:7" x14ac:dyDescent="0.2">
      <c r="A200" s="35">
        <v>197</v>
      </c>
      <c r="B200" s="35"/>
      <c r="C200" s="35"/>
      <c r="D200" s="35"/>
      <c r="E200" s="35"/>
      <c r="F200" s="85"/>
      <c r="G200" s="85"/>
    </row>
    <row r="201" spans="1:7" x14ac:dyDescent="0.2">
      <c r="A201" s="35">
        <v>198</v>
      </c>
      <c r="B201" s="35"/>
      <c r="C201" s="35"/>
      <c r="D201" s="35"/>
      <c r="E201" s="35"/>
      <c r="F201" s="85"/>
      <c r="G201" s="85"/>
    </row>
    <row r="202" spans="1:7" x14ac:dyDescent="0.2">
      <c r="A202" s="35">
        <v>199</v>
      </c>
      <c r="B202" s="35"/>
      <c r="C202" s="35"/>
      <c r="D202" s="35"/>
      <c r="E202" s="35"/>
      <c r="F202" s="85"/>
      <c r="G202" s="85"/>
    </row>
    <row r="203" spans="1:7" x14ac:dyDescent="0.2">
      <c r="A203" s="35">
        <v>200</v>
      </c>
      <c r="B203" s="35"/>
      <c r="C203" s="35"/>
      <c r="D203" s="35"/>
      <c r="E203" s="35"/>
      <c r="F203" s="85"/>
      <c r="G203" s="85"/>
    </row>
    <row r="204" spans="1:7" x14ac:dyDescent="0.2">
      <c r="A204" s="35">
        <v>201</v>
      </c>
      <c r="B204" s="35"/>
      <c r="C204" s="35"/>
      <c r="D204" s="35"/>
      <c r="E204" s="35"/>
      <c r="F204" s="85"/>
      <c r="G204" s="85"/>
    </row>
    <row r="205" spans="1:7" x14ac:dyDescent="0.2">
      <c r="A205" s="35">
        <v>202</v>
      </c>
      <c r="B205" s="35"/>
      <c r="C205" s="35"/>
      <c r="D205" s="35"/>
      <c r="E205" s="35"/>
      <c r="F205" s="85"/>
      <c r="G205" s="85"/>
    </row>
    <row r="206" spans="1:7" x14ac:dyDescent="0.2">
      <c r="A206" s="35">
        <v>203</v>
      </c>
      <c r="B206" s="35"/>
      <c r="C206" s="35"/>
      <c r="D206" s="35"/>
      <c r="E206" s="35"/>
      <c r="F206" s="85"/>
      <c r="G206" s="85"/>
    </row>
    <row r="207" spans="1:7" x14ac:dyDescent="0.2">
      <c r="A207" s="35">
        <v>204</v>
      </c>
      <c r="B207" s="35"/>
      <c r="C207" s="35"/>
      <c r="D207" s="35"/>
      <c r="E207" s="35"/>
      <c r="F207" s="85"/>
      <c r="G207" s="85"/>
    </row>
    <row r="208" spans="1:7" x14ac:dyDescent="0.2">
      <c r="A208" s="35">
        <v>205</v>
      </c>
      <c r="B208" s="35"/>
      <c r="C208" s="35"/>
      <c r="D208" s="35"/>
      <c r="E208" s="35"/>
      <c r="F208" s="85"/>
      <c r="G208" s="85"/>
    </row>
    <row r="209" spans="1:7" x14ac:dyDescent="0.2">
      <c r="A209" s="35">
        <v>206</v>
      </c>
      <c r="B209" s="35"/>
      <c r="C209" s="35"/>
      <c r="D209" s="35"/>
      <c r="E209" s="35"/>
      <c r="F209" s="85"/>
      <c r="G209" s="85"/>
    </row>
    <row r="210" spans="1:7" x14ac:dyDescent="0.2">
      <c r="A210" s="35">
        <v>207</v>
      </c>
      <c r="B210" s="35"/>
      <c r="C210" s="35"/>
      <c r="D210" s="35"/>
      <c r="E210" s="35"/>
      <c r="F210" s="85"/>
      <c r="G210" s="85"/>
    </row>
    <row r="211" spans="1:7" x14ac:dyDescent="0.2">
      <c r="A211" s="35">
        <v>208</v>
      </c>
      <c r="B211" s="35"/>
      <c r="C211" s="35"/>
      <c r="D211" s="35"/>
      <c r="E211" s="35"/>
      <c r="F211" s="85"/>
      <c r="G211" s="85"/>
    </row>
    <row r="212" spans="1:7" x14ac:dyDescent="0.2">
      <c r="A212" s="35">
        <v>209</v>
      </c>
      <c r="B212" s="35"/>
      <c r="C212" s="35"/>
      <c r="D212" s="35"/>
      <c r="E212" s="35"/>
      <c r="F212" s="85"/>
      <c r="G212" s="85"/>
    </row>
    <row r="213" spans="1:7" x14ac:dyDescent="0.2">
      <c r="A213" s="35">
        <v>210</v>
      </c>
      <c r="B213" s="35"/>
      <c r="C213" s="35"/>
      <c r="D213" s="35"/>
      <c r="E213" s="35"/>
      <c r="F213" s="85"/>
      <c r="G213" s="85"/>
    </row>
    <row r="214" spans="1:7" x14ac:dyDescent="0.2">
      <c r="A214" s="35">
        <v>211</v>
      </c>
      <c r="B214" s="35"/>
      <c r="C214" s="35"/>
      <c r="D214" s="35"/>
      <c r="E214" s="35"/>
      <c r="F214" s="85"/>
      <c r="G214" s="85"/>
    </row>
    <row r="215" spans="1:7" x14ac:dyDescent="0.2">
      <c r="A215" s="35">
        <v>212</v>
      </c>
      <c r="B215" s="35"/>
      <c r="C215" s="35"/>
      <c r="D215" s="35"/>
      <c r="E215" s="35"/>
      <c r="F215" s="85"/>
      <c r="G215" s="85"/>
    </row>
    <row r="216" spans="1:7" x14ac:dyDescent="0.2">
      <c r="A216" s="35">
        <v>213</v>
      </c>
      <c r="B216" s="35"/>
      <c r="C216" s="35"/>
      <c r="D216" s="35"/>
      <c r="E216" s="35"/>
      <c r="F216" s="85"/>
      <c r="G216" s="85"/>
    </row>
    <row r="217" spans="1:7" x14ac:dyDescent="0.2">
      <c r="A217" s="35">
        <v>214</v>
      </c>
      <c r="B217" s="35"/>
      <c r="C217" s="35"/>
      <c r="D217" s="35"/>
      <c r="E217" s="35"/>
      <c r="F217" s="85"/>
      <c r="G217" s="85"/>
    </row>
    <row r="218" spans="1:7" x14ac:dyDescent="0.2">
      <c r="A218" s="35">
        <v>215</v>
      </c>
      <c r="B218" s="35"/>
      <c r="C218" s="35"/>
      <c r="D218" s="35"/>
      <c r="E218" s="35"/>
      <c r="F218" s="85"/>
      <c r="G218" s="85"/>
    </row>
    <row r="219" spans="1:7" x14ac:dyDescent="0.2">
      <c r="A219" s="35">
        <v>216</v>
      </c>
      <c r="B219" s="35"/>
      <c r="C219" s="35"/>
      <c r="D219" s="35"/>
      <c r="E219" s="35"/>
      <c r="F219" s="85"/>
      <c r="G219" s="85"/>
    </row>
    <row r="220" spans="1:7" x14ac:dyDescent="0.2">
      <c r="A220" s="35">
        <v>217</v>
      </c>
      <c r="B220" s="35"/>
      <c r="C220" s="35"/>
      <c r="D220" s="35"/>
      <c r="E220" s="35"/>
      <c r="F220" s="85"/>
      <c r="G220" s="85"/>
    </row>
    <row r="221" spans="1:7" x14ac:dyDescent="0.2">
      <c r="A221" s="35">
        <v>218</v>
      </c>
      <c r="B221" s="35"/>
      <c r="C221" s="35"/>
      <c r="D221" s="35"/>
      <c r="E221" s="35"/>
      <c r="F221" s="85"/>
      <c r="G221" s="85"/>
    </row>
    <row r="222" spans="1:7" x14ac:dyDescent="0.2">
      <c r="A222" s="35">
        <v>219</v>
      </c>
      <c r="B222" s="35"/>
      <c r="C222" s="35"/>
      <c r="D222" s="35"/>
      <c r="E222" s="35"/>
      <c r="F222" s="85"/>
      <c r="G222" s="85"/>
    </row>
    <row r="223" spans="1:7" x14ac:dyDescent="0.2">
      <c r="A223" s="35">
        <v>220</v>
      </c>
      <c r="B223" s="35"/>
      <c r="C223" s="35"/>
      <c r="D223" s="35"/>
      <c r="E223" s="35"/>
      <c r="F223" s="85"/>
      <c r="G223" s="85"/>
    </row>
    <row r="224" spans="1:7" x14ac:dyDescent="0.2">
      <c r="A224" s="35">
        <v>221</v>
      </c>
      <c r="B224" s="35"/>
      <c r="C224" s="35"/>
      <c r="D224" s="35"/>
      <c r="E224" s="35"/>
      <c r="F224" s="85"/>
      <c r="G224" s="85"/>
    </row>
    <row r="225" spans="1:7" x14ac:dyDescent="0.2">
      <c r="A225" s="35">
        <v>222</v>
      </c>
      <c r="B225" s="35"/>
      <c r="C225" s="35"/>
      <c r="D225" s="35"/>
      <c r="E225" s="35"/>
      <c r="F225" s="85"/>
      <c r="G225" s="85"/>
    </row>
    <row r="226" spans="1:7" x14ac:dyDescent="0.2">
      <c r="A226" s="35">
        <v>223</v>
      </c>
      <c r="B226" s="35"/>
      <c r="C226" s="35"/>
      <c r="D226" s="35"/>
      <c r="E226" s="35"/>
      <c r="F226" s="85"/>
      <c r="G226" s="85"/>
    </row>
    <row r="227" spans="1:7" x14ac:dyDescent="0.2">
      <c r="A227" s="35">
        <v>224</v>
      </c>
      <c r="B227" s="35"/>
      <c r="C227" s="35"/>
      <c r="D227" s="35"/>
      <c r="E227" s="35"/>
      <c r="F227" s="85"/>
      <c r="G227" s="85"/>
    </row>
    <row r="228" spans="1:7" x14ac:dyDescent="0.2">
      <c r="A228" s="35">
        <v>225</v>
      </c>
      <c r="B228" s="35"/>
      <c r="C228" s="35"/>
      <c r="D228" s="35"/>
      <c r="E228" s="35"/>
      <c r="F228" s="85"/>
      <c r="G228" s="85"/>
    </row>
    <row r="229" spans="1:7" x14ac:dyDescent="0.2">
      <c r="A229" s="35">
        <v>226</v>
      </c>
      <c r="B229" s="35"/>
      <c r="C229" s="35"/>
      <c r="D229" s="35"/>
      <c r="E229" s="35"/>
      <c r="F229" s="85"/>
      <c r="G229" s="85"/>
    </row>
    <row r="230" spans="1:7" x14ac:dyDescent="0.2">
      <c r="A230" s="35">
        <v>227</v>
      </c>
      <c r="B230" s="35"/>
      <c r="C230" s="35"/>
      <c r="D230" s="35"/>
      <c r="E230" s="35"/>
      <c r="F230" s="85"/>
      <c r="G230" s="85"/>
    </row>
    <row r="231" spans="1:7" x14ac:dyDescent="0.2">
      <c r="A231" s="35">
        <v>228</v>
      </c>
      <c r="B231" s="35"/>
      <c r="C231" s="35"/>
      <c r="D231" s="35"/>
      <c r="E231" s="35"/>
      <c r="F231" s="85"/>
      <c r="G231" s="85"/>
    </row>
    <row r="232" spans="1:7" x14ac:dyDescent="0.2">
      <c r="A232" s="35">
        <v>229</v>
      </c>
      <c r="B232" s="35"/>
      <c r="C232" s="35"/>
      <c r="D232" s="35"/>
      <c r="E232" s="35"/>
      <c r="F232" s="85"/>
      <c r="G232" s="85"/>
    </row>
    <row r="233" spans="1:7" x14ac:dyDescent="0.2">
      <c r="A233" s="35">
        <v>230</v>
      </c>
      <c r="B233" s="35"/>
      <c r="C233" s="35"/>
      <c r="D233" s="35"/>
      <c r="E233" s="35"/>
      <c r="F233" s="85"/>
      <c r="G233" s="85"/>
    </row>
    <row r="234" spans="1:7" x14ac:dyDescent="0.2">
      <c r="A234" s="35">
        <v>231</v>
      </c>
      <c r="B234" s="35"/>
      <c r="C234" s="35"/>
      <c r="D234" s="35"/>
      <c r="E234" s="35"/>
      <c r="F234" s="85"/>
      <c r="G234" s="85"/>
    </row>
    <row r="235" spans="1:7" x14ac:dyDescent="0.2">
      <c r="A235" s="35">
        <v>232</v>
      </c>
      <c r="B235" s="35"/>
      <c r="C235" s="35"/>
      <c r="D235" s="35"/>
      <c r="E235" s="35"/>
      <c r="F235" s="85"/>
      <c r="G235" s="85"/>
    </row>
    <row r="236" spans="1:7" x14ac:dyDescent="0.2">
      <c r="A236" s="35">
        <v>233</v>
      </c>
      <c r="B236" s="35"/>
      <c r="C236" s="35"/>
      <c r="D236" s="35"/>
      <c r="E236" s="35"/>
      <c r="F236" s="85"/>
      <c r="G236" s="85"/>
    </row>
    <row r="237" spans="1:7" x14ac:dyDescent="0.2">
      <c r="A237" s="35">
        <v>234</v>
      </c>
      <c r="B237" s="35"/>
      <c r="C237" s="35"/>
      <c r="D237" s="35"/>
      <c r="E237" s="35"/>
      <c r="F237" s="85"/>
      <c r="G237" s="85"/>
    </row>
    <row r="238" spans="1:7" x14ac:dyDescent="0.2">
      <c r="A238" s="35">
        <v>235</v>
      </c>
      <c r="B238" s="35"/>
      <c r="C238" s="35"/>
      <c r="D238" s="35"/>
      <c r="E238" s="35"/>
      <c r="F238" s="85"/>
      <c r="G238" s="85"/>
    </row>
    <row r="239" spans="1:7" x14ac:dyDescent="0.2">
      <c r="A239" s="35">
        <v>236</v>
      </c>
      <c r="B239" s="35"/>
      <c r="C239" s="35"/>
      <c r="D239" s="35"/>
      <c r="E239" s="35"/>
      <c r="F239" s="85"/>
      <c r="G239" s="85"/>
    </row>
    <row r="240" spans="1:7" x14ac:dyDescent="0.2">
      <c r="A240" s="35">
        <v>237</v>
      </c>
      <c r="B240" s="35"/>
      <c r="C240" s="35"/>
      <c r="D240" s="35"/>
      <c r="E240" s="35"/>
      <c r="F240" s="85"/>
      <c r="G240" s="85"/>
    </row>
    <row r="241" spans="1:7" x14ac:dyDescent="0.2">
      <c r="A241" s="35">
        <v>238</v>
      </c>
      <c r="B241" s="35"/>
      <c r="C241" s="35"/>
      <c r="D241" s="35"/>
      <c r="E241" s="35"/>
      <c r="F241" s="85"/>
      <c r="G241" s="85"/>
    </row>
    <row r="242" spans="1:7" x14ac:dyDescent="0.2">
      <c r="A242" s="35">
        <v>239</v>
      </c>
      <c r="B242" s="35"/>
      <c r="C242" s="35"/>
      <c r="D242" s="35"/>
      <c r="E242" s="35"/>
      <c r="F242" s="85"/>
      <c r="G242" s="85"/>
    </row>
    <row r="243" spans="1:7" x14ac:dyDescent="0.2">
      <c r="A243" s="35">
        <v>240</v>
      </c>
      <c r="B243" s="35"/>
      <c r="C243" s="35"/>
      <c r="D243" s="35"/>
      <c r="E243" s="35"/>
      <c r="F243" s="85"/>
      <c r="G243" s="85"/>
    </row>
    <row r="244" spans="1:7" x14ac:dyDescent="0.2">
      <c r="A244" s="35">
        <v>241</v>
      </c>
      <c r="B244" s="35"/>
      <c r="C244" s="35"/>
      <c r="D244" s="35"/>
      <c r="E244" s="35"/>
      <c r="F244" s="85"/>
      <c r="G244" s="85"/>
    </row>
    <row r="245" spans="1:7" x14ac:dyDescent="0.2">
      <c r="A245" s="35">
        <v>242</v>
      </c>
      <c r="B245" s="35"/>
      <c r="C245" s="35"/>
      <c r="D245" s="35"/>
      <c r="E245" s="35"/>
      <c r="F245" s="85"/>
      <c r="G245" s="85"/>
    </row>
    <row r="246" spans="1:7" x14ac:dyDescent="0.2">
      <c r="A246" s="35">
        <v>243</v>
      </c>
      <c r="B246" s="35"/>
      <c r="C246" s="35"/>
      <c r="D246" s="35"/>
      <c r="E246" s="35"/>
      <c r="F246" s="85"/>
      <c r="G246" s="85"/>
    </row>
    <row r="247" spans="1:7" x14ac:dyDescent="0.2">
      <c r="A247" s="35">
        <v>244</v>
      </c>
      <c r="B247" s="35"/>
      <c r="C247" s="35"/>
      <c r="D247" s="35"/>
      <c r="E247" s="35"/>
      <c r="F247" s="85"/>
      <c r="G247" s="85"/>
    </row>
    <row r="248" spans="1:7" x14ac:dyDescent="0.2">
      <c r="A248" s="35">
        <v>245</v>
      </c>
      <c r="B248" s="35"/>
      <c r="C248" s="35"/>
      <c r="D248" s="35"/>
      <c r="E248" s="35"/>
      <c r="F248" s="85"/>
      <c r="G248" s="85"/>
    </row>
    <row r="249" spans="1:7" x14ac:dyDescent="0.2">
      <c r="A249" s="35">
        <v>246</v>
      </c>
      <c r="B249" s="35"/>
      <c r="C249" s="35"/>
      <c r="D249" s="35"/>
      <c r="E249" s="35"/>
      <c r="F249" s="85"/>
      <c r="G249" s="85"/>
    </row>
    <row r="250" spans="1:7" x14ac:dyDescent="0.2">
      <c r="A250" s="35">
        <v>247</v>
      </c>
      <c r="B250" s="35"/>
      <c r="C250" s="35"/>
      <c r="D250" s="35"/>
      <c r="E250" s="35"/>
      <c r="F250" s="85"/>
      <c r="G250" s="85"/>
    </row>
    <row r="251" spans="1:7" x14ac:dyDescent="0.2">
      <c r="A251" s="35">
        <v>248</v>
      </c>
      <c r="B251" s="35"/>
      <c r="C251" s="35"/>
      <c r="D251" s="35"/>
      <c r="E251" s="35"/>
      <c r="F251" s="85"/>
      <c r="G251" s="85"/>
    </row>
    <row r="252" spans="1:7" x14ac:dyDescent="0.2">
      <c r="A252" s="35">
        <v>249</v>
      </c>
      <c r="B252" s="35"/>
      <c r="C252" s="35"/>
      <c r="D252" s="35"/>
      <c r="E252" s="35"/>
      <c r="F252" s="85"/>
      <c r="G252" s="85"/>
    </row>
    <row r="253" spans="1:7" x14ac:dyDescent="0.2">
      <c r="A253" s="35">
        <v>250</v>
      </c>
      <c r="B253" s="35"/>
      <c r="C253" s="35"/>
      <c r="D253" s="35"/>
      <c r="E253" s="35"/>
      <c r="F253" s="85"/>
      <c r="G253" s="85"/>
    </row>
    <row r="254" spans="1:7" x14ac:dyDescent="0.2">
      <c r="A254" s="35">
        <v>251</v>
      </c>
      <c r="B254" s="35"/>
      <c r="C254" s="35"/>
      <c r="D254" s="35"/>
      <c r="E254" s="35"/>
      <c r="F254" s="85"/>
      <c r="G254" s="85"/>
    </row>
    <row r="255" spans="1:7" x14ac:dyDescent="0.2">
      <c r="A255" s="35">
        <v>252</v>
      </c>
      <c r="B255" s="35"/>
      <c r="C255" s="35"/>
      <c r="D255" s="35"/>
      <c r="E255" s="35"/>
      <c r="F255" s="85"/>
      <c r="G255" s="85"/>
    </row>
    <row r="256" spans="1:7" x14ac:dyDescent="0.2">
      <c r="A256" s="35">
        <v>253</v>
      </c>
      <c r="B256" s="35"/>
      <c r="C256" s="35"/>
      <c r="D256" s="35"/>
      <c r="E256" s="35"/>
      <c r="F256" s="85"/>
      <c r="G256" s="85"/>
    </row>
    <row r="257" spans="1:7" x14ac:dyDescent="0.2">
      <c r="A257" s="35">
        <v>254</v>
      </c>
      <c r="B257" s="35"/>
      <c r="C257" s="35"/>
      <c r="D257" s="35"/>
      <c r="E257" s="35"/>
      <c r="F257" s="85"/>
      <c r="G257" s="85"/>
    </row>
    <row r="258" spans="1:7" x14ac:dyDescent="0.2">
      <c r="A258" s="35">
        <v>255</v>
      </c>
      <c r="B258" s="35"/>
      <c r="C258" s="35"/>
      <c r="D258" s="35"/>
      <c r="E258" s="35"/>
      <c r="F258" s="85"/>
      <c r="G258" s="85"/>
    </row>
    <row r="259" spans="1:7" x14ac:dyDescent="0.2">
      <c r="A259" s="35">
        <v>256</v>
      </c>
      <c r="B259" s="35"/>
      <c r="C259" s="35"/>
      <c r="D259" s="35"/>
      <c r="E259" s="35"/>
      <c r="F259" s="85"/>
      <c r="G259" s="85"/>
    </row>
    <row r="260" spans="1:7" x14ac:dyDescent="0.2">
      <c r="A260" s="35">
        <v>257</v>
      </c>
      <c r="B260" s="35"/>
      <c r="C260" s="35"/>
      <c r="D260" s="35"/>
      <c r="E260" s="35"/>
      <c r="F260" s="85"/>
      <c r="G260" s="85"/>
    </row>
    <row r="261" spans="1:7" x14ac:dyDescent="0.2">
      <c r="A261" s="35">
        <v>258</v>
      </c>
      <c r="B261" s="35"/>
      <c r="C261" s="35"/>
      <c r="D261" s="35"/>
      <c r="E261" s="35"/>
      <c r="F261" s="85"/>
      <c r="G261" s="85"/>
    </row>
    <row r="262" spans="1:7" x14ac:dyDescent="0.2">
      <c r="A262" s="35">
        <v>259</v>
      </c>
      <c r="B262" s="35"/>
      <c r="C262" s="35"/>
      <c r="D262" s="35"/>
      <c r="E262" s="35"/>
      <c r="F262" s="85"/>
      <c r="G262" s="85"/>
    </row>
    <row r="263" spans="1:7" x14ac:dyDescent="0.2">
      <c r="A263" s="35">
        <v>260</v>
      </c>
      <c r="B263" s="35"/>
      <c r="C263" s="35"/>
      <c r="D263" s="35"/>
      <c r="E263" s="35"/>
      <c r="F263" s="85"/>
      <c r="G263" s="85"/>
    </row>
    <row r="264" spans="1:7" x14ac:dyDescent="0.2">
      <c r="A264" s="35">
        <v>261</v>
      </c>
      <c r="B264" s="35"/>
      <c r="C264" s="35"/>
      <c r="D264" s="35"/>
      <c r="E264" s="35"/>
      <c r="F264" s="85"/>
      <c r="G264" s="85"/>
    </row>
    <row r="265" spans="1:7" x14ac:dyDescent="0.2">
      <c r="A265" s="35">
        <v>262</v>
      </c>
      <c r="B265" s="35"/>
      <c r="C265" s="35"/>
      <c r="D265" s="35"/>
      <c r="E265" s="35"/>
      <c r="F265" s="85"/>
      <c r="G265" s="85"/>
    </row>
    <row r="266" spans="1:7" x14ac:dyDescent="0.2">
      <c r="A266" s="35">
        <v>263</v>
      </c>
      <c r="B266" s="35"/>
      <c r="C266" s="35"/>
      <c r="D266" s="35"/>
      <c r="E266" s="35"/>
      <c r="F266" s="85"/>
      <c r="G266" s="85"/>
    </row>
    <row r="267" spans="1:7" x14ac:dyDescent="0.2">
      <c r="A267" s="35">
        <v>264</v>
      </c>
      <c r="B267" s="35"/>
      <c r="C267" s="35"/>
      <c r="D267" s="35"/>
      <c r="E267" s="35"/>
      <c r="F267" s="85"/>
      <c r="G267" s="8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6F58-0525-6B42-800D-B390B04B28FC}">
  <sheetPr codeName="Feuil6"/>
  <dimension ref="B3:AA3"/>
  <sheetViews>
    <sheetView workbookViewId="0">
      <selection activeCell="H26" sqref="H26"/>
    </sheetView>
  </sheetViews>
  <sheetFormatPr baseColWidth="10" defaultRowHeight="16" x14ac:dyDescent="0.2"/>
  <sheetData>
    <row r="3" spans="2:27" x14ac:dyDescent="0.2">
      <c r="B3" s="83" t="s">
        <v>6</v>
      </c>
      <c r="C3" s="83" t="s">
        <v>7</v>
      </c>
      <c r="D3" s="83" t="s">
        <v>8</v>
      </c>
      <c r="E3" s="83" t="s">
        <v>9</v>
      </c>
      <c r="F3" s="83" t="s">
        <v>44</v>
      </c>
      <c r="G3" s="83" t="s">
        <v>10</v>
      </c>
      <c r="H3" s="83" t="s">
        <v>11</v>
      </c>
      <c r="I3" s="83" t="s">
        <v>12</v>
      </c>
      <c r="J3" s="83" t="s">
        <v>13</v>
      </c>
      <c r="K3" s="83" t="s">
        <v>14</v>
      </c>
      <c r="L3" s="83" t="s">
        <v>15</v>
      </c>
      <c r="M3" s="83" t="s">
        <v>16</v>
      </c>
      <c r="N3" s="83" t="s">
        <v>17</v>
      </c>
      <c r="O3" s="83" t="s">
        <v>18</v>
      </c>
      <c r="P3" s="83" t="s">
        <v>19</v>
      </c>
      <c r="Q3" s="83" t="s">
        <v>21</v>
      </c>
      <c r="R3" s="83" t="s">
        <v>51</v>
      </c>
      <c r="S3" s="83" t="s">
        <v>23</v>
      </c>
      <c r="T3" s="83" t="s">
        <v>24</v>
      </c>
      <c r="U3" s="83" t="s">
        <v>37</v>
      </c>
      <c r="V3" s="83" t="s">
        <v>46</v>
      </c>
      <c r="W3" s="23" t="s">
        <v>47</v>
      </c>
      <c r="X3" s="26" t="s">
        <v>45</v>
      </c>
      <c r="Y3" s="27" t="s">
        <v>67</v>
      </c>
      <c r="Z3" s="27" t="s">
        <v>50</v>
      </c>
      <c r="AA3" s="28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CD70-D4F8-4946-9759-1194E37910D0}">
  <dimension ref="B3:AA3"/>
  <sheetViews>
    <sheetView workbookViewId="0">
      <selection activeCell="B3" sqref="B3:AA3"/>
    </sheetView>
  </sheetViews>
  <sheetFormatPr baseColWidth="10" defaultRowHeight="16" x14ac:dyDescent="0.2"/>
  <sheetData>
    <row r="3" spans="2:27" x14ac:dyDescent="0.2">
      <c r="B3" s="83" t="s">
        <v>6</v>
      </c>
      <c r="C3" s="83" t="s">
        <v>7</v>
      </c>
      <c r="D3" s="83" t="s">
        <v>8</v>
      </c>
      <c r="E3" s="83" t="s">
        <v>9</v>
      </c>
      <c r="F3" s="83" t="s">
        <v>44</v>
      </c>
      <c r="G3" s="83" t="s">
        <v>10</v>
      </c>
      <c r="H3" s="83" t="s">
        <v>11</v>
      </c>
      <c r="I3" s="83" t="s">
        <v>12</v>
      </c>
      <c r="J3" s="83" t="s">
        <v>13</v>
      </c>
      <c r="K3" s="83" t="s">
        <v>14</v>
      </c>
      <c r="L3" s="83" t="s">
        <v>15</v>
      </c>
      <c r="M3" s="83" t="s">
        <v>16</v>
      </c>
      <c r="N3" s="83" t="s">
        <v>17</v>
      </c>
      <c r="O3" s="83" t="s">
        <v>18</v>
      </c>
      <c r="P3" s="83" t="s">
        <v>19</v>
      </c>
      <c r="Q3" s="83" t="s">
        <v>21</v>
      </c>
      <c r="R3" s="83" t="s">
        <v>51</v>
      </c>
      <c r="S3" s="83" t="s">
        <v>23</v>
      </c>
      <c r="T3" s="83" t="s">
        <v>24</v>
      </c>
      <c r="U3" s="83" t="s">
        <v>37</v>
      </c>
      <c r="V3" s="83" t="s">
        <v>46</v>
      </c>
      <c r="W3" s="23" t="s">
        <v>47</v>
      </c>
      <c r="X3" s="26" t="s">
        <v>45</v>
      </c>
      <c r="Y3" s="27" t="s">
        <v>67</v>
      </c>
      <c r="Z3" s="27" t="s">
        <v>50</v>
      </c>
      <c r="AA3" s="28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D0A6-2F0C-764B-BE73-AA54A376BC71}">
  <dimension ref="B3:AA3"/>
  <sheetViews>
    <sheetView workbookViewId="0">
      <selection activeCell="B3" sqref="B3:AA3"/>
    </sheetView>
  </sheetViews>
  <sheetFormatPr baseColWidth="10" defaultRowHeight="16" x14ac:dyDescent="0.2"/>
  <sheetData>
    <row r="3" spans="2:27" x14ac:dyDescent="0.2">
      <c r="B3" s="83" t="s">
        <v>6</v>
      </c>
      <c r="C3" s="83" t="s">
        <v>7</v>
      </c>
      <c r="D3" s="83" t="s">
        <v>8</v>
      </c>
      <c r="E3" s="83" t="s">
        <v>9</v>
      </c>
      <c r="F3" s="83" t="s">
        <v>44</v>
      </c>
      <c r="G3" s="83" t="s">
        <v>10</v>
      </c>
      <c r="H3" s="83" t="s">
        <v>11</v>
      </c>
      <c r="I3" s="83" t="s">
        <v>12</v>
      </c>
      <c r="J3" s="83" t="s">
        <v>13</v>
      </c>
      <c r="K3" s="83" t="s">
        <v>14</v>
      </c>
      <c r="L3" s="83" t="s">
        <v>15</v>
      </c>
      <c r="M3" s="83" t="s">
        <v>16</v>
      </c>
      <c r="N3" s="83" t="s">
        <v>17</v>
      </c>
      <c r="O3" s="83" t="s">
        <v>18</v>
      </c>
      <c r="P3" s="83" t="s">
        <v>19</v>
      </c>
      <c r="Q3" s="83" t="s">
        <v>21</v>
      </c>
      <c r="R3" s="83" t="s">
        <v>51</v>
      </c>
      <c r="S3" s="83" t="s">
        <v>23</v>
      </c>
      <c r="T3" s="83" t="s">
        <v>24</v>
      </c>
      <c r="U3" s="83" t="s">
        <v>37</v>
      </c>
      <c r="V3" s="83" t="s">
        <v>46</v>
      </c>
      <c r="W3" s="23" t="s">
        <v>47</v>
      </c>
      <c r="X3" s="26" t="s">
        <v>45</v>
      </c>
      <c r="Y3" s="27" t="s">
        <v>67</v>
      </c>
      <c r="Z3" s="27" t="s">
        <v>50</v>
      </c>
      <c r="AA3" s="28" t="s">
        <v>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430B-11E7-C24D-818D-854C766D4EC1}">
  <dimension ref="B3:AA3"/>
  <sheetViews>
    <sheetView workbookViewId="0">
      <selection activeCell="B3" sqref="B3:AA3"/>
    </sheetView>
  </sheetViews>
  <sheetFormatPr baseColWidth="10" defaultRowHeight="16" x14ac:dyDescent="0.2"/>
  <sheetData>
    <row r="3" spans="2:27" x14ac:dyDescent="0.2">
      <c r="B3" s="83" t="s">
        <v>6</v>
      </c>
      <c r="C3" s="83" t="s">
        <v>7</v>
      </c>
      <c r="D3" s="83" t="s">
        <v>8</v>
      </c>
      <c r="E3" s="83" t="s">
        <v>9</v>
      </c>
      <c r="F3" s="83" t="s">
        <v>44</v>
      </c>
      <c r="G3" s="83" t="s">
        <v>10</v>
      </c>
      <c r="H3" s="83" t="s">
        <v>11</v>
      </c>
      <c r="I3" s="83" t="s">
        <v>12</v>
      </c>
      <c r="J3" s="83" t="s">
        <v>13</v>
      </c>
      <c r="K3" s="83" t="s">
        <v>14</v>
      </c>
      <c r="L3" s="83" t="s">
        <v>15</v>
      </c>
      <c r="M3" s="83" t="s">
        <v>16</v>
      </c>
      <c r="N3" s="83" t="s">
        <v>17</v>
      </c>
      <c r="O3" s="83" t="s">
        <v>18</v>
      </c>
      <c r="P3" s="83" t="s">
        <v>19</v>
      </c>
      <c r="Q3" s="83" t="s">
        <v>21</v>
      </c>
      <c r="R3" s="83" t="s">
        <v>51</v>
      </c>
      <c r="S3" s="83" t="s">
        <v>23</v>
      </c>
      <c r="T3" s="83" t="s">
        <v>24</v>
      </c>
      <c r="U3" s="83" t="s">
        <v>37</v>
      </c>
      <c r="V3" s="83" t="s">
        <v>46</v>
      </c>
      <c r="W3" s="23" t="s">
        <v>47</v>
      </c>
      <c r="X3" s="26" t="s">
        <v>45</v>
      </c>
      <c r="Y3" s="27" t="s">
        <v>67</v>
      </c>
      <c r="Z3" s="27" t="s">
        <v>50</v>
      </c>
      <c r="AA3" s="28" t="s">
        <v>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B1:BC55"/>
  <sheetViews>
    <sheetView showGridLines="0" tabSelected="1" workbookViewId="0">
      <selection activeCell="N22" sqref="N22"/>
    </sheetView>
  </sheetViews>
  <sheetFormatPr baseColWidth="10" defaultRowHeight="16" x14ac:dyDescent="0.2"/>
  <cols>
    <col min="2" max="2" width="9.83203125" customWidth="1"/>
    <col min="3" max="3" width="9.6640625" customWidth="1"/>
    <col min="4" max="4" width="12.5" bestFit="1" customWidth="1"/>
    <col min="5" max="5" width="19.83203125" customWidth="1"/>
    <col min="6" max="6" width="14.6640625" bestFit="1" customWidth="1"/>
    <col min="7" max="7" width="9.5" customWidth="1"/>
    <col min="8" max="8" width="5.83203125" customWidth="1"/>
    <col min="9" max="9" width="7.33203125" customWidth="1"/>
    <col min="10" max="10" width="8.1640625" bestFit="1" customWidth="1"/>
    <col min="11" max="12" width="5.6640625" customWidth="1"/>
    <col min="13" max="13" width="8.1640625" bestFit="1" customWidth="1"/>
    <col min="14" max="15" width="5.6640625" customWidth="1"/>
    <col min="16" max="16" width="9.83203125" customWidth="1"/>
    <col min="17" max="24" width="5.6640625" customWidth="1"/>
    <col min="25" max="26" width="6.6640625" customWidth="1"/>
    <col min="27" max="27" width="7" customWidth="1"/>
    <col min="28" max="28" width="7.33203125" customWidth="1"/>
    <col min="30" max="30" width="10.83203125" customWidth="1"/>
    <col min="31" max="32" width="9.5" customWidth="1"/>
    <col min="33" max="34" width="4.6640625" customWidth="1"/>
    <col min="35" max="35" width="5.1640625" customWidth="1"/>
    <col min="36" max="36" width="4.6640625" customWidth="1"/>
    <col min="37" max="37" width="6" customWidth="1"/>
    <col min="38" max="39" width="4.6640625" customWidth="1"/>
    <col min="40" max="48" width="5.6640625" customWidth="1"/>
    <col min="49" max="49" width="7.1640625" customWidth="1"/>
    <col min="50" max="51" width="5.5" customWidth="1"/>
    <col min="52" max="52" width="21.1640625" customWidth="1"/>
    <col min="53" max="53" width="14.33203125" customWidth="1"/>
    <col min="54" max="54" width="5.5" customWidth="1"/>
  </cols>
  <sheetData>
    <row r="1" spans="2:55" ht="17" thickBot="1" x14ac:dyDescent="0.25">
      <c r="Y1" s="94" t="s">
        <v>48</v>
      </c>
      <c r="Z1" s="95"/>
      <c r="AA1" s="95"/>
      <c r="AB1" s="96"/>
    </row>
    <row r="2" spans="2:55" ht="17" thickBot="1" x14ac:dyDescent="0.25">
      <c r="B2" s="84">
        <f xml:space="preserve"> Calendrier!A4</f>
        <v>1</v>
      </c>
      <c r="C2" s="97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4" t="s">
        <v>49</v>
      </c>
      <c r="Z2" s="95"/>
      <c r="AA2" s="95"/>
      <c r="AB2" s="96"/>
    </row>
    <row r="3" spans="2:55" x14ac:dyDescent="0.2">
      <c r="B3" s="73" t="s">
        <v>5</v>
      </c>
      <c r="C3" s="39" t="s">
        <v>6</v>
      </c>
      <c r="D3" s="39" t="s">
        <v>7</v>
      </c>
      <c r="E3" s="39" t="s">
        <v>8</v>
      </c>
      <c r="F3" s="39" t="s">
        <v>9</v>
      </c>
      <c r="G3" s="39" t="s">
        <v>44</v>
      </c>
      <c r="H3" s="39" t="s">
        <v>10</v>
      </c>
      <c r="I3" s="39" t="s">
        <v>11</v>
      </c>
      <c r="J3" s="39" t="s">
        <v>12</v>
      </c>
      <c r="K3" s="39" t="s">
        <v>13</v>
      </c>
      <c r="L3" s="39" t="s">
        <v>14</v>
      </c>
      <c r="M3" s="39" t="s">
        <v>15</v>
      </c>
      <c r="N3" s="39" t="s">
        <v>16</v>
      </c>
      <c r="O3" s="39" t="s">
        <v>17</v>
      </c>
      <c r="P3" s="39" t="s">
        <v>18</v>
      </c>
      <c r="Q3" s="39" t="s">
        <v>19</v>
      </c>
      <c r="R3" s="39" t="s">
        <v>21</v>
      </c>
      <c r="S3" s="39" t="s">
        <v>51</v>
      </c>
      <c r="T3" s="39" t="s">
        <v>23</v>
      </c>
      <c r="U3" s="39" t="s">
        <v>24</v>
      </c>
      <c r="V3" s="39" t="s">
        <v>37</v>
      </c>
      <c r="W3" s="39" t="s">
        <v>46</v>
      </c>
      <c r="X3" s="23" t="s">
        <v>47</v>
      </c>
      <c r="Y3" s="26" t="s">
        <v>45</v>
      </c>
      <c r="Z3" s="27" t="s">
        <v>67</v>
      </c>
      <c r="AA3" s="27" t="s">
        <v>50</v>
      </c>
      <c r="AB3" s="28" t="s">
        <v>62</v>
      </c>
    </row>
    <row r="4" spans="2:55" x14ac:dyDescent="0.2">
      <c r="B4" s="74" t="str">
        <f>Calendrier!C4</f>
        <v>UFAB</v>
      </c>
      <c r="C4" s="19">
        <f>H4*2+K4*3+N4</f>
        <v>53</v>
      </c>
      <c r="D4" s="19">
        <f>H5*2+K5*3+N5</f>
        <v>59</v>
      </c>
      <c r="E4" s="19">
        <f>H4+K4</f>
        <v>22</v>
      </c>
      <c r="F4" s="19">
        <f>I4+L4</f>
        <v>61</v>
      </c>
      <c r="G4" s="29">
        <f>IF(ISERROR(E4+0.5*K4/F4)=TRUE,0,(E4/F4)*100)</f>
        <v>36.065573770491802</v>
      </c>
      <c r="H4" s="69">
        <f>IF(ISERROR(AJ15),0,VALUE(AJ15))</f>
        <v>19</v>
      </c>
      <c r="I4" s="69">
        <f>IF(ISERROR(AK15),0,VALUE(AK15))</f>
        <v>44</v>
      </c>
      <c r="J4" s="29">
        <f>IF(ISERROR(H4/I4)=TRUE,0,(H4/I4)*100)</f>
        <v>43.18181818181818</v>
      </c>
      <c r="K4" s="18">
        <f>IF(ISERROR(AM15),0,VALUE(AM15))</f>
        <v>3</v>
      </c>
      <c r="L4" s="18">
        <f>IF(ISERROR(AN15),0,VALUE(AN15))</f>
        <v>17</v>
      </c>
      <c r="M4" s="29">
        <f>IF(ISERROR(K4/L4)=TRUE,0,(K4/L4)*100)</f>
        <v>17.647058823529413</v>
      </c>
      <c r="N4" s="18">
        <f>IF(ISERROR(AP15),0,VALUE(AP15))</f>
        <v>6</v>
      </c>
      <c r="O4" s="18">
        <f>IF(ISERROR(AQ15),0,VALUE(AQ15))</f>
        <v>11</v>
      </c>
      <c r="P4" s="29">
        <f>IF(ISERROR(N4/O4)=TRUE,0,(N4/O4)*100)</f>
        <v>54.54545454545454</v>
      </c>
      <c r="Q4" s="18">
        <f>IF(ISERROR(AR15),0,VALUE(AR15))</f>
        <v>11</v>
      </c>
      <c r="R4" s="18">
        <f>IF(ISERROR(AS15),0,VALUE(AS15))</f>
        <v>30</v>
      </c>
      <c r="S4" s="21">
        <f>Q4+R4</f>
        <v>41</v>
      </c>
      <c r="T4" s="18">
        <f>IF(ISERROR(AU15),0,VALUE(AU15))</f>
        <v>13</v>
      </c>
      <c r="U4" s="18">
        <f t="shared" ref="U4:V4" si="0">IF(ISERROR(AV15),0,VALUE(AV15))</f>
        <v>15</v>
      </c>
      <c r="V4" s="18">
        <f t="shared" si="0"/>
        <v>5</v>
      </c>
      <c r="W4" s="33">
        <f>F4+(O4*0.44)+U4-Q4</f>
        <v>69.84</v>
      </c>
      <c r="X4" s="24" t="e">
        <f>IF(#REF!=0,0,#REF!/#REF!)</f>
        <v>#REF!</v>
      </c>
      <c r="Y4" s="29">
        <f>IF(ISERROR(E4+0.5*K4/F4)=TRUE,0,(E4/F4)*100)</f>
        <v>36.065573770491802</v>
      </c>
      <c r="Z4" s="30">
        <f>IF(ISERROR(U4/#REF!)=TRUE,0,U4/#REF!)*100</f>
        <v>0</v>
      </c>
      <c r="AA4" s="30" t="e">
        <f>#REF!</f>
        <v>#REF!</v>
      </c>
      <c r="AB4" s="29">
        <f>N4/F4*100</f>
        <v>9.8360655737704921</v>
      </c>
      <c r="AE4" s="1" t="s">
        <v>27</v>
      </c>
      <c r="AF4" s="1" t="s">
        <v>28</v>
      </c>
      <c r="AG4" s="1" t="s">
        <v>39</v>
      </c>
      <c r="AH4" s="1" t="s">
        <v>1</v>
      </c>
      <c r="AI4" s="1" t="s">
        <v>29</v>
      </c>
      <c r="AJ4" s="1" t="s">
        <v>40</v>
      </c>
      <c r="AK4" s="1" t="s">
        <v>41</v>
      </c>
      <c r="AL4" s="1" t="s">
        <v>30</v>
      </c>
      <c r="AM4" s="1" t="s">
        <v>42</v>
      </c>
      <c r="AN4" s="1" t="s">
        <v>43</v>
      </c>
      <c r="AO4" s="1" t="s">
        <v>31</v>
      </c>
      <c r="AP4" s="1" t="s">
        <v>2</v>
      </c>
      <c r="AQ4" s="1" t="s">
        <v>32</v>
      </c>
      <c r="AR4" s="1" t="s">
        <v>146</v>
      </c>
      <c r="AS4" s="1" t="s">
        <v>34</v>
      </c>
      <c r="AT4" s="1" t="s">
        <v>35</v>
      </c>
      <c r="AU4" s="1" t="s">
        <v>23</v>
      </c>
      <c r="AV4" s="1" t="s">
        <v>24</v>
      </c>
      <c r="AW4" s="1" t="s">
        <v>37</v>
      </c>
      <c r="AX4" s="1" t="s">
        <v>38</v>
      </c>
      <c r="AY4" s="1"/>
      <c r="AZ4" s="1"/>
      <c r="BA4" s="1"/>
      <c r="BB4" s="1"/>
      <c r="BC4" s="1"/>
    </row>
    <row r="5" spans="2:55" ht="17" thickBot="1" x14ac:dyDescent="0.25">
      <c r="B5" s="75" t="str">
        <f>Calendrier!E4</f>
        <v>BLMA</v>
      </c>
      <c r="C5" s="9">
        <f>H5*2+K5*3+N5</f>
        <v>59</v>
      </c>
      <c r="D5" s="9">
        <f>H4*2+K4*3+N4</f>
        <v>53</v>
      </c>
      <c r="E5" s="9">
        <f>H5+K5</f>
        <v>19</v>
      </c>
      <c r="F5" s="9">
        <f>I5+L5</f>
        <v>59</v>
      </c>
      <c r="G5" s="29">
        <f>IF(ISERROR(E5+0.5*K5/F5)=TRUE,0,(E5/F5)*100)</f>
        <v>32.20338983050847</v>
      </c>
      <c r="H5" s="10">
        <f>IF(ISERROR(AJ9),0,VALUE(AJ9))</f>
        <v>13</v>
      </c>
      <c r="I5" s="10">
        <f>IF(ISERROR(AK9),0,VALUE(AK9))</f>
        <v>38</v>
      </c>
      <c r="J5" s="29">
        <f>IF(ISERROR(H5/I5)=TRUE,0,(H5/I5)*100)</f>
        <v>34.210526315789473</v>
      </c>
      <c r="K5" s="10">
        <f>IF(ISERROR(AM9),0,VALUE(AM9))</f>
        <v>6</v>
      </c>
      <c r="L5" s="10">
        <f>IF(ISERROR(AN9),0,VALUE(AN9))</f>
        <v>21</v>
      </c>
      <c r="M5" s="29">
        <f>IF(ISERROR(K5/L5)=TRUE,0,(K5/L5)*100)</f>
        <v>28.571428571428569</v>
      </c>
      <c r="N5" s="10">
        <f>IF(ISERROR(AP9),0,VALUE(AP9))</f>
        <v>15</v>
      </c>
      <c r="O5" s="10">
        <f>IF(ISERROR(AQ9),0,VALUE(AQ9))</f>
        <v>25</v>
      </c>
      <c r="P5" s="29">
        <f>IF(ISERROR(N5/O5)=TRUE,0,(N5/O5)*100)</f>
        <v>60</v>
      </c>
      <c r="Q5" s="10">
        <f>IF(ISERROR(AR9),0,VALUE(AR9))</f>
        <v>14</v>
      </c>
      <c r="R5" s="10">
        <f>IF(ISERROR(AS9),0,VALUE(AS9))</f>
        <v>30</v>
      </c>
      <c r="S5" s="14">
        <f>Q5+R5</f>
        <v>44</v>
      </c>
      <c r="T5" s="10">
        <f>IF(ISERROR(AU9),0,VALUE(AU9))</f>
        <v>16</v>
      </c>
      <c r="U5" s="10">
        <f t="shared" ref="U5:V5" si="1">IF(ISERROR(AV9),0,VALUE(AV9))</f>
        <v>13</v>
      </c>
      <c r="V5" s="10">
        <f t="shared" si="1"/>
        <v>9</v>
      </c>
      <c r="W5" s="34">
        <f>F5+(O5*0.44)+U5-Q5</f>
        <v>69</v>
      </c>
      <c r="X5" s="25" t="e">
        <f>IF(#REF!=0,0,#REF!/#REF!)</f>
        <v>#REF!</v>
      </c>
      <c r="Y5" s="29">
        <f>IF(ISERROR(E5+0.5*K5/F5)=TRUE,0,(E5/F5)*100)</f>
        <v>32.20338983050847</v>
      </c>
      <c r="Z5" s="31">
        <f>IF(ISERROR(U5/#REF!)=TRUE,0,U5/#REF!)*100</f>
        <v>0</v>
      </c>
      <c r="AA5" s="31" t="e">
        <f>#REF!</f>
        <v>#REF!</v>
      </c>
      <c r="AB5" s="29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 x14ac:dyDescent="0.2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7" thickBot="1" x14ac:dyDescent="0.25">
      <c r="I7" s="11"/>
      <c r="K7" s="11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7" thickBot="1" x14ac:dyDescent="0.25">
      <c r="C8" s="99" t="s">
        <v>26</v>
      </c>
      <c r="D8" s="100"/>
      <c r="E8" s="100"/>
      <c r="F8" s="100"/>
      <c r="G8" s="100"/>
      <c r="H8" s="101"/>
      <c r="J8" s="12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7" thickBot="1" x14ac:dyDescent="0.25">
      <c r="C9" s="72" t="str">
        <f>B4</f>
        <v>UFAB</v>
      </c>
      <c r="D9" s="86" t="s">
        <v>145</v>
      </c>
      <c r="E9" s="86"/>
      <c r="F9" s="86"/>
      <c r="G9" s="86"/>
      <c r="H9" s="86"/>
      <c r="I9" s="49" t="s">
        <v>80</v>
      </c>
      <c r="J9" s="50">
        <v>20</v>
      </c>
      <c r="K9" s="50">
        <v>13</v>
      </c>
      <c r="L9" s="50">
        <v>14</v>
      </c>
      <c r="M9" s="50">
        <v>22</v>
      </c>
      <c r="N9" s="49">
        <v>69</v>
      </c>
      <c r="S9" s="89"/>
      <c r="T9" s="89"/>
      <c r="U9" s="89"/>
      <c r="V9" s="90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9" customHeight="1" thickBot="1" x14ac:dyDescent="0.25">
      <c r="C10" s="72" t="str">
        <f>B5</f>
        <v>BLMA</v>
      </c>
      <c r="D10" s="87" t="s">
        <v>144</v>
      </c>
      <c r="E10" s="88"/>
      <c r="F10" s="88"/>
      <c r="G10" s="88"/>
      <c r="H10" s="88"/>
      <c r="I10" s="49" t="s">
        <v>98</v>
      </c>
      <c r="J10" s="50">
        <v>14</v>
      </c>
      <c r="K10" s="50">
        <v>15</v>
      </c>
      <c r="L10" s="50">
        <v>13</v>
      </c>
      <c r="M10" s="50">
        <v>14</v>
      </c>
      <c r="N10" s="49">
        <v>56</v>
      </c>
      <c r="AE10" s="1" t="s">
        <v>27</v>
      </c>
      <c r="AF10" s="1" t="s">
        <v>28</v>
      </c>
      <c r="AG10" s="1" t="s">
        <v>39</v>
      </c>
      <c r="AH10" s="1" t="s">
        <v>1</v>
      </c>
      <c r="AI10" s="1" t="s">
        <v>29</v>
      </c>
      <c r="AJ10" s="1" t="s">
        <v>40</v>
      </c>
      <c r="AK10" s="1" t="s">
        <v>41</v>
      </c>
      <c r="AL10" s="1" t="s">
        <v>30</v>
      </c>
      <c r="AM10" s="1" t="s">
        <v>42</v>
      </c>
      <c r="AN10" s="1" t="s">
        <v>43</v>
      </c>
      <c r="AO10" s="1" t="s">
        <v>31</v>
      </c>
      <c r="AP10" s="1" t="s">
        <v>2</v>
      </c>
      <c r="AQ10" s="1" t="s">
        <v>32</v>
      </c>
      <c r="AR10" s="1" t="s">
        <v>146</v>
      </c>
      <c r="AS10" s="1" t="s">
        <v>34</v>
      </c>
      <c r="AT10" s="1" t="s">
        <v>35</v>
      </c>
      <c r="AU10" s="1" t="s">
        <v>23</v>
      </c>
      <c r="AV10" s="1" t="s">
        <v>24</v>
      </c>
      <c r="AW10" s="1" t="s">
        <v>37</v>
      </c>
      <c r="AX10" s="1" t="s">
        <v>38</v>
      </c>
      <c r="AY10" s="1"/>
    </row>
    <row r="11" spans="2:55" x14ac:dyDescent="0.2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 ht="17" x14ac:dyDescent="0.25">
      <c r="N12" s="13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7" thickBot="1" x14ac:dyDescent="0.25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9" thickBot="1" x14ac:dyDescent="0.25">
      <c r="B14" s="56" t="s">
        <v>72</v>
      </c>
      <c r="C14" s="55"/>
      <c r="D14" s="55"/>
      <c r="E14" s="56" t="s">
        <v>73</v>
      </c>
      <c r="F14" s="55"/>
      <c r="G14" s="57"/>
      <c r="H14" s="63" t="s">
        <v>68</v>
      </c>
      <c r="I14" s="67" t="s">
        <v>69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 x14ac:dyDescent="0.2">
      <c r="B15" s="53" t="s">
        <v>136</v>
      </c>
      <c r="C15" s="51"/>
      <c r="D15" s="51"/>
      <c r="E15" s="53" t="s">
        <v>84</v>
      </c>
      <c r="F15" s="51"/>
      <c r="G15" s="58" t="s">
        <v>74</v>
      </c>
      <c r="H15" s="59">
        <f>MID(B15,FIND(":",B15)+1,LEN(B15))*1</f>
        <v>29</v>
      </c>
      <c r="I15" s="64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 x14ac:dyDescent="0.2">
      <c r="B16" s="54"/>
      <c r="C16" s="51"/>
      <c r="D16" s="51"/>
      <c r="E16" s="54"/>
      <c r="F16" s="51"/>
      <c r="G16" s="58" t="s">
        <v>75</v>
      </c>
      <c r="H16" s="60">
        <f>MID(B17,FIND(":",B17)+1,LEN(B17))*1</f>
        <v>38</v>
      </c>
      <c r="I16" s="65">
        <f>MID(E17,FIND(":",E17)+1,LEN(E17))*1</f>
        <v>32</v>
      </c>
    </row>
    <row r="17" spans="2:55" x14ac:dyDescent="0.2">
      <c r="B17" s="53" t="s">
        <v>97</v>
      </c>
      <c r="C17" s="51"/>
      <c r="D17" s="51"/>
      <c r="E17" s="53" t="s">
        <v>71</v>
      </c>
      <c r="F17" s="51"/>
      <c r="G17" s="58" t="s">
        <v>76</v>
      </c>
      <c r="H17" s="60">
        <f>MID(B19,FIND(":",B19)+1,LEN(B19))*1</f>
        <v>6</v>
      </c>
      <c r="I17" s="65">
        <f>MID(E19,FIND(":",E19)+1,LEN(E19))*1</f>
        <v>11</v>
      </c>
    </row>
    <row r="18" spans="2:55" ht="18" x14ac:dyDescent="0.2">
      <c r="B18" s="54"/>
      <c r="C18" s="51"/>
      <c r="D18" s="51"/>
      <c r="E18" s="54"/>
      <c r="F18" s="51"/>
      <c r="G18" s="58" t="s">
        <v>77</v>
      </c>
      <c r="H18" s="60">
        <f>MID(B21,FIND(":",B21)+1,LEN(B21))*1</f>
        <v>11</v>
      </c>
      <c r="I18" s="65">
        <f>MID(E21,FIND(":",E21)+1,LEN(E21))*1</f>
        <v>6</v>
      </c>
    </row>
    <row r="19" spans="2:55" ht="17" thickBot="1" x14ac:dyDescent="0.25">
      <c r="B19" s="53" t="s">
        <v>89</v>
      </c>
      <c r="C19" s="51"/>
      <c r="D19" s="51"/>
      <c r="E19" s="53" t="s">
        <v>82</v>
      </c>
      <c r="F19" s="51"/>
      <c r="G19" s="61" t="s">
        <v>78</v>
      </c>
      <c r="H19" s="62">
        <f>MID(B23,FIND(":",B23)+1,LEN(B23))*1</f>
        <v>17</v>
      </c>
      <c r="I19" s="66">
        <f>MID(E23,FIND(":",E23)+1,LEN(E23))*1</f>
        <v>30</v>
      </c>
    </row>
    <row r="20" spans="2:55" ht="18" x14ac:dyDescent="0.2">
      <c r="B20" s="54"/>
      <c r="C20" s="51"/>
      <c r="D20" s="51"/>
      <c r="E20" s="54"/>
      <c r="F20" s="51"/>
      <c r="G20" s="51"/>
      <c r="H20" s="51"/>
      <c r="I20" s="51"/>
    </row>
    <row r="21" spans="2:55" x14ac:dyDescent="0.2">
      <c r="B21" s="53" t="s">
        <v>112</v>
      </c>
      <c r="C21" s="51"/>
      <c r="D21" s="51"/>
      <c r="E21" s="53" t="s">
        <v>83</v>
      </c>
      <c r="F21" s="51"/>
      <c r="G21" s="51"/>
      <c r="H21" s="51"/>
      <c r="I21" s="51"/>
    </row>
    <row r="22" spans="2:55" ht="18" x14ac:dyDescent="0.2">
      <c r="B22" s="54"/>
      <c r="C22" s="51"/>
      <c r="D22" s="51"/>
      <c r="E22" s="54"/>
      <c r="F22" s="51"/>
      <c r="G22" s="51"/>
      <c r="H22" s="51"/>
      <c r="I22" s="51"/>
    </row>
    <row r="23" spans="2:55" x14ac:dyDescent="0.2">
      <c r="B23" s="53" t="s">
        <v>101</v>
      </c>
      <c r="C23" s="51"/>
      <c r="D23" s="51"/>
      <c r="E23" s="53" t="s">
        <v>139</v>
      </c>
      <c r="F23" s="51"/>
      <c r="G23" s="51"/>
      <c r="H23" s="51"/>
      <c r="I23" s="51"/>
    </row>
    <row r="24" spans="2:55" ht="18" x14ac:dyDescent="0.2">
      <c r="B24" s="54"/>
      <c r="E24" s="54"/>
    </row>
    <row r="25" spans="2:55" x14ac:dyDescent="0.2">
      <c r="B25" s="53" t="s">
        <v>137</v>
      </c>
      <c r="E25" s="53" t="s">
        <v>140</v>
      </c>
    </row>
    <row r="26" spans="2:55" ht="18" x14ac:dyDescent="0.2">
      <c r="B26" s="54"/>
      <c r="E26" s="54"/>
    </row>
    <row r="27" spans="2:55" x14ac:dyDescent="0.2">
      <c r="B27" s="53" t="s">
        <v>138</v>
      </c>
      <c r="E27" s="53" t="s">
        <v>141</v>
      </c>
    </row>
    <row r="28" spans="2:55" ht="17" thickBot="1" x14ac:dyDescent="0.25"/>
    <row r="29" spans="2:55" ht="17" thickBot="1" x14ac:dyDescent="0.25">
      <c r="Y29" s="94" t="s">
        <v>48</v>
      </c>
      <c r="Z29" s="95"/>
      <c r="AA29" s="95"/>
      <c r="AB29" s="96"/>
    </row>
    <row r="30" spans="2:55" ht="17" thickBot="1" x14ac:dyDescent="0.25">
      <c r="B30" s="84">
        <f xml:space="preserve"> Calendrier!A5</f>
        <v>2</v>
      </c>
      <c r="C30" s="97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4" t="s">
        <v>49</v>
      </c>
      <c r="Z30" s="95"/>
      <c r="AA30" s="95"/>
      <c r="AB30" s="96"/>
    </row>
    <row r="31" spans="2:55" x14ac:dyDescent="0.2">
      <c r="B31" s="77" t="s">
        <v>5</v>
      </c>
      <c r="C31" s="78" t="s">
        <v>6</v>
      </c>
      <c r="D31" s="78" t="s">
        <v>7</v>
      </c>
      <c r="E31" s="78" t="s">
        <v>8</v>
      </c>
      <c r="F31" s="78" t="s">
        <v>9</v>
      </c>
      <c r="G31" s="78" t="s">
        <v>44</v>
      </c>
      <c r="H31" s="78" t="s">
        <v>10</v>
      </c>
      <c r="I31" s="78" t="s">
        <v>11</v>
      </c>
      <c r="J31" s="78" t="s">
        <v>12</v>
      </c>
      <c r="K31" s="78" t="s">
        <v>13</v>
      </c>
      <c r="L31" s="78" t="s">
        <v>14</v>
      </c>
      <c r="M31" s="78" t="s">
        <v>15</v>
      </c>
      <c r="N31" s="78" t="s">
        <v>16</v>
      </c>
      <c r="O31" s="78" t="s">
        <v>17</v>
      </c>
      <c r="P31" s="78" t="s">
        <v>18</v>
      </c>
      <c r="Q31" s="78" t="s">
        <v>19</v>
      </c>
      <c r="R31" s="78" t="s">
        <v>21</v>
      </c>
      <c r="S31" s="78" t="s">
        <v>51</v>
      </c>
      <c r="T31" s="78" t="s">
        <v>23</v>
      </c>
      <c r="U31" s="78" t="s">
        <v>24</v>
      </c>
      <c r="V31" s="78" t="s">
        <v>37</v>
      </c>
      <c r="W31" s="78" t="s">
        <v>46</v>
      </c>
      <c r="X31" s="23" t="s">
        <v>47</v>
      </c>
      <c r="Y31" s="26" t="s">
        <v>45</v>
      </c>
      <c r="Z31" s="27" t="s">
        <v>67</v>
      </c>
      <c r="AA31" s="27" t="s">
        <v>50</v>
      </c>
      <c r="AB31" s="28" t="s">
        <v>62</v>
      </c>
    </row>
    <row r="32" spans="2:55" x14ac:dyDescent="0.2">
      <c r="B32" s="79" t="str">
        <f>Calendrier!C5</f>
        <v>RVBC</v>
      </c>
      <c r="C32" s="19">
        <f>H32*2+K32*3+N32</f>
        <v>53</v>
      </c>
      <c r="D32" s="19">
        <f>H33*2+K33*3+N33</f>
        <v>59</v>
      </c>
      <c r="E32" s="19">
        <f>H32+K32</f>
        <v>22</v>
      </c>
      <c r="F32" s="19">
        <f>I32+L32</f>
        <v>61</v>
      </c>
      <c r="G32" s="29">
        <f>IF(ISERROR(E32+0.5*K32/F32)=TRUE,0,(E32/F32)*100)</f>
        <v>36.065573770491802</v>
      </c>
      <c r="H32" s="69">
        <f>IF(ISERROR(AJ43),0,VALUE(AJ43))</f>
        <v>19</v>
      </c>
      <c r="I32" s="69">
        <f>IF(ISERROR(AK43),0,VALUE(AK43))</f>
        <v>44</v>
      </c>
      <c r="J32" s="29">
        <f>IF(ISERROR(H32/I32)=TRUE,0,(H32/I32)*100)</f>
        <v>43.18181818181818</v>
      </c>
      <c r="K32" s="18">
        <f>IF(ISERROR(AM43),0,VALUE(AM43))</f>
        <v>3</v>
      </c>
      <c r="L32" s="18">
        <f>IF(ISERROR(AN43),0,VALUE(AN43))</f>
        <v>17</v>
      </c>
      <c r="M32" s="29">
        <f>IF(ISERROR(K32/L32)=TRUE,0,(K32/L32)*100)</f>
        <v>17.647058823529413</v>
      </c>
      <c r="N32" s="18">
        <f>IF(ISERROR(AP43),0,VALUE(AP43))</f>
        <v>6</v>
      </c>
      <c r="O32" s="18">
        <f>IF(ISERROR(AQ43),0,VALUE(AQ43))</f>
        <v>11</v>
      </c>
      <c r="P32" s="29">
        <f>IF(ISERROR(N32/O32)=TRUE,0,(N32/O32)*100)</f>
        <v>54.54545454545454</v>
      </c>
      <c r="Q32" s="18">
        <f>IF(ISERROR(AR43),0,VALUE(AR43))</f>
        <v>11</v>
      </c>
      <c r="R32" s="18">
        <f>IF(ISERROR(AS43),0,VALUE(AS43))</f>
        <v>30</v>
      </c>
      <c r="S32" s="21">
        <f>Q32+R32</f>
        <v>41</v>
      </c>
      <c r="T32" s="18">
        <f>IF(ISERROR(AU43),0,VALUE(AU43))</f>
        <v>13</v>
      </c>
      <c r="U32" s="18">
        <f t="shared" ref="U32" si="8">IF(ISERROR(AV43),0,VALUE(AV43))</f>
        <v>15</v>
      </c>
      <c r="V32" s="18">
        <f t="shared" ref="V32" si="9">IF(ISERROR(AW43),0,VALUE(AW43))</f>
        <v>5</v>
      </c>
      <c r="W32" s="33">
        <f>F32+(O32*0.44)+U32-Q32</f>
        <v>69.84</v>
      </c>
      <c r="X32" s="24" t="e">
        <f>IF(#REF!=0,0,#REF!/#REF!)</f>
        <v>#REF!</v>
      </c>
      <c r="Y32" s="29">
        <f>IF(ISERROR(E32+0.5*K32/F32)=TRUE,0,(E32/F32)*100)</f>
        <v>36.065573770491802</v>
      </c>
      <c r="Z32" s="30">
        <f>IF(ISERROR(U32/#REF!)=TRUE,0,U32/#REF!)*100</f>
        <v>0</v>
      </c>
      <c r="AA32" s="30" t="e">
        <f>#REF!</f>
        <v>#REF!</v>
      </c>
      <c r="AB32" s="29">
        <f>N32/F32*100</f>
        <v>9.8360655737704921</v>
      </c>
      <c r="AE32" s="1" t="s">
        <v>27</v>
      </c>
      <c r="AF32" s="1" t="s">
        <v>28</v>
      </c>
      <c r="AG32" s="1" t="s">
        <v>39</v>
      </c>
      <c r="AH32" s="1" t="s">
        <v>1</v>
      </c>
      <c r="AI32" s="1" t="s">
        <v>29</v>
      </c>
      <c r="AJ32" s="1" t="s">
        <v>40</v>
      </c>
      <c r="AK32" s="1" t="s">
        <v>41</v>
      </c>
      <c r="AL32" s="1" t="s">
        <v>30</v>
      </c>
      <c r="AM32" s="1" t="s">
        <v>42</v>
      </c>
      <c r="AN32" s="1" t="s">
        <v>43</v>
      </c>
      <c r="AO32" s="1" t="s">
        <v>31</v>
      </c>
      <c r="AP32" s="1" t="s">
        <v>2</v>
      </c>
      <c r="AQ32" s="1" t="s">
        <v>32</v>
      </c>
      <c r="AR32" s="1" t="s">
        <v>146</v>
      </c>
      <c r="AS32" s="1" t="s">
        <v>34</v>
      </c>
      <c r="AT32" s="1" t="s">
        <v>35</v>
      </c>
      <c r="AU32" s="1" t="s">
        <v>23</v>
      </c>
      <c r="AV32" s="1" t="s">
        <v>24</v>
      </c>
      <c r="AW32" s="1" t="s">
        <v>37</v>
      </c>
      <c r="AX32" s="1" t="s">
        <v>38</v>
      </c>
      <c r="AY32" s="1"/>
      <c r="AZ32" s="1"/>
      <c r="BA32" s="1"/>
      <c r="BB32" s="1"/>
      <c r="BC32" s="1"/>
    </row>
    <row r="33" spans="2:53" ht="17" thickBot="1" x14ac:dyDescent="0.25">
      <c r="B33" s="80" t="str">
        <f>Calendrier!E5</f>
        <v>BOURGES</v>
      </c>
      <c r="C33" s="9">
        <f>H33*2+K33*3+N33</f>
        <v>59</v>
      </c>
      <c r="D33" s="9">
        <f>H32*2+K32*3+N32</f>
        <v>53</v>
      </c>
      <c r="E33" s="9">
        <f>H33+K33</f>
        <v>19</v>
      </c>
      <c r="F33" s="9">
        <f>I33+L33</f>
        <v>59</v>
      </c>
      <c r="G33" s="29">
        <f>IF(ISERROR(E33+0.5*K33/F33)=TRUE,0,(E33/F33)*100)</f>
        <v>32.20338983050847</v>
      </c>
      <c r="H33" s="10">
        <f>IF(ISERROR(AJ37),0,VALUE(AJ37))</f>
        <v>13</v>
      </c>
      <c r="I33" s="10">
        <f>IF(ISERROR(AK37),0,VALUE(AK37))</f>
        <v>38</v>
      </c>
      <c r="J33" s="29">
        <f>IF(ISERROR(H33/I33)=TRUE,0,(H33/I33)*100)</f>
        <v>34.210526315789473</v>
      </c>
      <c r="K33" s="10">
        <f>IF(ISERROR(AM37),0,VALUE(AM37))</f>
        <v>6</v>
      </c>
      <c r="L33" s="10">
        <f>IF(ISERROR(AN37),0,VALUE(AN37))</f>
        <v>21</v>
      </c>
      <c r="M33" s="29">
        <f>IF(ISERROR(K33/L33)=TRUE,0,(K33/L33)*100)</f>
        <v>28.571428571428569</v>
      </c>
      <c r="N33" s="10">
        <f>IF(ISERROR(AP37),0,VALUE(AP37))</f>
        <v>15</v>
      </c>
      <c r="O33" s="10">
        <f>IF(ISERROR(AQ37),0,VALUE(AQ37))</f>
        <v>25</v>
      </c>
      <c r="P33" s="29">
        <f>IF(ISERROR(N33/O33)=TRUE,0,(N33/O33)*100)</f>
        <v>60</v>
      </c>
      <c r="Q33" s="10">
        <f>IF(ISERROR(AR37),0,VALUE(AR37))</f>
        <v>14</v>
      </c>
      <c r="R33" s="10">
        <f>IF(ISERROR(AS37),0,VALUE(AS37))</f>
        <v>30</v>
      </c>
      <c r="S33" s="14">
        <f>Q33+R33</f>
        <v>44</v>
      </c>
      <c r="T33" s="10">
        <f>IF(ISERROR(AU37),0,VALUE(AU37))</f>
        <v>16</v>
      </c>
      <c r="U33" s="10">
        <f t="shared" ref="U33" si="10">IF(ISERROR(AV37),0,VALUE(AV37))</f>
        <v>13</v>
      </c>
      <c r="V33" s="10">
        <f t="shared" ref="V33" si="11">IF(ISERROR(AW37),0,VALUE(AW37))</f>
        <v>9</v>
      </c>
      <c r="W33" s="34">
        <f>F33+(O33*0.44)+U33-Q33</f>
        <v>69</v>
      </c>
      <c r="X33" s="25" t="e">
        <f>IF(#REF!=0,0,#REF!/#REF!)</f>
        <v>#REF!</v>
      </c>
      <c r="Y33" s="29">
        <f>IF(ISERROR(E33+0.5*K33/F33)=TRUE,0,(E33/F33)*100)</f>
        <v>32.20338983050847</v>
      </c>
      <c r="Z33" s="31">
        <f>IF(ISERROR(U33/#REF!)=TRUE,0,U33/#REF!)*100</f>
        <v>0</v>
      </c>
      <c r="AA33" s="31" t="e">
        <f>#REF!</f>
        <v>#REF!</v>
      </c>
      <c r="AB33" s="29">
        <f>N33/F33*100</f>
        <v>25.423728813559322</v>
      </c>
      <c r="AE33">
        <f>FIND("	",$D$10)</f>
        <v>3</v>
      </c>
      <c r="AF33">
        <f t="shared" ref="AF33:AY33" si="12">FIND("	",$D$10,AE33+1)</f>
        <v>9</v>
      </c>
      <c r="AG33">
        <f t="shared" si="12"/>
        <v>12</v>
      </c>
      <c r="AH33">
        <f t="shared" si="12"/>
        <v>18</v>
      </c>
      <c r="AI33">
        <f t="shared" si="12"/>
        <v>21</v>
      </c>
      <c r="AJ33">
        <f t="shared" si="12"/>
        <v>26</v>
      </c>
      <c r="AK33">
        <f t="shared" si="12"/>
        <v>29</v>
      </c>
      <c r="AL33">
        <f t="shared" si="12"/>
        <v>35</v>
      </c>
      <c r="AM33">
        <f t="shared" si="12"/>
        <v>38</v>
      </c>
      <c r="AN33">
        <f t="shared" si="12"/>
        <v>41</v>
      </c>
      <c r="AO33">
        <f t="shared" si="12"/>
        <v>44</v>
      </c>
      <c r="AP33">
        <f t="shared" si="12"/>
        <v>47</v>
      </c>
      <c r="AQ33">
        <f t="shared" si="12"/>
        <v>50</v>
      </c>
      <c r="AR33">
        <f t="shared" si="12"/>
        <v>53</v>
      </c>
      <c r="AS33">
        <f t="shared" si="12"/>
        <v>55</v>
      </c>
      <c r="AT33">
        <f t="shared" si="12"/>
        <v>57</v>
      </c>
      <c r="AU33">
        <f t="shared" si="12"/>
        <v>59</v>
      </c>
      <c r="AV33">
        <f t="shared" si="12"/>
        <v>62</v>
      </c>
      <c r="AW33" t="e">
        <f t="shared" si="12"/>
        <v>#VALUE!</v>
      </c>
      <c r="AX33" t="e">
        <f t="shared" si="12"/>
        <v>#VALUE!</v>
      </c>
      <c r="AY33" t="e">
        <f t="shared" si="12"/>
        <v>#VALUE!</v>
      </c>
    </row>
    <row r="34" spans="2:53" x14ac:dyDescent="0.2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3">TRIM(MID($D$10,AK33,AL33-AK33))</f>
        <v xml:space="preserve">	15-25</v>
      </c>
      <c r="AQ34" t="str">
        <f t="shared" si="13"/>
        <v xml:space="preserve">	60</v>
      </c>
      <c r="AR34" t="str">
        <f t="shared" si="13"/>
        <v xml:space="preserve">	14</v>
      </c>
      <c r="AS34" t="str">
        <f t="shared" si="13"/>
        <v xml:space="preserve">	30</v>
      </c>
      <c r="AT34" t="str">
        <f t="shared" si="13"/>
        <v xml:space="preserve">	44</v>
      </c>
      <c r="AU34" t="str">
        <f t="shared" si="13"/>
        <v xml:space="preserve">	16</v>
      </c>
      <c r="AV34" t="str">
        <f t="shared" si="13"/>
        <v xml:space="preserve">	13</v>
      </c>
      <c r="AW34" t="str">
        <f t="shared" si="13"/>
        <v xml:space="preserve">	9</v>
      </c>
      <c r="AX34" t="str">
        <f t="shared" si="13"/>
        <v xml:space="preserve">	3</v>
      </c>
      <c r="AY34" t="str">
        <f t="shared" si="13"/>
        <v xml:space="preserve">	5</v>
      </c>
      <c r="AZ34" t="str">
        <f t="shared" si="13"/>
        <v xml:space="preserve">	21</v>
      </c>
      <c r="BA34" t="e">
        <f t="shared" si="13"/>
        <v>#VALUE!</v>
      </c>
    </row>
    <row r="35" spans="2:53" ht="17" thickBot="1" x14ac:dyDescent="0.25">
      <c r="I35" s="11"/>
      <c r="K35" s="11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7" thickBot="1" x14ac:dyDescent="0.25">
      <c r="B36" s="91" t="s">
        <v>26</v>
      </c>
      <c r="C36" s="92"/>
      <c r="D36" s="92"/>
      <c r="E36" s="92"/>
      <c r="F36" s="92"/>
      <c r="G36" s="93"/>
      <c r="I36" s="12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7" thickBot="1" x14ac:dyDescent="0.25">
      <c r="B37" s="76" t="str">
        <f>B32</f>
        <v>RVBC</v>
      </c>
      <c r="C37" s="102" t="s">
        <v>145</v>
      </c>
      <c r="D37" s="102"/>
      <c r="E37" s="102"/>
      <c r="F37" s="102"/>
      <c r="G37" s="102"/>
      <c r="H37" s="49" t="s">
        <v>80</v>
      </c>
      <c r="I37" s="50">
        <v>20</v>
      </c>
      <c r="J37" s="50">
        <v>13</v>
      </c>
      <c r="K37" s="50">
        <v>14</v>
      </c>
      <c r="L37" s="50">
        <v>22</v>
      </c>
      <c r="M37" s="49">
        <v>69</v>
      </c>
      <c r="S37" s="89"/>
      <c r="T37" s="89"/>
      <c r="U37" s="89"/>
      <c r="V37" s="90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4">CLEAN(AR34)</f>
        <v>14</v>
      </c>
      <c r="AS37" t="str">
        <f t="shared" si="14"/>
        <v>30</v>
      </c>
      <c r="AT37" t="str">
        <f t="shared" si="14"/>
        <v>44</v>
      </c>
      <c r="AU37" t="str">
        <f t="shared" si="14"/>
        <v>16</v>
      </c>
      <c r="AV37" t="str">
        <f t="shared" si="14"/>
        <v>13</v>
      </c>
      <c r="AW37" t="str">
        <f t="shared" si="14"/>
        <v>9</v>
      </c>
      <c r="AX37" t="str">
        <f t="shared" si="14"/>
        <v>3</v>
      </c>
      <c r="AY37" t="str">
        <f t="shared" si="14"/>
        <v>5</v>
      </c>
      <c r="AZ37" t="str">
        <f t="shared" si="14"/>
        <v>21</v>
      </c>
      <c r="BA37" t="e">
        <f t="shared" si="14"/>
        <v>#VALUE!</v>
      </c>
    </row>
    <row r="38" spans="2:53" ht="17" thickBot="1" x14ac:dyDescent="0.25">
      <c r="B38" s="76" t="str">
        <f>B33</f>
        <v>BOURGES</v>
      </c>
      <c r="C38" s="103" t="s">
        <v>144</v>
      </c>
      <c r="D38" s="104"/>
      <c r="E38" s="104"/>
      <c r="F38" s="104"/>
      <c r="G38" s="104"/>
      <c r="H38" s="49" t="s">
        <v>98</v>
      </c>
      <c r="I38" s="50">
        <v>14</v>
      </c>
      <c r="J38" s="50">
        <v>15</v>
      </c>
      <c r="K38" s="50">
        <v>13</v>
      </c>
      <c r="L38" s="50">
        <v>14</v>
      </c>
      <c r="M38" s="49">
        <v>56</v>
      </c>
      <c r="AE38" s="1" t="s">
        <v>27</v>
      </c>
      <c r="AF38" s="1" t="s">
        <v>28</v>
      </c>
      <c r="AG38" s="1" t="s">
        <v>39</v>
      </c>
      <c r="AH38" s="1" t="s">
        <v>1</v>
      </c>
      <c r="AI38" s="1" t="s">
        <v>29</v>
      </c>
      <c r="AJ38" s="1" t="s">
        <v>40</v>
      </c>
      <c r="AK38" s="1" t="s">
        <v>41</v>
      </c>
      <c r="AL38" s="1" t="s">
        <v>30</v>
      </c>
      <c r="AM38" s="1" t="s">
        <v>42</v>
      </c>
      <c r="AN38" s="1" t="s">
        <v>43</v>
      </c>
      <c r="AO38" s="1" t="s">
        <v>31</v>
      </c>
      <c r="AP38" s="1" t="s">
        <v>2</v>
      </c>
      <c r="AQ38" s="1" t="s">
        <v>32</v>
      </c>
      <c r="AR38" s="1" t="s">
        <v>146</v>
      </c>
      <c r="AS38" s="1" t="s">
        <v>34</v>
      </c>
      <c r="AT38" s="1" t="s">
        <v>35</v>
      </c>
      <c r="AU38" s="1" t="s">
        <v>23</v>
      </c>
      <c r="AV38" s="1" t="s">
        <v>24</v>
      </c>
      <c r="AW38" s="1" t="s">
        <v>37</v>
      </c>
      <c r="AX38" s="1" t="s">
        <v>38</v>
      </c>
      <c r="AY38" s="1"/>
    </row>
    <row r="39" spans="2:53" x14ac:dyDescent="0.2">
      <c r="AE39">
        <f>FIND("	",$D$9)</f>
        <v>3</v>
      </c>
      <c r="AF39">
        <f t="shared" ref="AF39:AY39" si="15">FIND("	",$D$9,AE39+1)</f>
        <v>9</v>
      </c>
      <c r="AG39">
        <f t="shared" si="15"/>
        <v>12</v>
      </c>
      <c r="AH39">
        <f t="shared" si="15"/>
        <v>18</v>
      </c>
      <c r="AI39">
        <f t="shared" si="15"/>
        <v>21</v>
      </c>
      <c r="AJ39">
        <f t="shared" si="15"/>
        <v>26</v>
      </c>
      <c r="AK39">
        <f t="shared" si="15"/>
        <v>29</v>
      </c>
      <c r="AL39">
        <f t="shared" si="15"/>
        <v>34</v>
      </c>
      <c r="AM39">
        <f t="shared" si="15"/>
        <v>37</v>
      </c>
      <c r="AN39">
        <f t="shared" si="15"/>
        <v>40</v>
      </c>
      <c r="AO39">
        <f t="shared" si="15"/>
        <v>43</v>
      </c>
      <c r="AP39">
        <f t="shared" si="15"/>
        <v>46</v>
      </c>
      <c r="AQ39">
        <f t="shared" si="15"/>
        <v>49</v>
      </c>
      <c r="AR39">
        <f t="shared" si="15"/>
        <v>52</v>
      </c>
      <c r="AS39">
        <f t="shared" si="15"/>
        <v>54</v>
      </c>
      <c r="AT39">
        <f t="shared" si="15"/>
        <v>56</v>
      </c>
      <c r="AU39">
        <f t="shared" si="15"/>
        <v>58</v>
      </c>
      <c r="AV39">
        <f t="shared" si="15"/>
        <v>61</v>
      </c>
      <c r="AW39">
        <f t="shared" si="15"/>
        <v>64</v>
      </c>
      <c r="AX39">
        <f t="shared" si="15"/>
        <v>65</v>
      </c>
      <c r="AY39" t="e">
        <f t="shared" si="15"/>
        <v>#VALUE!</v>
      </c>
    </row>
    <row r="40" spans="2:53" ht="17" x14ac:dyDescent="0.25">
      <c r="N40" s="13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6">TRIM(MID($D$9,AK39,AL39-AK39))</f>
        <v xml:space="preserve">	6-11</v>
      </c>
      <c r="AQ40" t="str">
        <f t="shared" si="16"/>
        <v xml:space="preserve">	54</v>
      </c>
      <c r="AR40" t="str">
        <f t="shared" si="16"/>
        <v xml:space="preserve">	11</v>
      </c>
      <c r="AS40" t="str">
        <f t="shared" si="16"/>
        <v xml:space="preserve">	30</v>
      </c>
      <c r="AT40" t="str">
        <f t="shared" si="16"/>
        <v xml:space="preserve">	41</v>
      </c>
      <c r="AU40" t="str">
        <f t="shared" si="16"/>
        <v xml:space="preserve">	13</v>
      </c>
      <c r="AV40" t="str">
        <f t="shared" si="16"/>
        <v xml:space="preserve">	15</v>
      </c>
      <c r="AW40" t="str">
        <f t="shared" si="16"/>
        <v xml:space="preserve">	5</v>
      </c>
      <c r="AX40" t="str">
        <f t="shared" si="16"/>
        <v xml:space="preserve">	5</v>
      </c>
      <c r="AY40" t="str">
        <f t="shared" si="16"/>
        <v xml:space="preserve">	3</v>
      </c>
      <c r="AZ40" t="str">
        <f t="shared" si="16"/>
        <v xml:space="preserve">	24</v>
      </c>
      <c r="BA40" t="str">
        <f t="shared" si="16"/>
        <v xml:space="preserve">	21</v>
      </c>
    </row>
    <row r="41" spans="2:53" ht="17" thickBot="1" x14ac:dyDescent="0.25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9" thickBot="1" x14ac:dyDescent="0.25">
      <c r="B42" s="56" t="s">
        <v>72</v>
      </c>
      <c r="C42" s="55"/>
      <c r="D42" s="55"/>
      <c r="E42" s="56" t="s">
        <v>73</v>
      </c>
      <c r="F42" s="55"/>
      <c r="G42" s="57"/>
      <c r="H42" s="63" t="s">
        <v>68</v>
      </c>
      <c r="I42" s="67" t="s">
        <v>69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 x14ac:dyDescent="0.2">
      <c r="B43" s="53" t="s">
        <v>136</v>
      </c>
      <c r="C43" s="51"/>
      <c r="D43" s="51"/>
      <c r="E43" s="53" t="s">
        <v>84</v>
      </c>
      <c r="F43" s="51"/>
      <c r="G43" s="58" t="s">
        <v>74</v>
      </c>
      <c r="H43" s="59">
        <f>MID(B43,FIND(":",B43)+1,LEN(B43))*1</f>
        <v>29</v>
      </c>
      <c r="I43" s="64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7">CLEAN(AR40)</f>
        <v>11</v>
      </c>
      <c r="AS43" t="str">
        <f t="shared" si="17"/>
        <v>30</v>
      </c>
      <c r="AT43" t="str">
        <f t="shared" si="17"/>
        <v>41</v>
      </c>
      <c r="AU43" t="str">
        <f t="shared" si="17"/>
        <v>13</v>
      </c>
      <c r="AV43" t="str">
        <f t="shared" si="17"/>
        <v>15</v>
      </c>
      <c r="AW43" t="str">
        <f t="shared" si="17"/>
        <v>5</v>
      </c>
      <c r="AX43" t="str">
        <f t="shared" si="17"/>
        <v>5</v>
      </c>
      <c r="AY43" t="str">
        <f t="shared" si="17"/>
        <v>3</v>
      </c>
      <c r="AZ43" t="str">
        <f t="shared" si="17"/>
        <v>24</v>
      </c>
      <c r="BA43" t="str">
        <f t="shared" si="17"/>
        <v>21</v>
      </c>
    </row>
    <row r="44" spans="2:53" ht="18" x14ac:dyDescent="0.2">
      <c r="B44" s="54"/>
      <c r="C44" s="51"/>
      <c r="D44" s="51"/>
      <c r="E44" s="54"/>
      <c r="F44" s="51"/>
      <c r="G44" s="58" t="s">
        <v>75</v>
      </c>
      <c r="H44" s="60">
        <f>MID(B45,FIND(":",B45)+1,LEN(B45))*1</f>
        <v>38</v>
      </c>
      <c r="I44" s="65">
        <f>MID(E45,FIND(":",E45)+1,LEN(E45))*1</f>
        <v>32</v>
      </c>
    </row>
    <row r="45" spans="2:53" x14ac:dyDescent="0.2">
      <c r="B45" s="53" t="s">
        <v>97</v>
      </c>
      <c r="C45" s="51"/>
      <c r="D45" s="51"/>
      <c r="E45" s="53" t="s">
        <v>71</v>
      </c>
      <c r="F45" s="51"/>
      <c r="G45" s="58" t="s">
        <v>76</v>
      </c>
      <c r="H45" s="60">
        <f>MID(B47,FIND(":",B47)+1,LEN(B47))*1</f>
        <v>6</v>
      </c>
      <c r="I45" s="65">
        <f>MID(E47,FIND(":",E47)+1,LEN(E47))*1</f>
        <v>11</v>
      </c>
    </row>
    <row r="46" spans="2:53" ht="18" x14ac:dyDescent="0.2">
      <c r="B46" s="54"/>
      <c r="C46" s="51"/>
      <c r="D46" s="51"/>
      <c r="E46" s="54"/>
      <c r="F46" s="51"/>
      <c r="G46" s="58" t="s">
        <v>77</v>
      </c>
      <c r="H46" s="60">
        <f>MID(B49,FIND(":",B49)+1,LEN(B49))*1</f>
        <v>11</v>
      </c>
      <c r="I46" s="65">
        <f>MID(E49,FIND(":",E49)+1,LEN(E49))*1</f>
        <v>6</v>
      </c>
    </row>
    <row r="47" spans="2:53" ht="17" thickBot="1" x14ac:dyDescent="0.25">
      <c r="B47" s="53" t="s">
        <v>89</v>
      </c>
      <c r="C47" s="51"/>
      <c r="D47" s="51"/>
      <c r="E47" s="53" t="s">
        <v>82</v>
      </c>
      <c r="F47" s="51"/>
      <c r="G47" s="61" t="s">
        <v>78</v>
      </c>
      <c r="H47" s="62">
        <f>MID(B51,FIND(":",B51)+1,LEN(B51))*1</f>
        <v>17</v>
      </c>
      <c r="I47" s="66">
        <f>MID(E51,FIND(":",E51)+1,LEN(E51))*1</f>
        <v>30</v>
      </c>
    </row>
    <row r="48" spans="2:53" ht="18" x14ac:dyDescent="0.2">
      <c r="B48" s="54"/>
      <c r="C48" s="51"/>
      <c r="D48" s="51"/>
      <c r="E48" s="54"/>
      <c r="F48" s="51"/>
      <c r="G48" s="51"/>
      <c r="H48" s="51"/>
      <c r="I48" s="51"/>
    </row>
    <row r="49" spans="2:9" x14ac:dyDescent="0.2">
      <c r="B49" s="53" t="s">
        <v>112</v>
      </c>
      <c r="C49" s="51"/>
      <c r="D49" s="51"/>
      <c r="E49" s="53" t="s">
        <v>83</v>
      </c>
      <c r="F49" s="51"/>
      <c r="G49" s="51"/>
      <c r="H49" s="51"/>
      <c r="I49" s="51"/>
    </row>
    <row r="50" spans="2:9" ht="18" x14ac:dyDescent="0.2">
      <c r="B50" s="54"/>
      <c r="C50" s="51"/>
      <c r="D50" s="51"/>
      <c r="E50" s="54"/>
      <c r="F50" s="51"/>
      <c r="G50" s="51"/>
      <c r="H50" s="51"/>
      <c r="I50" s="51"/>
    </row>
    <row r="51" spans="2:9" x14ac:dyDescent="0.2">
      <c r="B51" s="53" t="s">
        <v>101</v>
      </c>
      <c r="C51" s="51"/>
      <c r="D51" s="51"/>
      <c r="E51" s="53" t="s">
        <v>139</v>
      </c>
      <c r="F51" s="51"/>
      <c r="G51" s="51"/>
      <c r="H51" s="51"/>
      <c r="I51" s="51"/>
    </row>
    <row r="52" spans="2:9" ht="18" x14ac:dyDescent="0.2">
      <c r="B52" s="54"/>
      <c r="E52" s="54"/>
    </row>
    <row r="53" spans="2:9" x14ac:dyDescent="0.2">
      <c r="B53" s="53" t="s">
        <v>137</v>
      </c>
      <c r="E53" s="53" t="s">
        <v>140</v>
      </c>
    </row>
    <row r="54" spans="2:9" ht="18" x14ac:dyDescent="0.2">
      <c r="B54" s="54"/>
      <c r="E54" s="54"/>
    </row>
    <row r="55" spans="2:9" x14ac:dyDescent="0.2">
      <c r="B55" s="53" t="s">
        <v>138</v>
      </c>
      <c r="E55" s="53" t="s">
        <v>141</v>
      </c>
    </row>
  </sheetData>
  <mergeCells count="12">
    <mergeCell ref="C37:G37"/>
    <mergeCell ref="S37:V37"/>
    <mergeCell ref="C38:G38"/>
    <mergeCell ref="Y29:AB29"/>
    <mergeCell ref="C30:X30"/>
    <mergeCell ref="Y30:AB30"/>
    <mergeCell ref="S9:V9"/>
    <mergeCell ref="B36:G36"/>
    <mergeCell ref="Y1:AB1"/>
    <mergeCell ref="C2:X2"/>
    <mergeCell ref="Y2:AB2"/>
    <mergeCell ref="C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A48B-48D0-F04A-A152-454C8B84A824}">
  <sheetPr codeName="Feuil8"/>
  <dimension ref="B1:BF49"/>
  <sheetViews>
    <sheetView showGridLines="0" topLeftCell="AG18" workbookViewId="0">
      <selection activeCell="BM13" sqref="BM13"/>
    </sheetView>
  </sheetViews>
  <sheetFormatPr baseColWidth="10" defaultRowHeight="16" x14ac:dyDescent="0.2"/>
  <cols>
    <col min="2" max="2" width="8.33203125" customWidth="1"/>
    <col min="3" max="3" width="2.83203125" customWidth="1"/>
    <col min="4" max="4" width="9.6640625" customWidth="1"/>
    <col min="5" max="5" width="12.5" bestFit="1" customWidth="1"/>
    <col min="6" max="6" width="19.83203125" customWidth="1"/>
    <col min="7" max="7" width="14.6640625" bestFit="1" customWidth="1"/>
    <col min="8" max="8" width="9.5" customWidth="1"/>
    <col min="9" max="9" width="5.83203125" customWidth="1"/>
    <col min="10" max="10" width="7.33203125" customWidth="1"/>
    <col min="11" max="11" width="8.1640625" bestFit="1" customWidth="1"/>
    <col min="12" max="13" width="5.6640625" customWidth="1"/>
    <col min="14" max="14" width="8.1640625" bestFit="1" customWidth="1"/>
    <col min="15" max="16" width="5.6640625" customWidth="1"/>
    <col min="17" max="17" width="9.83203125" customWidth="1"/>
    <col min="18" max="20" width="5.6640625" customWidth="1"/>
    <col min="21" max="21" width="8.6640625" customWidth="1"/>
    <col min="22" max="27" width="5.6640625" customWidth="1"/>
    <col min="28" max="29" width="6.6640625" customWidth="1"/>
    <col min="30" max="30" width="7" customWidth="1"/>
    <col min="31" max="31" width="7.33203125" customWidth="1"/>
    <col min="34" max="35" width="9.5" hidden="1" customWidth="1"/>
    <col min="36" max="37" width="4.6640625" hidden="1" customWidth="1"/>
    <col min="38" max="38" width="5.1640625" hidden="1" customWidth="1"/>
    <col min="39" max="39" width="4.6640625" hidden="1" customWidth="1"/>
    <col min="40" max="40" width="6" hidden="1" customWidth="1"/>
    <col min="41" max="42" width="4.6640625" hidden="1" customWidth="1"/>
    <col min="43" max="52" width="5.6640625" hidden="1" customWidth="1"/>
    <col min="53" max="56" width="5.5" hidden="1" customWidth="1"/>
    <col min="57" max="57" width="5.5" customWidth="1"/>
  </cols>
  <sheetData>
    <row r="1" spans="2:10" ht="17" thickBot="1" x14ac:dyDescent="0.25"/>
    <row r="2" spans="2:10" ht="16" customHeight="1" x14ac:dyDescent="0.2">
      <c r="D2" s="105" t="str">
        <f>Calendrier!C8</f>
        <v>TMB</v>
      </c>
      <c r="E2" s="106"/>
      <c r="G2" s="111" t="str">
        <f>Calendrier!E8</f>
        <v>BL</v>
      </c>
      <c r="H2" s="112"/>
    </row>
    <row r="3" spans="2:10" ht="16" customHeight="1" x14ac:dyDescent="0.2">
      <c r="D3" s="107"/>
      <c r="E3" s="108"/>
      <c r="G3" s="113"/>
      <c r="H3" s="114"/>
    </row>
    <row r="4" spans="2:10" ht="25" thickBot="1" x14ac:dyDescent="0.35">
      <c r="D4" s="109"/>
      <c r="E4" s="110"/>
      <c r="F4" s="2"/>
      <c r="G4" s="115"/>
      <c r="H4" s="116"/>
    </row>
    <row r="5" spans="2:10" ht="15" customHeight="1" thickBot="1" x14ac:dyDescent="0.35">
      <c r="E5" s="2"/>
      <c r="F5" s="2"/>
      <c r="G5" s="2"/>
    </row>
    <row r="6" spans="2:10" ht="20" thickBot="1" x14ac:dyDescent="0.3">
      <c r="E6" s="40">
        <f xml:space="preserve"> D25</f>
        <v>74</v>
      </c>
      <c r="F6" s="44" t="s">
        <v>54</v>
      </c>
      <c r="G6" s="40">
        <f xml:space="preserve"> D26</f>
        <v>53</v>
      </c>
    </row>
    <row r="7" spans="2:10" ht="20" thickBot="1" x14ac:dyDescent="0.3">
      <c r="B7" s="3">
        <f xml:space="preserve"> I25</f>
        <v>16</v>
      </c>
      <c r="C7" s="4" t="s">
        <v>0</v>
      </c>
      <c r="D7" s="5">
        <f>J25</f>
        <v>28</v>
      </c>
      <c r="E7" s="41">
        <f xml:space="preserve"> K25</f>
        <v>57.142857142857139</v>
      </c>
      <c r="F7" s="45" t="s">
        <v>60</v>
      </c>
      <c r="G7" s="41">
        <f>K26</f>
        <v>32</v>
      </c>
      <c r="H7" s="3">
        <f xml:space="preserve"> I26</f>
        <v>16</v>
      </c>
      <c r="I7" s="4" t="s">
        <v>0</v>
      </c>
      <c r="J7" s="5">
        <f>J26</f>
        <v>50</v>
      </c>
    </row>
    <row r="8" spans="2:10" ht="20" thickBot="1" x14ac:dyDescent="0.3">
      <c r="B8" s="3">
        <f xml:space="preserve"> L25</f>
        <v>8</v>
      </c>
      <c r="C8" s="4" t="s">
        <v>0</v>
      </c>
      <c r="D8" s="5">
        <f>M25</f>
        <v>25</v>
      </c>
      <c r="E8" s="41">
        <f xml:space="preserve"> N25</f>
        <v>32</v>
      </c>
      <c r="F8" s="45" t="s">
        <v>59</v>
      </c>
      <c r="G8" s="41">
        <f>N26</f>
        <v>15.384615384615385</v>
      </c>
      <c r="H8" s="3">
        <f>L26</f>
        <v>2</v>
      </c>
      <c r="I8" s="4" t="s">
        <v>0</v>
      </c>
      <c r="J8" s="5">
        <f>M26</f>
        <v>13</v>
      </c>
    </row>
    <row r="9" spans="2:10" ht="20" thickBot="1" x14ac:dyDescent="0.3">
      <c r="B9" s="3">
        <f>F25</f>
        <v>24</v>
      </c>
      <c r="C9" s="4" t="s">
        <v>0</v>
      </c>
      <c r="D9" s="5">
        <f xml:space="preserve"> G25</f>
        <v>53</v>
      </c>
      <c r="E9" s="41">
        <f xml:space="preserve"> H25</f>
        <v>45.283018867924532</v>
      </c>
      <c r="F9" s="45" t="s">
        <v>44</v>
      </c>
      <c r="G9" s="41">
        <f xml:space="preserve"> H26</f>
        <v>28.571428571428569</v>
      </c>
      <c r="H9" s="3">
        <f>F26</f>
        <v>18</v>
      </c>
      <c r="I9" s="4" t="s">
        <v>0</v>
      </c>
      <c r="J9" s="5">
        <f xml:space="preserve"> G26</f>
        <v>63</v>
      </c>
    </row>
    <row r="10" spans="2:10" ht="20" thickBot="1" x14ac:dyDescent="0.3">
      <c r="B10" s="3">
        <f>O25</f>
        <v>18</v>
      </c>
      <c r="C10" s="4" t="s">
        <v>0</v>
      </c>
      <c r="D10" s="5">
        <f xml:space="preserve"> P25</f>
        <v>23</v>
      </c>
      <c r="E10" s="41">
        <f>Q25</f>
        <v>78.260869565217391</v>
      </c>
      <c r="F10" s="45" t="s">
        <v>18</v>
      </c>
      <c r="G10" s="41">
        <f xml:space="preserve"> Q26</f>
        <v>50</v>
      </c>
      <c r="H10" s="3">
        <f>O26</f>
        <v>15</v>
      </c>
      <c r="I10" s="4" t="s">
        <v>0</v>
      </c>
      <c r="J10" s="5">
        <f xml:space="preserve"> P26</f>
        <v>30</v>
      </c>
    </row>
    <row r="11" spans="2:10" ht="20" thickBot="1" x14ac:dyDescent="0.3">
      <c r="B11" s="3">
        <f xml:space="preserve"> R25</f>
        <v>8</v>
      </c>
      <c r="C11" s="4" t="s">
        <v>0</v>
      </c>
      <c r="D11" s="32">
        <f>(G25+0.44*(P25-O25)-F25)</f>
        <v>31.200000000000003</v>
      </c>
      <c r="E11" s="41">
        <f>IF(ISERROR(R25/D11)=TRUE,0,(R25/D11)*100)</f>
        <v>25.641025641025639</v>
      </c>
      <c r="F11" s="45" t="s">
        <v>64</v>
      </c>
      <c r="G11" s="41">
        <f>IF(ISERROR(R26/J11)=TRUE,0,(R26/J11)*100)</f>
        <v>31.007751937984501</v>
      </c>
      <c r="H11" s="3">
        <f>R26</f>
        <v>16</v>
      </c>
      <c r="I11" s="4" t="s">
        <v>0</v>
      </c>
      <c r="J11" s="32">
        <f>(G26+0.44*(P26-O26)-F26)</f>
        <v>51.599999999999994</v>
      </c>
    </row>
    <row r="12" spans="2:10" ht="20" thickBot="1" x14ac:dyDescent="0.3">
      <c r="B12" s="3">
        <f>T25</f>
        <v>35</v>
      </c>
      <c r="C12" s="4" t="s">
        <v>0</v>
      </c>
      <c r="D12" s="32">
        <f>(G26+0.44*(P26-O26)-F26)</f>
        <v>51.599999999999994</v>
      </c>
      <c r="E12" s="41">
        <f>IF(ISERROR(T25/D12)=TRUE,0,(T25/D12)*100)</f>
        <v>67.829457364341096</v>
      </c>
      <c r="F12" s="45" t="s">
        <v>65</v>
      </c>
      <c r="G12" s="41">
        <f>IF(ISERROR(T26/J12)=TRUE,0,(T26/J12)*100)</f>
        <v>73.717948717948715</v>
      </c>
      <c r="H12" s="3">
        <f>T26</f>
        <v>23</v>
      </c>
      <c r="I12" s="4" t="s">
        <v>0</v>
      </c>
      <c r="J12" s="32">
        <f>(G25+0.44*(P25-O25)-F25)</f>
        <v>31.200000000000003</v>
      </c>
    </row>
    <row r="13" spans="2:10" ht="20" thickBot="1" x14ac:dyDescent="0.3">
      <c r="B13" s="6"/>
      <c r="C13" s="6"/>
      <c r="D13" s="15">
        <f xml:space="preserve"> X25</f>
        <v>23</v>
      </c>
      <c r="E13" s="41">
        <f>IF(ISERROR(X25/E16)=TRUE,0,(X25/E16)*100)</f>
        <v>29.441884280593953</v>
      </c>
      <c r="F13" s="45" t="s">
        <v>66</v>
      </c>
      <c r="G13" s="41">
        <f>IF(ISERROR(X26/G16)=TRUE,0,(X26/G16)*100)</f>
        <v>22.020725388601036</v>
      </c>
      <c r="H13" s="16">
        <f>X26</f>
        <v>17</v>
      </c>
      <c r="I13" s="6"/>
      <c r="J13" s="6"/>
    </row>
    <row r="14" spans="2:10" ht="20" thickBot="1" x14ac:dyDescent="0.3">
      <c r="B14" s="6"/>
      <c r="C14" s="6"/>
      <c r="D14" s="37"/>
      <c r="E14" s="41">
        <f>W25</f>
        <v>17</v>
      </c>
      <c r="F14" s="45" t="s">
        <v>23</v>
      </c>
      <c r="G14" s="41">
        <f>W26</f>
        <v>11</v>
      </c>
      <c r="H14" s="38"/>
      <c r="I14" s="6"/>
      <c r="J14" s="6"/>
    </row>
    <row r="15" spans="2:10" ht="20" thickBot="1" x14ac:dyDescent="0.3">
      <c r="B15" s="6"/>
      <c r="C15" s="6"/>
      <c r="D15" s="7"/>
      <c r="E15" s="41">
        <f>100*(E14/(B7+B8))</f>
        <v>70.833333333333343</v>
      </c>
      <c r="F15" s="45" t="s">
        <v>61</v>
      </c>
      <c r="G15" s="41">
        <f>100*(G14/(H7+H8))</f>
        <v>61.111111111111114</v>
      </c>
      <c r="H15" s="8"/>
      <c r="I15" s="6"/>
      <c r="J15" s="6"/>
    </row>
    <row r="16" spans="2:10" ht="20" thickBot="1" x14ac:dyDescent="0.3">
      <c r="B16" s="6"/>
      <c r="C16" s="6"/>
      <c r="D16" s="6"/>
      <c r="E16" s="41">
        <f xml:space="preserve"> G25+(P25*0.44)+X25-R25</f>
        <v>78.12</v>
      </c>
      <c r="F16" s="45" t="s">
        <v>63</v>
      </c>
      <c r="G16" s="41">
        <f xml:space="preserve"> G26+(P26*0.44)+X26-R26</f>
        <v>77.2</v>
      </c>
      <c r="H16" s="6"/>
      <c r="I16" s="6"/>
      <c r="J16" s="6"/>
    </row>
    <row r="17" spans="2:58" ht="21" customHeight="1" thickBot="1" x14ac:dyDescent="0.3">
      <c r="B17" s="6"/>
      <c r="C17" s="6"/>
      <c r="D17" s="6"/>
      <c r="E17" s="41">
        <f>IF(E6=0,0,E6/E16)</f>
        <v>0.94726062467997951</v>
      </c>
      <c r="F17" s="46" t="s">
        <v>58</v>
      </c>
      <c r="G17" s="41">
        <f>IF(G6=0,0,G6/G16)</f>
        <v>0.68652849740932642</v>
      </c>
      <c r="H17" s="6"/>
      <c r="I17" s="6"/>
      <c r="J17" s="6"/>
    </row>
    <row r="18" spans="2:58" ht="21" customHeight="1" thickBot="1" x14ac:dyDescent="0.3">
      <c r="B18" s="6"/>
      <c r="C18" s="6"/>
      <c r="D18" s="6"/>
      <c r="E18" s="41">
        <f>100*(P25/G25)</f>
        <v>43.39622641509434</v>
      </c>
      <c r="F18" s="46" t="s">
        <v>62</v>
      </c>
      <c r="G18" s="41">
        <f>100*(P26/G26)</f>
        <v>47.619047619047613</v>
      </c>
      <c r="H18" s="6"/>
      <c r="I18" s="6"/>
      <c r="J18" s="6"/>
    </row>
    <row r="19" spans="2:58" ht="22" customHeight="1" thickBot="1" x14ac:dyDescent="0.25">
      <c r="E19" s="42">
        <f>Y25</f>
        <v>24</v>
      </c>
      <c r="F19" s="47" t="s">
        <v>3</v>
      </c>
      <c r="G19" s="42">
        <f>Y26</f>
        <v>20</v>
      </c>
    </row>
    <row r="20" spans="2:58" ht="22" customHeight="1" thickBot="1" x14ac:dyDescent="0.25">
      <c r="E20" s="43">
        <f>100*(E6/E16)</f>
        <v>94.726062467997949</v>
      </c>
      <c r="F20" s="47" t="s">
        <v>56</v>
      </c>
      <c r="G20" s="43">
        <f>100*(G6/G16)</f>
        <v>68.652849740932638</v>
      </c>
    </row>
    <row r="21" spans="2:58" ht="20" thickBot="1" x14ac:dyDescent="0.25">
      <c r="E21" s="41">
        <f>G20</f>
        <v>68.652849740932638</v>
      </c>
      <c r="F21" s="47" t="s">
        <v>57</v>
      </c>
      <c r="G21" s="41">
        <f>E20</f>
        <v>94.726062467997949</v>
      </c>
    </row>
    <row r="22" spans="2:58" ht="17" thickBot="1" x14ac:dyDescent="0.25">
      <c r="AB22" s="94" t="s">
        <v>48</v>
      </c>
      <c r="AC22" s="95"/>
      <c r="AD22" s="95"/>
      <c r="AE22" s="96"/>
    </row>
    <row r="23" spans="2:58" ht="17" thickBot="1" x14ac:dyDescent="0.25">
      <c r="B23" s="117" t="s">
        <v>4</v>
      </c>
      <c r="C23" s="118"/>
      <c r="D23" s="97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4" t="s">
        <v>49</v>
      </c>
      <c r="AC23" s="95"/>
      <c r="AD23" s="95"/>
      <c r="AE23" s="96"/>
    </row>
    <row r="24" spans="2:58" x14ac:dyDescent="0.2">
      <c r="B24" s="122" t="s">
        <v>5</v>
      </c>
      <c r="C24" s="123"/>
      <c r="D24" s="39" t="s">
        <v>6</v>
      </c>
      <c r="E24" s="39" t="s">
        <v>7</v>
      </c>
      <c r="F24" s="39" t="s">
        <v>8</v>
      </c>
      <c r="G24" s="39" t="s">
        <v>9</v>
      </c>
      <c r="H24" s="39" t="s">
        <v>44</v>
      </c>
      <c r="I24" s="39" t="s">
        <v>10</v>
      </c>
      <c r="J24" s="39" t="s">
        <v>11</v>
      </c>
      <c r="K24" s="39" t="s">
        <v>12</v>
      </c>
      <c r="L24" s="39" t="s">
        <v>13</v>
      </c>
      <c r="M24" s="39" t="s">
        <v>14</v>
      </c>
      <c r="N24" s="39" t="s">
        <v>15</v>
      </c>
      <c r="O24" s="39" t="s">
        <v>16</v>
      </c>
      <c r="P24" s="39" t="s">
        <v>17</v>
      </c>
      <c r="Q24" s="39" t="s">
        <v>18</v>
      </c>
      <c r="R24" s="39" t="s">
        <v>19</v>
      </c>
      <c r="S24" s="39" t="s">
        <v>20</v>
      </c>
      <c r="T24" s="39" t="s">
        <v>21</v>
      </c>
      <c r="U24" s="39" t="s">
        <v>22</v>
      </c>
      <c r="V24" s="39" t="s">
        <v>51</v>
      </c>
      <c r="W24" s="39" t="s">
        <v>23</v>
      </c>
      <c r="X24" s="39" t="s">
        <v>24</v>
      </c>
      <c r="Y24" s="39" t="s">
        <v>25</v>
      </c>
      <c r="Z24" s="39" t="s">
        <v>46</v>
      </c>
      <c r="AA24" s="23" t="s">
        <v>47</v>
      </c>
      <c r="AB24" s="26" t="s">
        <v>45</v>
      </c>
      <c r="AC24" s="27" t="s">
        <v>67</v>
      </c>
      <c r="AD24" s="27" t="s">
        <v>50</v>
      </c>
      <c r="AE24" s="28" t="s">
        <v>62</v>
      </c>
    </row>
    <row r="25" spans="2:58" x14ac:dyDescent="0.2">
      <c r="B25" s="124" t="s">
        <v>68</v>
      </c>
      <c r="C25" s="125"/>
      <c r="D25" s="19">
        <f>I25*2+L25*3+O25</f>
        <v>74</v>
      </c>
      <c r="E25" s="19">
        <f>I26*2+L26*3+O26</f>
        <v>53</v>
      </c>
      <c r="F25" s="19">
        <f>I25+L25</f>
        <v>24</v>
      </c>
      <c r="G25" s="19">
        <f>J25+M25</f>
        <v>53</v>
      </c>
      <c r="H25" s="29">
        <f>IF(ISERROR(F25+0.5*L25/G25)=TRUE,0,(F25/G25)*100)</f>
        <v>45.283018867924532</v>
      </c>
      <c r="I25" s="18">
        <f>IF(ISERROR(AM30),0,VALUE(AM30))</f>
        <v>16</v>
      </c>
      <c r="J25" s="18">
        <f>IF(ISERROR(AN30),0,VALUE(AN30))</f>
        <v>28</v>
      </c>
      <c r="K25" s="29">
        <f>IF(ISERROR(I25/J25)=TRUE,0,(I25/J25)*100)</f>
        <v>57.142857142857139</v>
      </c>
      <c r="L25" s="18">
        <f>IF(ISERROR(AP30),0,VALUE(AP30))</f>
        <v>8</v>
      </c>
      <c r="M25" s="18">
        <f>IF(ISERROR(AQ30),0,VALUE(AQ30))</f>
        <v>25</v>
      </c>
      <c r="N25" s="29">
        <f>IF(ISERROR(L25/M25)=TRUE,0,(L25/M25)*100)</f>
        <v>32</v>
      </c>
      <c r="O25" s="18">
        <f>IF(ISERROR(AS30),0,VALUE(AS30))</f>
        <v>18</v>
      </c>
      <c r="P25" s="18">
        <f>IF(ISERROR(AT30),0,VALUE(AT30))</f>
        <v>23</v>
      </c>
      <c r="Q25" s="29">
        <f>IF(ISERROR(O25/P25)=TRUE,0,(O25/P25)*100)</f>
        <v>78.260869565217391</v>
      </c>
      <c r="R25" s="18">
        <f>IF(ISERROR(AU30),0,VALUE(AU30))</f>
        <v>8</v>
      </c>
      <c r="S25" s="20">
        <f>IF(ISERROR(R25/(G25+0.44*P25-F25))=TRUE,0,R25/(G25+0.44*P25-F25)*100)</f>
        <v>20.449897750511248</v>
      </c>
      <c r="T25" s="18">
        <f>IF(ISERROR(AV30),0,VALUE(AV30))</f>
        <v>35</v>
      </c>
      <c r="U25" s="29">
        <f>IF(ISERROR(T25/(G26+(0.44*P26)-F26))=TRUE,0,T25/(G26+(0.44*P26)-F26)*100)</f>
        <v>60.137457044673539</v>
      </c>
      <c r="V25" s="21">
        <f>R25+T25</f>
        <v>43</v>
      </c>
      <c r="W25" s="18">
        <f>IF(ISERROR(AX30),0,VALUE(AX30))</f>
        <v>17</v>
      </c>
      <c r="X25" s="18">
        <f>IF(ISERROR(AY30),0,VALUE(AY30))</f>
        <v>23</v>
      </c>
      <c r="Y25" s="22">
        <f>IF(ISERROR(BC30),0,VALUE(BC30))</f>
        <v>24</v>
      </c>
      <c r="Z25" s="33">
        <f>G25+(P25*0.44)+X25-R25</f>
        <v>78.12</v>
      </c>
      <c r="AA25" s="24">
        <f>IF(E6=0,0,E6/E16)</f>
        <v>0.94726062467997951</v>
      </c>
      <c r="AB25" s="29">
        <f>IF(ISERROR(F25+0.5*L25/G25)=TRUE,0,(F25/G25)*100)</f>
        <v>45.283018867924532</v>
      </c>
      <c r="AC25" s="30">
        <f>IF(ISERROR(X25/E16)=TRUE,0,X25/E16)*100</f>
        <v>29.441884280593953</v>
      </c>
      <c r="AD25" s="30">
        <f>E11</f>
        <v>25.641025641025639</v>
      </c>
      <c r="AE25" s="29">
        <f>O25/G25*100</f>
        <v>33.962264150943398</v>
      </c>
      <c r="AH25" s="1" t="s">
        <v>27</v>
      </c>
      <c r="AI25" s="1" t="s">
        <v>28</v>
      </c>
      <c r="AJ25" s="1" t="s">
        <v>39</v>
      </c>
      <c r="AK25" s="1" t="s">
        <v>1</v>
      </c>
      <c r="AL25" s="1" t="s">
        <v>29</v>
      </c>
      <c r="AM25" s="1" t="s">
        <v>40</v>
      </c>
      <c r="AN25" s="1" t="s">
        <v>41</v>
      </c>
      <c r="AO25" s="1" t="s">
        <v>30</v>
      </c>
      <c r="AP25" s="1" t="s">
        <v>42</v>
      </c>
      <c r="AQ25" s="1" t="s">
        <v>43</v>
      </c>
      <c r="AR25" s="1" t="s">
        <v>31</v>
      </c>
      <c r="AS25" s="1" t="s">
        <v>2</v>
      </c>
      <c r="AT25" s="1" t="s">
        <v>32</v>
      </c>
      <c r="AU25" s="1" t="s">
        <v>33</v>
      </c>
      <c r="AV25" s="1" t="s">
        <v>34</v>
      </c>
      <c r="AW25" s="1" t="s">
        <v>35</v>
      </c>
      <c r="AX25" s="1" t="s">
        <v>36</v>
      </c>
      <c r="AY25" s="1" t="s">
        <v>24</v>
      </c>
      <c r="AZ25" s="1" t="s">
        <v>37</v>
      </c>
      <c r="BA25" s="1" t="s">
        <v>38</v>
      </c>
      <c r="BB25" s="1"/>
      <c r="BC25" s="1"/>
      <c r="BD25" s="1"/>
      <c r="BE25" s="1"/>
      <c r="BF25" s="1"/>
    </row>
    <row r="26" spans="2:58" ht="17" thickBot="1" x14ac:dyDescent="0.25">
      <c r="B26" s="126" t="s">
        <v>69</v>
      </c>
      <c r="C26" s="127"/>
      <c r="D26" s="9">
        <f>I26*2+L26*3+O26</f>
        <v>53</v>
      </c>
      <c r="E26" s="9">
        <f>I25*2+L25*3+O25</f>
        <v>74</v>
      </c>
      <c r="F26" s="9">
        <f>I26+L26</f>
        <v>18</v>
      </c>
      <c r="G26" s="9">
        <f>J26+M26</f>
        <v>63</v>
      </c>
      <c r="H26" s="29">
        <f>IF(ISERROR(F26+0.5*L26/G26)=TRUE,0,(F26/G26)*100)</f>
        <v>28.571428571428569</v>
      </c>
      <c r="I26" s="10">
        <f>IF(ISERROR(AM36),0,VALUE(AM36))</f>
        <v>16</v>
      </c>
      <c r="J26" s="10">
        <f>IF(ISERROR(AN36),0,VALUE(AN36))</f>
        <v>50</v>
      </c>
      <c r="K26" s="29">
        <f>IF(ISERROR(I26/J26)=TRUE,0,(I26/J26)*100)</f>
        <v>32</v>
      </c>
      <c r="L26" s="10">
        <f>IF(ISERROR(AP36),0,VALUE(AP36))</f>
        <v>2</v>
      </c>
      <c r="M26" s="10">
        <f>IF(ISERROR(AQ36),0,VALUE(AQ36))</f>
        <v>13</v>
      </c>
      <c r="N26" s="29">
        <f>IF(ISERROR(L26/M26)=TRUE,0,(L26/M26)*100)</f>
        <v>15.384615384615385</v>
      </c>
      <c r="O26" s="10">
        <f>IF(ISERROR(AS36),0,VALUE(AS36))</f>
        <v>15</v>
      </c>
      <c r="P26" s="10">
        <f>IF(ISERROR(AT36),0,VALUE(AT36))</f>
        <v>30</v>
      </c>
      <c r="Q26" s="29">
        <f>IF(ISERROR(O26/P26)=TRUE,0,(O26/P26)*100)</f>
        <v>50</v>
      </c>
      <c r="R26" s="10">
        <f>IF(ISERROR(AU36),0,VALUE(AU36))</f>
        <v>16</v>
      </c>
      <c r="S26" s="20">
        <f>IF(ISERROR(R26/(G26+0.44*P26-F26))=TRUE,0,R26/(G26+0.44*P26-F26)*100)</f>
        <v>27.491408934707902</v>
      </c>
      <c r="T26" s="10">
        <f>IF(ISERROR(AV36),0,VALUE(AV36))</f>
        <v>23</v>
      </c>
      <c r="U26" s="29">
        <f>IF(ISERROR(T26/(G25+(0.44*P25)-F25))=TRUE,0,T26/(G25+(0.44*P25)-F25)*100)</f>
        <v>58.793456032719838</v>
      </c>
      <c r="V26" s="14">
        <f>R26+T26</f>
        <v>39</v>
      </c>
      <c r="W26" s="10">
        <f>IF(ISERROR(AX36),0,VALUE(AX36))</f>
        <v>11</v>
      </c>
      <c r="X26" s="10">
        <f>IF(ISERROR(AY36),0,VALUE(AY36))</f>
        <v>17</v>
      </c>
      <c r="Y26" s="17">
        <f>IF(ISERROR(BC36),0,VALUE(BC36))</f>
        <v>20</v>
      </c>
      <c r="Z26" s="34">
        <f>G26+(P26*0.44)+X26-R26</f>
        <v>77.2</v>
      </c>
      <c r="AA26" s="25">
        <f>IF(G6=0,0,G6/G16)</f>
        <v>0.68652849740932642</v>
      </c>
      <c r="AB26" s="29">
        <f>IF(ISERROR(F26+0.5*L26/G26)=TRUE,0,(F26/G26)*100)</f>
        <v>28.571428571428569</v>
      </c>
      <c r="AC26" s="31">
        <f>IF(ISERROR(X26/G16)=TRUE,0,X26/G16)*100</f>
        <v>22.020725388601036</v>
      </c>
      <c r="AD26" s="31">
        <f>G11</f>
        <v>31.007751937984501</v>
      </c>
      <c r="AE26" s="29">
        <f>O26/G26*100</f>
        <v>23.809523809523807</v>
      </c>
      <c r="AH26">
        <f>FIND("	",$D$31)</f>
        <v>3</v>
      </c>
      <c r="AI26">
        <f t="shared" ref="AI26:BB26" si="0">FIND("	",$D$31,AH26+1)</f>
        <v>9</v>
      </c>
      <c r="AJ26">
        <f t="shared" si="0"/>
        <v>12</v>
      </c>
      <c r="AK26">
        <f t="shared" si="0"/>
        <v>18</v>
      </c>
      <c r="AL26">
        <f t="shared" si="0"/>
        <v>21</v>
      </c>
      <c r="AM26">
        <f t="shared" si="0"/>
        <v>26</v>
      </c>
      <c r="AN26">
        <f t="shared" si="0"/>
        <v>29</v>
      </c>
      <c r="AO26">
        <f t="shared" si="0"/>
        <v>35</v>
      </c>
      <c r="AP26">
        <f t="shared" si="0"/>
        <v>38</v>
      </c>
      <c r="AQ26">
        <f t="shared" si="0"/>
        <v>40</v>
      </c>
      <c r="AR26">
        <f t="shared" si="0"/>
        <v>43</v>
      </c>
      <c r="AS26">
        <f t="shared" si="0"/>
        <v>46</v>
      </c>
      <c r="AT26">
        <f t="shared" si="0"/>
        <v>49</v>
      </c>
      <c r="AU26">
        <f t="shared" si="0"/>
        <v>52</v>
      </c>
      <c r="AV26">
        <f t="shared" si="0"/>
        <v>54</v>
      </c>
      <c r="AW26">
        <f t="shared" si="0"/>
        <v>56</v>
      </c>
      <c r="AX26">
        <f t="shared" si="0"/>
        <v>58</v>
      </c>
      <c r="AY26">
        <f t="shared" si="0"/>
        <v>61</v>
      </c>
      <c r="AZ26">
        <f t="shared" si="0"/>
        <v>64</v>
      </c>
      <c r="BA26">
        <f t="shared" si="0"/>
        <v>65</v>
      </c>
      <c r="BB26" t="e">
        <f t="shared" si="0"/>
        <v>#VALUE!</v>
      </c>
    </row>
    <row r="27" spans="2:58" x14ac:dyDescent="0.2">
      <c r="AH27" t="str">
        <f>TRIM(MID($D$31,1,AH26-1))</f>
        <v>74</v>
      </c>
      <c r="AJ27" t="str">
        <f>TRIM(MID($D$31,AH26,AI26-AH26))</f>
        <v xml:space="preserve">	24-53</v>
      </c>
      <c r="AM27" t="str">
        <f>TRIM(MID($D$31,AJ26,AK26-AJ26))</f>
        <v xml:space="preserve">	16-28</v>
      </c>
      <c r="AN27" t="str">
        <f>TRIM(MID($D$31,AK26,AL26-AK26))</f>
        <v xml:space="preserve">	57</v>
      </c>
      <c r="AP27" t="str">
        <f>TRIM(MID($D$31,AL26,AM26-AL26))</f>
        <v xml:space="preserve">	8-25</v>
      </c>
      <c r="AQ27" t="str">
        <f>TRIM(MID($D$31,AM26,AN26-AM26))</f>
        <v xml:space="preserve">	32</v>
      </c>
      <c r="AS27" t="str">
        <f t="shared" ref="AS27:BD27" si="1">TRIM(MID($D$31,AN26,AO26-AN26))</f>
        <v xml:space="preserve">	18-23</v>
      </c>
      <c r="AT27" t="str">
        <f t="shared" si="1"/>
        <v xml:space="preserve">	78</v>
      </c>
      <c r="AU27" t="str">
        <f t="shared" si="1"/>
        <v xml:space="preserve">	8</v>
      </c>
      <c r="AV27" t="str">
        <f t="shared" si="1"/>
        <v xml:space="preserve">	35</v>
      </c>
      <c r="AW27" t="str">
        <f t="shared" si="1"/>
        <v xml:space="preserve">	43</v>
      </c>
      <c r="AX27" t="str">
        <f t="shared" si="1"/>
        <v xml:space="preserve">	17</v>
      </c>
      <c r="AY27" t="str">
        <f t="shared" si="1"/>
        <v xml:space="preserve">	23</v>
      </c>
      <c r="AZ27" t="str">
        <f t="shared" si="1"/>
        <v xml:space="preserve">	9</v>
      </c>
      <c r="BA27" t="str">
        <f t="shared" si="1"/>
        <v xml:space="preserve">	6</v>
      </c>
      <c r="BB27" t="str">
        <f t="shared" si="1"/>
        <v xml:space="preserve">	4</v>
      </c>
      <c r="BC27" t="str">
        <f t="shared" si="1"/>
        <v xml:space="preserve">	24</v>
      </c>
      <c r="BD27" t="str">
        <f t="shared" si="1"/>
        <v xml:space="preserve">	19</v>
      </c>
    </row>
    <row r="28" spans="2:58" ht="17" thickBot="1" x14ac:dyDescent="0.25">
      <c r="J28" s="11"/>
      <c r="L28" s="11"/>
      <c r="AH28">
        <f>FIND("-",AJ27)</f>
        <v>4</v>
      </c>
      <c r="AJ28">
        <f>FIND("-",AJ27)</f>
        <v>4</v>
      </c>
      <c r="AL28">
        <f>FIND("-",AP27)</f>
        <v>3</v>
      </c>
      <c r="AN28">
        <f>FIND("-",AS27)</f>
        <v>4</v>
      </c>
    </row>
    <row r="29" spans="2:58" ht="17" thickBot="1" x14ac:dyDescent="0.25">
      <c r="B29" s="91" t="s">
        <v>26</v>
      </c>
      <c r="C29" s="92"/>
      <c r="D29" s="92"/>
      <c r="E29" s="92"/>
      <c r="F29" s="92"/>
      <c r="G29" s="92"/>
      <c r="H29" s="93"/>
      <c r="J29" s="12"/>
      <c r="AJ29" t="str">
        <f>LEFT(AJ27,3)</f>
        <v xml:space="preserve">	24</v>
      </c>
      <c r="AK29" t="str">
        <f>RIGHT(AJ27,LEN(AJ27)-AH28)</f>
        <v>53</v>
      </c>
      <c r="AM29" t="str">
        <f>LEFT(AM27,AJ28-1)</f>
        <v xml:space="preserve">	16</v>
      </c>
      <c r="AN29" t="str">
        <f>RIGHT(AM27,LEN(AM27)-AJ28)</f>
        <v>28</v>
      </c>
      <c r="AO29" t="str">
        <f>RIGHT(AN27,LEN(AN27)-AL28)</f>
        <v/>
      </c>
      <c r="AP29" t="str">
        <f>LEFT(AP27,AL28-1)</f>
        <v xml:space="preserve">	8</v>
      </c>
      <c r="AQ29" t="str">
        <f>RIGHT(AP27,LEN(AP27)-AL28)</f>
        <v>25</v>
      </c>
      <c r="AS29" t="str">
        <f>LEFT(AS27,AN28-1)</f>
        <v xml:space="preserve">	18</v>
      </c>
      <c r="AT29" t="str">
        <f>RIGHT(AS27,LEN(AS27)-AN28)</f>
        <v>23</v>
      </c>
    </row>
    <row r="30" spans="2:58" ht="17" thickBot="1" x14ac:dyDescent="0.25">
      <c r="B30" s="128" t="s">
        <v>69</v>
      </c>
      <c r="C30" s="129"/>
      <c r="D30" s="121" t="s">
        <v>126</v>
      </c>
      <c r="E30" s="89"/>
      <c r="F30" s="89"/>
      <c r="G30" s="89"/>
      <c r="H30" s="90"/>
      <c r="I30" s="49" t="s">
        <v>94</v>
      </c>
      <c r="J30" s="50">
        <v>23</v>
      </c>
      <c r="K30" s="50">
        <v>18</v>
      </c>
      <c r="L30" s="50">
        <v>12</v>
      </c>
      <c r="M30" s="50">
        <v>21</v>
      </c>
      <c r="N30" s="49">
        <v>74</v>
      </c>
      <c r="O30" s="49"/>
      <c r="AJ30" t="str">
        <f>CLEAN(AJ29)</f>
        <v>24</v>
      </c>
      <c r="AK30" t="str">
        <f>CLEAN(AK29)</f>
        <v>53</v>
      </c>
      <c r="AM30" t="str">
        <f>CLEAN(AM29)</f>
        <v>16</v>
      </c>
      <c r="AN30" t="str">
        <f>CLEAN(AN29)</f>
        <v>28</v>
      </c>
      <c r="AO30" t="str">
        <f>CLEAN(AO29)</f>
        <v/>
      </c>
      <c r="AP30" t="str">
        <f>CLEAN(AP29)</f>
        <v>8</v>
      </c>
      <c r="AQ30" t="str">
        <f>CLEAN(AQ29)</f>
        <v>25</v>
      </c>
      <c r="AS30" t="str">
        <f>CLEAN(AS29)</f>
        <v>18</v>
      </c>
      <c r="AT30" t="str">
        <f>CLEAN(AT29)</f>
        <v>23</v>
      </c>
      <c r="AU30" t="str">
        <f t="shared" ref="AU30:BD30" si="2">CLEAN(AU27)</f>
        <v>8</v>
      </c>
      <c r="AV30" t="str">
        <f t="shared" si="2"/>
        <v>35</v>
      </c>
      <c r="AW30" t="str">
        <f t="shared" si="2"/>
        <v>43</v>
      </c>
      <c r="AX30" t="str">
        <f t="shared" si="2"/>
        <v>17</v>
      </c>
      <c r="AY30" t="str">
        <f t="shared" si="2"/>
        <v>23</v>
      </c>
      <c r="AZ30" t="str">
        <f t="shared" si="2"/>
        <v>9</v>
      </c>
      <c r="BA30" t="str">
        <f t="shared" si="2"/>
        <v>6</v>
      </c>
      <c r="BB30" t="str">
        <f t="shared" si="2"/>
        <v>4</v>
      </c>
      <c r="BC30" t="str">
        <f t="shared" si="2"/>
        <v>24</v>
      </c>
      <c r="BD30" t="str">
        <f t="shared" si="2"/>
        <v>19</v>
      </c>
    </row>
    <row r="31" spans="2:58" ht="17" thickBot="1" x14ac:dyDescent="0.25">
      <c r="B31" s="119" t="s">
        <v>68</v>
      </c>
      <c r="C31" s="120"/>
      <c r="D31" s="121" t="s">
        <v>125</v>
      </c>
      <c r="E31" s="89"/>
      <c r="F31" s="89"/>
      <c r="G31" s="89"/>
      <c r="H31" s="90"/>
      <c r="I31" s="49" t="s">
        <v>80</v>
      </c>
      <c r="J31" s="50">
        <v>13</v>
      </c>
      <c r="K31" s="50">
        <v>8</v>
      </c>
      <c r="L31" s="50">
        <v>12</v>
      </c>
      <c r="M31" s="50">
        <v>20</v>
      </c>
      <c r="N31" s="49">
        <v>53</v>
      </c>
      <c r="O31" s="49"/>
      <c r="AH31" s="1" t="s">
        <v>27</v>
      </c>
      <c r="AI31" s="1" t="s">
        <v>28</v>
      </c>
      <c r="AJ31" s="1" t="s">
        <v>39</v>
      </c>
      <c r="AK31" s="1" t="s">
        <v>1</v>
      </c>
      <c r="AL31" s="1" t="s">
        <v>29</v>
      </c>
      <c r="AM31" s="1" t="s">
        <v>40</v>
      </c>
      <c r="AN31" s="1" t="s">
        <v>41</v>
      </c>
      <c r="AO31" s="1" t="s">
        <v>30</v>
      </c>
      <c r="AP31" s="1" t="s">
        <v>42</v>
      </c>
      <c r="AQ31" s="1" t="s">
        <v>43</v>
      </c>
      <c r="AR31" s="1" t="s">
        <v>31</v>
      </c>
      <c r="AS31" s="1" t="s">
        <v>2</v>
      </c>
      <c r="AT31" s="1" t="s">
        <v>32</v>
      </c>
      <c r="AU31" s="1" t="s">
        <v>33</v>
      </c>
      <c r="AV31" s="1" t="s">
        <v>34</v>
      </c>
      <c r="AW31" s="1" t="s">
        <v>35</v>
      </c>
      <c r="AX31" s="1" t="s">
        <v>36</v>
      </c>
      <c r="AY31" s="1" t="s">
        <v>24</v>
      </c>
      <c r="AZ31" s="1" t="s">
        <v>37</v>
      </c>
      <c r="BA31" s="1" t="s">
        <v>38</v>
      </c>
      <c r="BB31" s="1"/>
    </row>
    <row r="32" spans="2:58" x14ac:dyDescent="0.2">
      <c r="AH32">
        <f>FIND("	",$D$30)</f>
        <v>3</v>
      </c>
      <c r="AI32">
        <f t="shared" ref="AI32:BB32" si="3">FIND("	",$D$30,AH32+1)</f>
        <v>9</v>
      </c>
      <c r="AJ32">
        <f t="shared" si="3"/>
        <v>12</v>
      </c>
      <c r="AK32">
        <f t="shared" si="3"/>
        <v>18</v>
      </c>
      <c r="AL32">
        <f t="shared" si="3"/>
        <v>21</v>
      </c>
      <c r="AM32">
        <f t="shared" si="3"/>
        <v>26</v>
      </c>
      <c r="AN32">
        <f t="shared" si="3"/>
        <v>29</v>
      </c>
      <c r="AO32">
        <f t="shared" si="3"/>
        <v>35</v>
      </c>
      <c r="AP32">
        <f t="shared" si="3"/>
        <v>38</v>
      </c>
      <c r="AQ32">
        <f t="shared" si="3"/>
        <v>41</v>
      </c>
      <c r="AR32">
        <f t="shared" si="3"/>
        <v>44</v>
      </c>
      <c r="AS32">
        <f t="shared" si="3"/>
        <v>47</v>
      </c>
      <c r="AT32">
        <f t="shared" si="3"/>
        <v>50</v>
      </c>
      <c r="AU32">
        <f t="shared" si="3"/>
        <v>53</v>
      </c>
      <c r="AV32">
        <f t="shared" si="3"/>
        <v>56</v>
      </c>
      <c r="AW32">
        <f t="shared" si="3"/>
        <v>58</v>
      </c>
      <c r="AX32">
        <f t="shared" si="3"/>
        <v>60</v>
      </c>
      <c r="AY32">
        <f t="shared" si="3"/>
        <v>63</v>
      </c>
      <c r="AZ32">
        <f t="shared" si="3"/>
        <v>66</v>
      </c>
      <c r="BA32">
        <f t="shared" si="3"/>
        <v>67</v>
      </c>
      <c r="BB32" t="e">
        <f t="shared" si="3"/>
        <v>#VALUE!</v>
      </c>
    </row>
    <row r="33" spans="2:56" ht="17" x14ac:dyDescent="0.25">
      <c r="O33" s="13"/>
      <c r="AH33" t="str">
        <f>TRIM(MID($D$30,1,AH32-1))</f>
        <v>53</v>
      </c>
      <c r="AJ33" t="str">
        <f>TRIM(MID($D$30,AH32,AI32-AH32))</f>
        <v xml:space="preserve">	18-63</v>
      </c>
      <c r="AM33" t="str">
        <f>TRIM(MID($D$30,AJ32,AK32-AJ32))</f>
        <v xml:space="preserve">	16-50</v>
      </c>
      <c r="AN33" t="str">
        <f>TRIM(MID($D$30,AK32,AL32-AK32))</f>
        <v xml:space="preserve">	32</v>
      </c>
      <c r="AP33" t="str">
        <f>TRIM(MID($D$30,AL32,AM32-AL32))</f>
        <v xml:space="preserve">	2-13</v>
      </c>
      <c r="AQ33" t="str">
        <f>TRIM(MID($D$30,AM32,AN32-AM32))</f>
        <v xml:space="preserve">	15</v>
      </c>
      <c r="AS33" t="str">
        <f t="shared" ref="AS33:BD33" si="4">TRIM(MID($D$30,AN32,AO32-AN32))</f>
        <v xml:space="preserve">	15-30</v>
      </c>
      <c r="AT33" t="str">
        <f t="shared" si="4"/>
        <v xml:space="preserve">	50</v>
      </c>
      <c r="AU33" t="str">
        <f t="shared" si="4"/>
        <v xml:space="preserve">	16</v>
      </c>
      <c r="AV33" t="str">
        <f t="shared" si="4"/>
        <v xml:space="preserve">	23</v>
      </c>
      <c r="AW33" t="str">
        <f t="shared" si="4"/>
        <v xml:space="preserve">	39</v>
      </c>
      <c r="AX33" t="str">
        <f t="shared" si="4"/>
        <v xml:space="preserve">	11</v>
      </c>
      <c r="AY33" t="str">
        <f t="shared" si="4"/>
        <v xml:space="preserve">	17</v>
      </c>
      <c r="AZ33" t="str">
        <f t="shared" si="4"/>
        <v xml:space="preserve">	11</v>
      </c>
      <c r="BA33" t="str">
        <f t="shared" si="4"/>
        <v xml:space="preserve">	4</v>
      </c>
      <c r="BB33" t="str">
        <f t="shared" si="4"/>
        <v xml:space="preserve">	6</v>
      </c>
      <c r="BC33" t="str">
        <f t="shared" si="4"/>
        <v xml:space="preserve">	20</v>
      </c>
      <c r="BD33" t="str">
        <f t="shared" si="4"/>
        <v xml:space="preserve">	22</v>
      </c>
    </row>
    <row r="34" spans="2:56" ht="17" thickBot="1" x14ac:dyDescent="0.25">
      <c r="AH34">
        <f>FIND("-",AJ33)</f>
        <v>4</v>
      </c>
      <c r="AJ34">
        <f>FIND("-",AJ33)</f>
        <v>4</v>
      </c>
      <c r="AL34">
        <f>FIND("-",AP33)</f>
        <v>3</v>
      </c>
      <c r="AN34">
        <f>FIND("-",AS33)</f>
        <v>4</v>
      </c>
    </row>
    <row r="35" spans="2:56" ht="19" thickBot="1" x14ac:dyDescent="0.25">
      <c r="B35" s="56" t="s">
        <v>72</v>
      </c>
      <c r="C35" s="55"/>
      <c r="D35" s="55"/>
      <c r="E35" s="55"/>
      <c r="F35" s="56" t="s">
        <v>73</v>
      </c>
      <c r="G35" s="55"/>
      <c r="H35" s="57"/>
      <c r="I35" s="63" t="s">
        <v>68</v>
      </c>
      <c r="J35" s="67" t="s">
        <v>69</v>
      </c>
      <c r="AJ35" t="str">
        <f>LEFT(AJ33,3)</f>
        <v xml:space="preserve">	18</v>
      </c>
      <c r="AK35" t="str">
        <f>RIGHT(AJ33,LEN(AJ33)-AH34)</f>
        <v>63</v>
      </c>
      <c r="AM35" t="str">
        <f>LEFT(AM33,AJ34-1)</f>
        <v xml:space="preserve">	16</v>
      </c>
      <c r="AN35" t="str">
        <f>RIGHT(AM33,LEN(AM33)-AJ34)</f>
        <v>50</v>
      </c>
      <c r="AP35" t="str">
        <f>LEFT(AP33,AL34-1)</f>
        <v xml:space="preserve">	2</v>
      </c>
      <c r="AQ35" t="str">
        <f>RIGHT(AP33,LEN(AP33)-AL34)</f>
        <v>13</v>
      </c>
      <c r="AS35" t="str">
        <f>LEFT(AS33,AN34-1)</f>
        <v xml:space="preserve">	15</v>
      </c>
      <c r="AT35" t="str">
        <f>RIGHT(AS33,LEN(AS33)-AN34)</f>
        <v>30</v>
      </c>
    </row>
    <row r="36" spans="2:56" x14ac:dyDescent="0.2">
      <c r="B36" s="53" t="s">
        <v>134</v>
      </c>
      <c r="C36" s="51"/>
      <c r="D36" s="51"/>
      <c r="E36" s="51"/>
      <c r="F36" s="68" t="s">
        <v>127</v>
      </c>
      <c r="G36" s="51"/>
      <c r="H36" s="58" t="s">
        <v>74</v>
      </c>
      <c r="I36" s="59">
        <f>MID(B36,FIND(":",B36)+1,LEN(B36))*1</f>
        <v>28</v>
      </c>
      <c r="J36" s="64">
        <f>MID(F36,FIND(":",F36)+1,LEN(F36))*1</f>
        <v>21</v>
      </c>
      <c r="AJ36" t="str">
        <f>CLEAN(AJ35)</f>
        <v>18</v>
      </c>
      <c r="AK36" t="str">
        <f>CLEAN(AK35)</f>
        <v>63</v>
      </c>
      <c r="AM36" t="str">
        <f>CLEAN(AM35)</f>
        <v>16</v>
      </c>
      <c r="AN36" t="str">
        <f>CLEAN(AN35)</f>
        <v>50</v>
      </c>
      <c r="AP36" t="str">
        <f>CLEAN(AP35)</f>
        <v>2</v>
      </c>
      <c r="AQ36" t="str">
        <f>CLEAN(AQ35)</f>
        <v>13</v>
      </c>
      <c r="AS36" t="str">
        <f>CLEAN(AS35)</f>
        <v>15</v>
      </c>
      <c r="AT36" t="str">
        <f>CLEAN(AT35)</f>
        <v>30</v>
      </c>
      <c r="AU36" t="str">
        <f t="shared" ref="AU36:BD36" si="5">CLEAN(AU33)</f>
        <v>16</v>
      </c>
      <c r="AV36" t="str">
        <f t="shared" si="5"/>
        <v>23</v>
      </c>
      <c r="AW36" t="str">
        <f t="shared" si="5"/>
        <v>39</v>
      </c>
      <c r="AX36" t="str">
        <f t="shared" si="5"/>
        <v>11</v>
      </c>
      <c r="AY36" t="str">
        <f t="shared" si="5"/>
        <v>17</v>
      </c>
      <c r="AZ36" t="str">
        <f t="shared" si="5"/>
        <v>11</v>
      </c>
      <c r="BA36" t="str">
        <f t="shared" si="5"/>
        <v>4</v>
      </c>
      <c r="BB36" t="str">
        <f t="shared" si="5"/>
        <v>6</v>
      </c>
      <c r="BC36" t="str">
        <f t="shared" si="5"/>
        <v>20</v>
      </c>
      <c r="BD36" t="str">
        <f t="shared" si="5"/>
        <v>22</v>
      </c>
    </row>
    <row r="37" spans="2:56" ht="18" x14ac:dyDescent="0.2">
      <c r="B37" s="54"/>
      <c r="C37" s="51"/>
      <c r="D37" s="51"/>
      <c r="E37" s="51"/>
      <c r="G37" s="51"/>
      <c r="H37" s="58" t="s">
        <v>75</v>
      </c>
      <c r="I37" s="60">
        <f>MID(B38,FIND(":",B38)+1,LEN(B38))*1</f>
        <v>24</v>
      </c>
      <c r="J37" s="65">
        <f>MID(F38,FIND(":",F38)+1,LEN(F38))*1</f>
        <v>24</v>
      </c>
    </row>
    <row r="38" spans="2:56" x14ac:dyDescent="0.2">
      <c r="B38" s="53" t="s">
        <v>99</v>
      </c>
      <c r="C38" s="51"/>
      <c r="D38" s="51"/>
      <c r="E38" s="51"/>
      <c r="F38" s="68" t="s">
        <v>128</v>
      </c>
      <c r="G38" s="51"/>
      <c r="H38" s="58" t="s">
        <v>76</v>
      </c>
      <c r="I38" s="60">
        <f>MID(B40,FIND(":",B40)+1,LEN(B40))*1</f>
        <v>9</v>
      </c>
      <c r="J38" s="65">
        <f>MID(F40,FIND(":",F40)+1,LEN(F40))*1</f>
        <v>8</v>
      </c>
    </row>
    <row r="39" spans="2:56" ht="18" x14ac:dyDescent="0.2">
      <c r="B39" s="54"/>
      <c r="C39" s="51"/>
      <c r="D39" s="51"/>
      <c r="E39" s="51"/>
      <c r="G39" s="51"/>
      <c r="H39" s="58" t="s">
        <v>77</v>
      </c>
      <c r="I39" s="60">
        <f>MID(B42,FIND(":",B42)+1,LEN(B42))*1</f>
        <v>15</v>
      </c>
      <c r="J39" s="65">
        <f>MID(F42,FIND(":",F42)+1,LEN(F42))*1</f>
        <v>14</v>
      </c>
    </row>
    <row r="40" spans="2:56" ht="17" thickBot="1" x14ac:dyDescent="0.25">
      <c r="B40" s="53" t="s">
        <v>79</v>
      </c>
      <c r="C40" s="51"/>
      <c r="D40" s="51"/>
      <c r="E40" s="51"/>
      <c r="F40" s="68" t="s">
        <v>129</v>
      </c>
      <c r="G40" s="51"/>
      <c r="H40" s="61" t="s">
        <v>78</v>
      </c>
      <c r="I40" s="62">
        <f>MID(B44,FIND(":",B44)+1,LEN(B44))*1</f>
        <v>23</v>
      </c>
      <c r="J40" s="66">
        <f>MID(F44,FIND(":",F44)+1,LEN(F44))*1</f>
        <v>43</v>
      </c>
    </row>
    <row r="41" spans="2:56" ht="18" x14ac:dyDescent="0.2">
      <c r="B41" s="54"/>
      <c r="C41" s="51"/>
      <c r="D41" s="51"/>
      <c r="E41" s="51"/>
      <c r="G41" s="51"/>
      <c r="H41" s="51"/>
      <c r="I41" s="51"/>
      <c r="J41" s="51"/>
    </row>
    <row r="42" spans="2:56" x14ac:dyDescent="0.2">
      <c r="B42" s="53" t="s">
        <v>81</v>
      </c>
      <c r="C42" s="51"/>
      <c r="D42" s="51"/>
      <c r="E42" s="51"/>
      <c r="F42" s="68" t="s">
        <v>130</v>
      </c>
      <c r="G42" s="51"/>
      <c r="H42" s="51"/>
      <c r="I42" s="51"/>
      <c r="J42" s="51"/>
    </row>
    <row r="43" spans="2:56" ht="18" x14ac:dyDescent="0.2">
      <c r="B43" s="54"/>
      <c r="C43" s="51"/>
      <c r="D43" s="51"/>
      <c r="E43" s="51"/>
      <c r="G43" s="51"/>
      <c r="H43" s="51"/>
      <c r="I43" s="51"/>
      <c r="J43" s="51"/>
    </row>
    <row r="44" spans="2:56" x14ac:dyDescent="0.2">
      <c r="B44" s="53" t="s">
        <v>96</v>
      </c>
      <c r="C44" s="51"/>
      <c r="D44" s="51"/>
      <c r="E44" s="51"/>
      <c r="F44" s="68" t="s">
        <v>131</v>
      </c>
      <c r="G44" s="51"/>
      <c r="H44" s="51"/>
      <c r="I44" s="51"/>
      <c r="J44" s="51"/>
    </row>
    <row r="45" spans="2:56" ht="18" x14ac:dyDescent="0.2">
      <c r="B45" s="54"/>
    </row>
    <row r="46" spans="2:56" x14ac:dyDescent="0.2">
      <c r="B46" s="53" t="s">
        <v>135</v>
      </c>
      <c r="F46" s="68" t="s">
        <v>132</v>
      </c>
    </row>
    <row r="47" spans="2:56" ht="18" x14ac:dyDescent="0.2">
      <c r="B47" s="54"/>
    </row>
    <row r="48" spans="2:56" x14ac:dyDescent="0.2">
      <c r="B48" s="53" t="s">
        <v>100</v>
      </c>
      <c r="F48" s="68" t="s">
        <v>133</v>
      </c>
    </row>
    <row r="49" spans="6:6" ht="18" x14ac:dyDescent="0.2">
      <c r="F49" s="54"/>
    </row>
  </sheetData>
  <mergeCells count="14">
    <mergeCell ref="B31:C31"/>
    <mergeCell ref="D31:H31"/>
    <mergeCell ref="B24:C24"/>
    <mergeCell ref="B25:C25"/>
    <mergeCell ref="B26:C26"/>
    <mergeCell ref="B29:H29"/>
    <mergeCell ref="B30:C30"/>
    <mergeCell ref="D30:H30"/>
    <mergeCell ref="D2:E4"/>
    <mergeCell ref="G2:H4"/>
    <mergeCell ref="AB22:AE22"/>
    <mergeCell ref="B23:C23"/>
    <mergeCell ref="D23:AA23"/>
    <mergeCell ref="AB23:AE23"/>
  </mergeCells>
  <dataValidations count="1">
    <dataValidation type="list" allowBlank="1" showInputMessage="1" showErrorMessage="1" sqref="F4" xr:uid="{CEF13295-BDC8-6049-B669-B269EC82C221}">
      <formula1>"Domicile,Extérieur"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3E4B2-52E8-3C47-BFEF-9464C72BD6BA}">
  <sheetPr codeName="Feuil9"/>
  <dimension ref="B1:BF48"/>
  <sheetViews>
    <sheetView showGridLines="0" zoomScale="91" workbookViewId="0">
      <selection activeCell="Z25" sqref="Z25"/>
    </sheetView>
  </sheetViews>
  <sheetFormatPr baseColWidth="10" defaultRowHeight="16" x14ac:dyDescent="0.2"/>
  <cols>
    <col min="2" max="2" width="8.33203125" customWidth="1"/>
    <col min="3" max="3" width="2.83203125" customWidth="1"/>
    <col min="4" max="4" width="9.6640625" customWidth="1"/>
    <col min="5" max="5" width="12.5" bestFit="1" customWidth="1"/>
    <col min="6" max="6" width="19.83203125" customWidth="1"/>
    <col min="7" max="7" width="14.6640625" bestFit="1" customWidth="1"/>
    <col min="8" max="8" width="9.5" customWidth="1"/>
    <col min="9" max="9" width="8.1640625" customWidth="1"/>
    <col min="10" max="10" width="7.33203125" customWidth="1"/>
    <col min="11" max="11" width="8.1640625" bestFit="1" customWidth="1"/>
    <col min="12" max="13" width="5.6640625" customWidth="1"/>
    <col min="14" max="14" width="8.1640625" bestFit="1" customWidth="1"/>
    <col min="15" max="16" width="5.6640625" customWidth="1"/>
    <col min="17" max="17" width="9.83203125" customWidth="1"/>
    <col min="18" max="20" width="5.6640625" customWidth="1"/>
    <col min="21" max="21" width="8.6640625" customWidth="1"/>
    <col min="22" max="27" width="5.6640625" customWidth="1"/>
    <col min="28" max="29" width="6.6640625" customWidth="1"/>
    <col min="30" max="30" width="7" customWidth="1"/>
    <col min="31" max="31" width="7.33203125" customWidth="1"/>
    <col min="34" max="35" width="9.5" hidden="1" customWidth="1"/>
    <col min="36" max="37" width="4.6640625" hidden="1" customWidth="1"/>
    <col min="38" max="38" width="5.1640625" hidden="1" customWidth="1"/>
    <col min="39" max="39" width="4.6640625" hidden="1" customWidth="1"/>
    <col min="40" max="40" width="6" hidden="1" customWidth="1"/>
    <col min="41" max="42" width="4.6640625" hidden="1" customWidth="1"/>
    <col min="43" max="52" width="5.6640625" hidden="1" customWidth="1"/>
    <col min="53" max="56" width="5.5" hidden="1" customWidth="1"/>
    <col min="57" max="57" width="5.5" customWidth="1"/>
  </cols>
  <sheetData>
    <row r="1" spans="2:10" ht="17" thickBot="1" x14ac:dyDescent="0.25"/>
    <row r="2" spans="2:10" ht="16" customHeight="1" x14ac:dyDescent="0.2">
      <c r="D2" s="105" t="str">
        <f>Calendrier!E4</f>
        <v>BLMA</v>
      </c>
      <c r="E2" s="106"/>
      <c r="G2" s="111" t="str">
        <f>Calendrier!C4</f>
        <v>UFAB</v>
      </c>
      <c r="H2" s="112"/>
    </row>
    <row r="3" spans="2:10" ht="16" customHeight="1" x14ac:dyDescent="0.2">
      <c r="D3" s="107"/>
      <c r="E3" s="108"/>
      <c r="G3" s="113"/>
      <c r="H3" s="114"/>
    </row>
    <row r="4" spans="2:10" ht="25" thickBot="1" x14ac:dyDescent="0.35">
      <c r="D4" s="109"/>
      <c r="E4" s="110"/>
      <c r="F4" s="2"/>
      <c r="G4" s="115"/>
      <c r="H4" s="116"/>
    </row>
    <row r="5" spans="2:10" ht="15" customHeight="1" thickBot="1" x14ac:dyDescent="0.35">
      <c r="E5" s="2"/>
      <c r="F5" s="2"/>
      <c r="G5" s="2"/>
    </row>
    <row r="6" spans="2:10" ht="20" thickBot="1" x14ac:dyDescent="0.3">
      <c r="E6" s="40">
        <f xml:space="preserve"> D25</f>
        <v>70</v>
      </c>
      <c r="F6" s="44" t="s">
        <v>54</v>
      </c>
      <c r="G6" s="40">
        <f xml:space="preserve"> D26</f>
        <v>67</v>
      </c>
    </row>
    <row r="7" spans="2:10" ht="20" thickBot="1" x14ac:dyDescent="0.3">
      <c r="B7" s="3">
        <f xml:space="preserve"> I25</f>
        <v>19</v>
      </c>
      <c r="C7" s="4" t="s">
        <v>0</v>
      </c>
      <c r="D7" s="5">
        <f>J25</f>
        <v>36</v>
      </c>
      <c r="E7" s="41">
        <f xml:space="preserve"> K25</f>
        <v>52.777777777777779</v>
      </c>
      <c r="F7" s="45" t="s">
        <v>60</v>
      </c>
      <c r="G7" s="41">
        <f>K26</f>
        <v>48.837209302325576</v>
      </c>
      <c r="H7" s="3">
        <f xml:space="preserve"> I26</f>
        <v>21</v>
      </c>
      <c r="I7" s="4" t="s">
        <v>0</v>
      </c>
      <c r="J7" s="5">
        <f>J26</f>
        <v>43</v>
      </c>
    </row>
    <row r="8" spans="2:10" ht="20" thickBot="1" x14ac:dyDescent="0.3">
      <c r="B8" s="3">
        <f xml:space="preserve"> L25</f>
        <v>7</v>
      </c>
      <c r="C8" s="4" t="s">
        <v>0</v>
      </c>
      <c r="D8" s="5">
        <f>M25</f>
        <v>19</v>
      </c>
      <c r="E8" s="41">
        <f xml:space="preserve"> N25</f>
        <v>36.84210526315789</v>
      </c>
      <c r="F8" s="45" t="s">
        <v>59</v>
      </c>
      <c r="G8" s="41">
        <f>N26</f>
        <v>31.25</v>
      </c>
      <c r="H8" s="3">
        <f>L26</f>
        <v>5</v>
      </c>
      <c r="I8" s="4" t="s">
        <v>0</v>
      </c>
      <c r="J8" s="5">
        <f>M26</f>
        <v>16</v>
      </c>
    </row>
    <row r="9" spans="2:10" ht="20" thickBot="1" x14ac:dyDescent="0.3">
      <c r="B9" s="3">
        <f>F25</f>
        <v>26</v>
      </c>
      <c r="C9" s="4" t="s">
        <v>0</v>
      </c>
      <c r="D9" s="5">
        <f xml:space="preserve"> G25</f>
        <v>55</v>
      </c>
      <c r="E9" s="41">
        <f xml:space="preserve"> H25</f>
        <v>47.272727272727273</v>
      </c>
      <c r="F9" s="45" t="s">
        <v>44</v>
      </c>
      <c r="G9" s="41">
        <f xml:space="preserve"> H26</f>
        <v>44.067796610169488</v>
      </c>
      <c r="H9" s="3">
        <f>F26</f>
        <v>26</v>
      </c>
      <c r="I9" s="4" t="s">
        <v>0</v>
      </c>
      <c r="J9" s="5">
        <f xml:space="preserve"> G26</f>
        <v>59</v>
      </c>
    </row>
    <row r="10" spans="2:10" ht="20" thickBot="1" x14ac:dyDescent="0.3">
      <c r="B10" s="3">
        <f>O25</f>
        <v>11</v>
      </c>
      <c r="C10" s="4" t="s">
        <v>0</v>
      </c>
      <c r="D10" s="5">
        <f xml:space="preserve"> P25</f>
        <v>15</v>
      </c>
      <c r="E10" s="41">
        <f>Q25</f>
        <v>73.333333333333329</v>
      </c>
      <c r="F10" s="45" t="s">
        <v>18</v>
      </c>
      <c r="G10" s="41">
        <f xml:space="preserve"> Q26</f>
        <v>76.923076923076934</v>
      </c>
      <c r="H10" s="3">
        <f>O26</f>
        <v>10</v>
      </c>
      <c r="I10" s="4" t="s">
        <v>0</v>
      </c>
      <c r="J10" s="5">
        <f xml:space="preserve"> P26</f>
        <v>13</v>
      </c>
    </row>
    <row r="11" spans="2:10" ht="20" thickBot="1" x14ac:dyDescent="0.3">
      <c r="B11" s="3">
        <f xml:space="preserve"> R25</f>
        <v>5</v>
      </c>
      <c r="C11" s="4" t="s">
        <v>0</v>
      </c>
      <c r="D11" s="32">
        <f>(G25+0.44*(P25-O25)-F25)</f>
        <v>30.759999999999998</v>
      </c>
      <c r="E11" s="41">
        <f>IF(ISERROR(R25/D11)=TRUE,0,(R25/D11)*100)</f>
        <v>16.254876462938881</v>
      </c>
      <c r="F11" s="45" t="s">
        <v>64</v>
      </c>
      <c r="G11" s="41">
        <f>IF(ISERROR(R26/J11)=TRUE,0,(R26/J11)*100)</f>
        <v>20.396270396270396</v>
      </c>
      <c r="H11" s="3">
        <f>R26</f>
        <v>7</v>
      </c>
      <c r="I11" s="4" t="s">
        <v>0</v>
      </c>
      <c r="J11" s="32">
        <f>(G26+0.44*(P26-O26)-F26)</f>
        <v>34.32</v>
      </c>
    </row>
    <row r="12" spans="2:10" ht="20" thickBot="1" x14ac:dyDescent="0.3">
      <c r="B12" s="3">
        <f>T25</f>
        <v>26</v>
      </c>
      <c r="C12" s="4" t="s">
        <v>0</v>
      </c>
      <c r="D12" s="32">
        <f>(G26+0.44*(P26-O26)-F26)</f>
        <v>34.32</v>
      </c>
      <c r="E12" s="41">
        <f>IF(ISERROR(T25/D12)=TRUE,0,(T25/D12)*100)</f>
        <v>75.757575757575751</v>
      </c>
      <c r="F12" s="45" t="s">
        <v>65</v>
      </c>
      <c r="G12" s="41">
        <f>IF(ISERROR(T26/J12)=TRUE,0,(T26/J12)*100)</f>
        <v>84.525357607282189</v>
      </c>
      <c r="H12" s="3">
        <f>T26</f>
        <v>26</v>
      </c>
      <c r="I12" s="4" t="s">
        <v>0</v>
      </c>
      <c r="J12" s="32">
        <f>(G25+0.44*(P25-O25)-F25)</f>
        <v>30.759999999999998</v>
      </c>
    </row>
    <row r="13" spans="2:10" ht="20" thickBot="1" x14ac:dyDescent="0.3">
      <c r="B13" s="6"/>
      <c r="C13" s="6"/>
      <c r="D13" s="15">
        <f xml:space="preserve"> X25</f>
        <v>14</v>
      </c>
      <c r="E13" s="41">
        <f>IF(ISERROR(X25/E16)=TRUE,0,(X25/E16)*100)</f>
        <v>19.830028328611899</v>
      </c>
      <c r="F13" s="45" t="s">
        <v>66</v>
      </c>
      <c r="G13" s="41">
        <f>IF(ISERROR(X26/G16)=TRUE,0,(X26/G16)*100)</f>
        <v>17.21170395869191</v>
      </c>
      <c r="H13" s="16">
        <f>X26</f>
        <v>12</v>
      </c>
      <c r="I13" s="6"/>
      <c r="J13" s="6"/>
    </row>
    <row r="14" spans="2:10" ht="20" thickBot="1" x14ac:dyDescent="0.3">
      <c r="B14" s="6"/>
      <c r="C14" s="6"/>
      <c r="D14" s="37"/>
      <c r="E14" s="41">
        <f>W25</f>
        <v>19</v>
      </c>
      <c r="F14" s="45" t="s">
        <v>23</v>
      </c>
      <c r="G14" s="41">
        <f>W26</f>
        <v>17</v>
      </c>
      <c r="H14" s="38"/>
      <c r="I14" s="6"/>
      <c r="J14" s="6"/>
    </row>
    <row r="15" spans="2:10" ht="20" thickBot="1" x14ac:dyDescent="0.3">
      <c r="B15" s="6"/>
      <c r="C15" s="6"/>
      <c r="D15" s="7"/>
      <c r="E15" s="41">
        <f>100*(E14/(B7+B8))</f>
        <v>73.076923076923066</v>
      </c>
      <c r="F15" s="45" t="s">
        <v>61</v>
      </c>
      <c r="G15" s="41">
        <f>100*(G14/(H7+H8))</f>
        <v>65.384615384615387</v>
      </c>
      <c r="H15" s="8"/>
      <c r="I15" s="6"/>
      <c r="J15" s="6"/>
    </row>
    <row r="16" spans="2:10" ht="20" thickBot="1" x14ac:dyDescent="0.3">
      <c r="B16" s="6"/>
      <c r="C16" s="6"/>
      <c r="D16" s="6"/>
      <c r="E16" s="41">
        <f xml:space="preserve"> G25+(P25*0.44)+X25-R25</f>
        <v>70.599999999999994</v>
      </c>
      <c r="F16" s="45" t="s">
        <v>63</v>
      </c>
      <c r="G16" s="41">
        <f xml:space="preserve"> G26+(P26*0.44)+X26-R26</f>
        <v>69.72</v>
      </c>
      <c r="H16" s="6"/>
      <c r="I16" s="6"/>
      <c r="J16" s="6"/>
    </row>
    <row r="17" spans="2:58" ht="21" customHeight="1" thickBot="1" x14ac:dyDescent="0.3">
      <c r="B17" s="6"/>
      <c r="C17" s="6"/>
      <c r="D17" s="6"/>
      <c r="E17" s="41">
        <f>IF(E6=0,0,E6/E16)</f>
        <v>0.99150141643059497</v>
      </c>
      <c r="F17" s="46" t="s">
        <v>58</v>
      </c>
      <c r="G17" s="41">
        <f>IF(G6=0,0,G6/G16)</f>
        <v>0.96098680436029837</v>
      </c>
      <c r="H17" s="6"/>
      <c r="I17" s="6"/>
      <c r="J17" s="6"/>
    </row>
    <row r="18" spans="2:58" ht="21" customHeight="1" thickBot="1" x14ac:dyDescent="0.3">
      <c r="B18" s="6"/>
      <c r="C18" s="6"/>
      <c r="D18" s="6"/>
      <c r="E18" s="41">
        <f>100*(P25/G25)</f>
        <v>27.27272727272727</v>
      </c>
      <c r="F18" s="46" t="s">
        <v>62</v>
      </c>
      <c r="G18" s="41">
        <f>100*(P26/G26)</f>
        <v>22.033898305084744</v>
      </c>
      <c r="H18" s="6"/>
      <c r="I18" s="6"/>
      <c r="J18" s="6"/>
    </row>
    <row r="19" spans="2:58" ht="22" customHeight="1" thickBot="1" x14ac:dyDescent="0.25">
      <c r="E19" s="42">
        <f>Y25</f>
        <v>16</v>
      </c>
      <c r="F19" s="47" t="s">
        <v>3</v>
      </c>
      <c r="G19" s="42">
        <f>Y26</f>
        <v>16</v>
      </c>
    </row>
    <row r="20" spans="2:58" ht="22" customHeight="1" thickBot="1" x14ac:dyDescent="0.25">
      <c r="E20" s="43">
        <f>100*(E6/E16)</f>
        <v>99.150141643059499</v>
      </c>
      <c r="F20" s="47" t="s">
        <v>56</v>
      </c>
      <c r="G20" s="43">
        <f>100*(G6/G16)</f>
        <v>96.098680436029838</v>
      </c>
    </row>
    <row r="21" spans="2:58" ht="20" thickBot="1" x14ac:dyDescent="0.25">
      <c r="E21" s="41">
        <f>G20</f>
        <v>96.098680436029838</v>
      </c>
      <c r="F21" s="47" t="s">
        <v>57</v>
      </c>
      <c r="G21" s="41">
        <f>E20</f>
        <v>99.150141643059499</v>
      </c>
    </row>
    <row r="22" spans="2:58" ht="17" thickBot="1" x14ac:dyDescent="0.25">
      <c r="AB22" s="94" t="s">
        <v>48</v>
      </c>
      <c r="AC22" s="95"/>
      <c r="AD22" s="95"/>
      <c r="AE22" s="96"/>
    </row>
    <row r="23" spans="2:58" ht="17" thickBot="1" x14ac:dyDescent="0.25">
      <c r="B23" s="117" t="s">
        <v>4</v>
      </c>
      <c r="C23" s="118"/>
      <c r="D23" s="97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4" t="s">
        <v>49</v>
      </c>
      <c r="AC23" s="95"/>
      <c r="AD23" s="95"/>
      <c r="AE23" s="96"/>
    </row>
    <row r="24" spans="2:58" x14ac:dyDescent="0.2">
      <c r="B24" s="122" t="s">
        <v>5</v>
      </c>
      <c r="C24" s="123"/>
      <c r="D24" s="52" t="s">
        <v>6</v>
      </c>
      <c r="E24" s="52" t="s">
        <v>7</v>
      </c>
      <c r="F24" s="52" t="s">
        <v>8</v>
      </c>
      <c r="G24" s="52" t="s">
        <v>9</v>
      </c>
      <c r="H24" s="52" t="s">
        <v>44</v>
      </c>
      <c r="I24" s="52" t="s">
        <v>10</v>
      </c>
      <c r="J24" s="52" t="s">
        <v>11</v>
      </c>
      <c r="K24" s="52" t="s">
        <v>12</v>
      </c>
      <c r="L24" s="52" t="s">
        <v>13</v>
      </c>
      <c r="M24" s="52" t="s">
        <v>14</v>
      </c>
      <c r="N24" s="52" t="s">
        <v>15</v>
      </c>
      <c r="O24" s="52" t="s">
        <v>16</v>
      </c>
      <c r="P24" s="52" t="s">
        <v>17</v>
      </c>
      <c r="Q24" s="52" t="s">
        <v>18</v>
      </c>
      <c r="R24" s="52" t="s">
        <v>19</v>
      </c>
      <c r="S24" s="52" t="s">
        <v>20</v>
      </c>
      <c r="T24" s="52" t="s">
        <v>21</v>
      </c>
      <c r="U24" s="52" t="s">
        <v>22</v>
      </c>
      <c r="V24" s="52" t="s">
        <v>51</v>
      </c>
      <c r="W24" s="52" t="s">
        <v>23</v>
      </c>
      <c r="X24" s="52" t="s">
        <v>24</v>
      </c>
      <c r="Y24" s="52" t="s">
        <v>25</v>
      </c>
      <c r="Z24" s="52" t="s">
        <v>46</v>
      </c>
      <c r="AA24" s="23" t="s">
        <v>47</v>
      </c>
      <c r="AB24" s="26" t="s">
        <v>45</v>
      </c>
      <c r="AC24" s="27" t="s">
        <v>67</v>
      </c>
      <c r="AD24" s="27" t="s">
        <v>50</v>
      </c>
      <c r="AE24" s="28" t="s">
        <v>62</v>
      </c>
    </row>
    <row r="25" spans="2:58" x14ac:dyDescent="0.2">
      <c r="B25" s="124" t="s">
        <v>68</v>
      </c>
      <c r="C25" s="125"/>
      <c r="D25" s="19">
        <f>I25*2+L25*3+O25</f>
        <v>70</v>
      </c>
      <c r="E25" s="19">
        <f>I26*2+L26*3+O26</f>
        <v>67</v>
      </c>
      <c r="F25" s="19">
        <f>I25+L25</f>
        <v>26</v>
      </c>
      <c r="G25" s="19">
        <f>J25+M25</f>
        <v>55</v>
      </c>
      <c r="H25" s="29">
        <f>IF(ISERROR(F25+0.5*L25/G25)=TRUE,0,(F25/G25)*100)</f>
        <v>47.272727272727273</v>
      </c>
      <c r="I25" s="18">
        <f>IF(ISERROR(AM30),0,VALUE(AM30))</f>
        <v>19</v>
      </c>
      <c r="J25" s="18">
        <f>IF(ISERROR(AN30),0,VALUE(AN30))</f>
        <v>36</v>
      </c>
      <c r="K25" s="29">
        <f>IF(ISERROR(I25/J25)=TRUE,0,(I25/J25)*100)</f>
        <v>52.777777777777779</v>
      </c>
      <c r="L25" s="18">
        <f>IF(ISERROR(AP30),0,VALUE(AP30))</f>
        <v>7</v>
      </c>
      <c r="M25" s="18">
        <f>IF(ISERROR(AQ30),0,VALUE(AQ30))</f>
        <v>19</v>
      </c>
      <c r="N25" s="29">
        <f>IF(ISERROR(L25/M25)=TRUE,0,(L25/M25)*100)</f>
        <v>36.84210526315789</v>
      </c>
      <c r="O25" s="18">
        <f>IF(ISERROR(AS30),0,VALUE(AS30))</f>
        <v>11</v>
      </c>
      <c r="P25" s="18">
        <f>IF(ISERROR(AT30),0,VALUE(AT30))</f>
        <v>15</v>
      </c>
      <c r="Q25" s="29">
        <f>IF(ISERROR(O25/P25)=TRUE,0,(O25/P25)*100)</f>
        <v>73.333333333333329</v>
      </c>
      <c r="R25" s="18">
        <f>IF(ISERROR(AU30),0,VALUE(AU30))</f>
        <v>5</v>
      </c>
      <c r="S25" s="20">
        <f>IF(ISERROR(R25/(G25+0.44*P25-F25))=TRUE,0,R25/(G25+0.44*P25-F25)*100)</f>
        <v>14.044943820224717</v>
      </c>
      <c r="T25" s="18">
        <f>IF(ISERROR(AV30),0,VALUE(AV30))</f>
        <v>26</v>
      </c>
      <c r="U25" s="29">
        <f>IF(ISERROR(T25/(G26+(0.44*P26)-F26))=TRUE,0,T25/(G26+(0.44*P26)-F26)*100)</f>
        <v>67.148760330578511</v>
      </c>
      <c r="V25" s="21">
        <f>R25+T25</f>
        <v>31</v>
      </c>
      <c r="W25" s="18">
        <f>IF(ISERROR(AX30),0,VALUE(AX30))</f>
        <v>19</v>
      </c>
      <c r="X25" s="18">
        <f>IF(ISERROR(AY30),0,VALUE(AY30))</f>
        <v>14</v>
      </c>
      <c r="Y25" s="22">
        <f>IF(ISERROR(BC30),0,VALUE(BC30))</f>
        <v>16</v>
      </c>
      <c r="Z25" s="33">
        <f>G25+(P25*0.44)+X25-R25</f>
        <v>70.599999999999994</v>
      </c>
      <c r="AA25" s="24">
        <f>IF(E6=0,0,E6/E16)</f>
        <v>0.99150141643059497</v>
      </c>
      <c r="AB25" s="29">
        <f>IF(ISERROR(F25+0.5*L25/G25)=TRUE,0,(F25/G25)*100)</f>
        <v>47.272727272727273</v>
      </c>
      <c r="AC25" s="30">
        <f>IF(ISERROR(X25/E16)=TRUE,0,X25/E16)*100</f>
        <v>19.830028328611899</v>
      </c>
      <c r="AD25" s="30">
        <f>E11</f>
        <v>16.254876462938881</v>
      </c>
      <c r="AE25" s="29">
        <f>O25/G25*100</f>
        <v>20</v>
      </c>
      <c r="AH25" s="1" t="s">
        <v>27</v>
      </c>
      <c r="AI25" s="1" t="s">
        <v>28</v>
      </c>
      <c r="AJ25" s="1" t="s">
        <v>39</v>
      </c>
      <c r="AK25" s="1" t="s">
        <v>1</v>
      </c>
      <c r="AL25" s="1" t="s">
        <v>29</v>
      </c>
      <c r="AM25" s="1" t="s">
        <v>40</v>
      </c>
      <c r="AN25" s="1" t="s">
        <v>41</v>
      </c>
      <c r="AO25" s="1" t="s">
        <v>30</v>
      </c>
      <c r="AP25" s="1" t="s">
        <v>42</v>
      </c>
      <c r="AQ25" s="1" t="s">
        <v>43</v>
      </c>
      <c r="AR25" s="1" t="s">
        <v>31</v>
      </c>
      <c r="AS25" s="1" t="s">
        <v>2</v>
      </c>
      <c r="AT25" s="1" t="s">
        <v>32</v>
      </c>
      <c r="AU25" s="1" t="s">
        <v>33</v>
      </c>
      <c r="AV25" s="1" t="s">
        <v>34</v>
      </c>
      <c r="AW25" s="1" t="s">
        <v>35</v>
      </c>
      <c r="AX25" s="1" t="s">
        <v>36</v>
      </c>
      <c r="AY25" s="1" t="s">
        <v>24</v>
      </c>
      <c r="AZ25" s="1" t="s">
        <v>37</v>
      </c>
      <c r="BA25" s="1" t="s">
        <v>38</v>
      </c>
      <c r="BB25" s="1"/>
      <c r="BC25" s="1"/>
      <c r="BD25" s="1"/>
      <c r="BE25" s="1"/>
      <c r="BF25" s="1"/>
    </row>
    <row r="26" spans="2:58" ht="17" thickBot="1" x14ac:dyDescent="0.25">
      <c r="B26" s="126" t="s">
        <v>69</v>
      </c>
      <c r="C26" s="127"/>
      <c r="D26" s="9">
        <f>I26*2+L26*3+O26</f>
        <v>67</v>
      </c>
      <c r="E26" s="9">
        <f>I25*2+L25*3+O25</f>
        <v>70</v>
      </c>
      <c r="F26" s="9">
        <f>I26+L26</f>
        <v>26</v>
      </c>
      <c r="G26" s="9">
        <f>J26+M26</f>
        <v>59</v>
      </c>
      <c r="H26" s="29">
        <f>IF(ISERROR(F26+0.5*L26/G26)=TRUE,0,(F26/G26)*100)</f>
        <v>44.067796610169488</v>
      </c>
      <c r="I26" s="10">
        <f>IF(ISERROR(AM36),0,VALUE(AM36))</f>
        <v>21</v>
      </c>
      <c r="J26" s="10">
        <f>IF(ISERROR(AN36),0,VALUE(AN36))</f>
        <v>43</v>
      </c>
      <c r="K26" s="29">
        <f>IF(ISERROR(I26/J26)=TRUE,0,(I26/J26)*100)</f>
        <v>48.837209302325576</v>
      </c>
      <c r="L26" s="10">
        <f>IF(ISERROR(AP36),0,VALUE(AP36))</f>
        <v>5</v>
      </c>
      <c r="M26" s="10">
        <f>IF(ISERROR(AQ36),0,VALUE(AQ36))</f>
        <v>16</v>
      </c>
      <c r="N26" s="29">
        <f>IF(ISERROR(L26/M26)=TRUE,0,(L26/M26)*100)</f>
        <v>31.25</v>
      </c>
      <c r="O26" s="10">
        <f>IF(ISERROR(AS36),0,VALUE(AS36))</f>
        <v>10</v>
      </c>
      <c r="P26" s="10">
        <f>IF(ISERROR(AT36),0,VALUE(AT36))</f>
        <v>13</v>
      </c>
      <c r="Q26" s="29">
        <f>IF(ISERROR(O26/P26)=TRUE,0,(O26/P26)*100)</f>
        <v>76.923076923076934</v>
      </c>
      <c r="R26" s="10">
        <f>IF(ISERROR(AU36),0,VALUE(AU36))</f>
        <v>7</v>
      </c>
      <c r="S26" s="20">
        <f>IF(ISERROR(R26/(G26+0.44*P26-F26))=TRUE,0,R26/(G26+0.44*P26-F26)*100)</f>
        <v>18.078512396694215</v>
      </c>
      <c r="T26" s="10">
        <f>IF(ISERROR(AV36),0,VALUE(AV36))</f>
        <v>26</v>
      </c>
      <c r="U26" s="29">
        <f>IF(ISERROR(T26/(G25+(0.44*P25)-F25))=TRUE,0,T26/(G25+(0.44*P25)-F25)*100)</f>
        <v>73.033707865168537</v>
      </c>
      <c r="V26" s="14">
        <f>R26+T26</f>
        <v>33</v>
      </c>
      <c r="W26" s="10">
        <f>IF(ISERROR(AX36),0,VALUE(AX36))</f>
        <v>17</v>
      </c>
      <c r="X26" s="10">
        <f>IF(ISERROR(AY36),0,VALUE(AY36))</f>
        <v>12</v>
      </c>
      <c r="Y26" s="17">
        <f>IF(ISERROR(BC36),0,VALUE(BC36))</f>
        <v>16</v>
      </c>
      <c r="Z26" s="34">
        <f>G26+(P26*0.44)+X26-R26</f>
        <v>69.72</v>
      </c>
      <c r="AA26" s="25">
        <f>IF(G6=0,0,G6/G16)</f>
        <v>0.96098680436029837</v>
      </c>
      <c r="AB26" s="29">
        <f>IF(ISERROR(F26+0.5*L26/G26)=TRUE,0,(F26/G26)*100)</f>
        <v>44.067796610169488</v>
      </c>
      <c r="AC26" s="31">
        <f>IF(ISERROR(X26/G16)=TRUE,0,X26/G16)*100</f>
        <v>17.21170395869191</v>
      </c>
      <c r="AD26" s="31">
        <f>G11</f>
        <v>20.396270396270396</v>
      </c>
      <c r="AE26" s="29">
        <f>O26/G26*100</f>
        <v>16.949152542372879</v>
      </c>
      <c r="AH26">
        <f>FIND("	",$D$31)</f>
        <v>3</v>
      </c>
      <c r="AI26">
        <f t="shared" ref="AI26:BB26" si="0">FIND("	",$D$31,AH26+1)</f>
        <v>9</v>
      </c>
      <c r="AJ26">
        <f t="shared" si="0"/>
        <v>12</v>
      </c>
      <c r="AK26">
        <f t="shared" si="0"/>
        <v>18</v>
      </c>
      <c r="AL26">
        <f t="shared" si="0"/>
        <v>21</v>
      </c>
      <c r="AM26">
        <f t="shared" si="0"/>
        <v>26</v>
      </c>
      <c r="AN26">
        <f t="shared" si="0"/>
        <v>29</v>
      </c>
      <c r="AO26">
        <f t="shared" si="0"/>
        <v>35</v>
      </c>
      <c r="AP26">
        <f t="shared" si="0"/>
        <v>38</v>
      </c>
      <c r="AQ26">
        <f t="shared" si="0"/>
        <v>40</v>
      </c>
      <c r="AR26">
        <f t="shared" si="0"/>
        <v>43</v>
      </c>
      <c r="AS26">
        <f t="shared" si="0"/>
        <v>46</v>
      </c>
      <c r="AT26">
        <f t="shared" si="0"/>
        <v>49</v>
      </c>
      <c r="AU26">
        <f t="shared" si="0"/>
        <v>52</v>
      </c>
      <c r="AV26">
        <f t="shared" si="0"/>
        <v>54</v>
      </c>
      <c r="AW26">
        <f t="shared" si="0"/>
        <v>56</v>
      </c>
      <c r="AX26">
        <f t="shared" si="0"/>
        <v>58</v>
      </c>
      <c r="AY26">
        <f t="shared" si="0"/>
        <v>61</v>
      </c>
      <c r="AZ26">
        <f t="shared" si="0"/>
        <v>64</v>
      </c>
      <c r="BA26">
        <f t="shared" si="0"/>
        <v>65</v>
      </c>
      <c r="BB26" t="e">
        <f t="shared" si="0"/>
        <v>#VALUE!</v>
      </c>
    </row>
    <row r="27" spans="2:58" x14ac:dyDescent="0.2">
      <c r="AH27" t="str">
        <f>TRIM(MID($D$31,1,AH26-1))</f>
        <v>70</v>
      </c>
      <c r="AJ27" t="str">
        <f>TRIM(MID($D$31,AH26,AI26-AH26))</f>
        <v xml:space="preserve">	26-55</v>
      </c>
      <c r="AM27" t="str">
        <f>TRIM(MID($D$31,AJ26,AK26-AJ26))</f>
        <v xml:space="preserve">	19-36</v>
      </c>
      <c r="AN27" t="str">
        <f>TRIM(MID($D$31,AK26,AL26-AK26))</f>
        <v xml:space="preserve">	52</v>
      </c>
      <c r="AP27" t="str">
        <f>TRIM(MID($D$31,AL26,AM26-AL26))</f>
        <v xml:space="preserve">	7-19</v>
      </c>
      <c r="AQ27" t="str">
        <f>TRIM(MID($D$31,AM26,AN26-AM26))</f>
        <v xml:space="preserve">	36</v>
      </c>
      <c r="AS27" t="str">
        <f t="shared" ref="AS27:BD27" si="1">TRIM(MID($D$31,AN26,AO26-AN26))</f>
        <v xml:space="preserve">	11-15</v>
      </c>
      <c r="AT27" t="str">
        <f t="shared" si="1"/>
        <v xml:space="preserve">	73</v>
      </c>
      <c r="AU27" t="str">
        <f t="shared" si="1"/>
        <v xml:space="preserve">	5</v>
      </c>
      <c r="AV27" t="str">
        <f t="shared" si="1"/>
        <v xml:space="preserve">	26</v>
      </c>
      <c r="AW27" t="str">
        <f t="shared" si="1"/>
        <v xml:space="preserve">	31</v>
      </c>
      <c r="AX27" t="str">
        <f t="shared" si="1"/>
        <v xml:space="preserve">	19</v>
      </c>
      <c r="AY27" t="str">
        <f t="shared" si="1"/>
        <v xml:space="preserve">	14</v>
      </c>
      <c r="AZ27" t="str">
        <f t="shared" si="1"/>
        <v xml:space="preserve">	7</v>
      </c>
      <c r="BA27" t="str">
        <f t="shared" si="1"/>
        <v xml:space="preserve">	5</v>
      </c>
      <c r="BB27" t="str">
        <f t="shared" si="1"/>
        <v xml:space="preserve">	0</v>
      </c>
      <c r="BC27" t="str">
        <f t="shared" si="1"/>
        <v xml:space="preserve">	16</v>
      </c>
      <c r="BD27" t="str">
        <f t="shared" si="1"/>
        <v xml:space="preserve">	16</v>
      </c>
    </row>
    <row r="28" spans="2:58" ht="17" thickBot="1" x14ac:dyDescent="0.25">
      <c r="J28" s="11"/>
      <c r="L28" s="11"/>
      <c r="AH28">
        <f>FIND("-",AJ27)</f>
        <v>4</v>
      </c>
      <c r="AJ28">
        <f>FIND("-",AJ27)</f>
        <v>4</v>
      </c>
      <c r="AL28">
        <f>FIND("-",AP27)</f>
        <v>3</v>
      </c>
      <c r="AN28">
        <f>FIND("-",AS27)</f>
        <v>4</v>
      </c>
    </row>
    <row r="29" spans="2:58" ht="17" thickBot="1" x14ac:dyDescent="0.25">
      <c r="B29" s="91" t="s">
        <v>26</v>
      </c>
      <c r="C29" s="92"/>
      <c r="D29" s="92"/>
      <c r="E29" s="92"/>
      <c r="F29" s="92"/>
      <c r="G29" s="92"/>
      <c r="H29" s="93"/>
      <c r="J29" s="12"/>
      <c r="AJ29" t="str">
        <f>LEFT(AJ27,3)</f>
        <v xml:space="preserve">	26</v>
      </c>
      <c r="AK29" t="str">
        <f>RIGHT(AJ27,LEN(AJ27)-AH28)</f>
        <v>55</v>
      </c>
      <c r="AM29" t="str">
        <f>LEFT(AM27,AJ28-1)</f>
        <v xml:space="preserve">	19</v>
      </c>
      <c r="AN29" t="str">
        <f>RIGHT(AM27,LEN(AM27)-AJ28)</f>
        <v>36</v>
      </c>
      <c r="AO29" t="str">
        <f>RIGHT(AN27,LEN(AN27)-AL28)</f>
        <v/>
      </c>
      <c r="AP29" t="str">
        <f>LEFT(AP27,AL28-1)</f>
        <v xml:space="preserve">	7</v>
      </c>
      <c r="AQ29" t="str">
        <f>RIGHT(AP27,LEN(AP27)-AL28)</f>
        <v>19</v>
      </c>
      <c r="AS29" t="str">
        <f>LEFT(AS27,AN28-1)</f>
        <v xml:space="preserve">	11</v>
      </c>
      <c r="AT29" t="str">
        <f>RIGHT(AS27,LEN(AS27)-AN28)</f>
        <v>15</v>
      </c>
    </row>
    <row r="30" spans="2:58" ht="17" thickBot="1" x14ac:dyDescent="0.25">
      <c r="B30" s="128" t="s">
        <v>69</v>
      </c>
      <c r="C30" s="129"/>
      <c r="D30" s="121" t="s">
        <v>115</v>
      </c>
      <c r="E30" s="89"/>
      <c r="F30" s="89"/>
      <c r="G30" s="89"/>
      <c r="H30" s="90"/>
      <c r="I30" s="49" t="s">
        <v>86</v>
      </c>
      <c r="J30" s="50">
        <v>20</v>
      </c>
      <c r="K30" s="50">
        <v>15</v>
      </c>
      <c r="L30" s="50">
        <v>17</v>
      </c>
      <c r="M30" s="50">
        <v>18</v>
      </c>
      <c r="N30" s="49">
        <v>70</v>
      </c>
      <c r="AJ30" t="str">
        <f>CLEAN(AJ29)</f>
        <v>26</v>
      </c>
      <c r="AK30" t="str">
        <f>CLEAN(AK29)</f>
        <v>55</v>
      </c>
      <c r="AM30" t="str">
        <f>CLEAN(AM29)</f>
        <v>19</v>
      </c>
      <c r="AN30" t="str">
        <f>CLEAN(AN29)</f>
        <v>36</v>
      </c>
      <c r="AO30" t="str">
        <f>CLEAN(AO29)</f>
        <v/>
      </c>
      <c r="AP30" t="str">
        <f>CLEAN(AP29)</f>
        <v>7</v>
      </c>
      <c r="AQ30" t="str">
        <f>CLEAN(AQ29)</f>
        <v>19</v>
      </c>
      <c r="AS30" t="str">
        <f>CLEAN(AS29)</f>
        <v>11</v>
      </c>
      <c r="AT30" t="str">
        <f>CLEAN(AT29)</f>
        <v>15</v>
      </c>
      <c r="AU30" t="str">
        <f t="shared" ref="AU30:BD30" si="2">CLEAN(AU27)</f>
        <v>5</v>
      </c>
      <c r="AV30" t="str">
        <f t="shared" si="2"/>
        <v>26</v>
      </c>
      <c r="AW30" t="str">
        <f t="shared" si="2"/>
        <v>31</v>
      </c>
      <c r="AX30" t="str">
        <f t="shared" si="2"/>
        <v>19</v>
      </c>
      <c r="AY30" t="str">
        <f t="shared" si="2"/>
        <v>14</v>
      </c>
      <c r="AZ30" t="str">
        <f t="shared" si="2"/>
        <v>7</v>
      </c>
      <c r="BA30" t="str">
        <f t="shared" si="2"/>
        <v>5</v>
      </c>
      <c r="BB30" t="str">
        <f t="shared" si="2"/>
        <v>0</v>
      </c>
      <c r="BC30" t="str">
        <f t="shared" si="2"/>
        <v>16</v>
      </c>
      <c r="BD30" t="str">
        <f t="shared" si="2"/>
        <v>16</v>
      </c>
    </row>
    <row r="31" spans="2:58" ht="17" thickBot="1" x14ac:dyDescent="0.25">
      <c r="B31" s="119" t="s">
        <v>68</v>
      </c>
      <c r="C31" s="120"/>
      <c r="D31" s="121" t="s">
        <v>114</v>
      </c>
      <c r="E31" s="89"/>
      <c r="F31" s="89"/>
      <c r="G31" s="89"/>
      <c r="H31" s="90"/>
      <c r="I31" s="49" t="s">
        <v>80</v>
      </c>
      <c r="J31" s="50">
        <v>19</v>
      </c>
      <c r="K31" s="50">
        <v>15</v>
      </c>
      <c r="L31" s="50">
        <v>21</v>
      </c>
      <c r="M31" s="50">
        <v>12</v>
      </c>
      <c r="N31" s="49">
        <v>67</v>
      </c>
      <c r="AH31" s="1" t="s">
        <v>27</v>
      </c>
      <c r="AI31" s="1" t="s">
        <v>28</v>
      </c>
      <c r="AJ31" s="1" t="s">
        <v>39</v>
      </c>
      <c r="AK31" s="1" t="s">
        <v>1</v>
      </c>
      <c r="AL31" s="1" t="s">
        <v>29</v>
      </c>
      <c r="AM31" s="1" t="s">
        <v>40</v>
      </c>
      <c r="AN31" s="1" t="s">
        <v>41</v>
      </c>
      <c r="AO31" s="1" t="s">
        <v>30</v>
      </c>
      <c r="AP31" s="1" t="s">
        <v>42</v>
      </c>
      <c r="AQ31" s="1" t="s">
        <v>43</v>
      </c>
      <c r="AR31" s="1" t="s">
        <v>31</v>
      </c>
      <c r="AS31" s="1" t="s">
        <v>2</v>
      </c>
      <c r="AT31" s="1" t="s">
        <v>32</v>
      </c>
      <c r="AU31" s="1" t="s">
        <v>33</v>
      </c>
      <c r="AV31" s="1" t="s">
        <v>34</v>
      </c>
      <c r="AW31" s="1" t="s">
        <v>35</v>
      </c>
      <c r="AX31" s="1" t="s">
        <v>36</v>
      </c>
      <c r="AY31" s="1" t="s">
        <v>24</v>
      </c>
      <c r="AZ31" s="1" t="s">
        <v>37</v>
      </c>
      <c r="BA31" s="1" t="s">
        <v>38</v>
      </c>
      <c r="BB31" s="1"/>
    </row>
    <row r="32" spans="2:58" x14ac:dyDescent="0.2">
      <c r="AH32">
        <f>FIND("	",$D$30)</f>
        <v>3</v>
      </c>
      <c r="AI32">
        <f t="shared" ref="AI32:BB32" si="3">FIND("	",$D$30,AH32+1)</f>
        <v>9</v>
      </c>
      <c r="AJ32">
        <f t="shared" si="3"/>
        <v>12</v>
      </c>
      <c r="AK32">
        <f t="shared" si="3"/>
        <v>18</v>
      </c>
      <c r="AL32">
        <f t="shared" si="3"/>
        <v>21</v>
      </c>
      <c r="AM32">
        <f t="shared" si="3"/>
        <v>26</v>
      </c>
      <c r="AN32">
        <f t="shared" si="3"/>
        <v>29</v>
      </c>
      <c r="AO32">
        <f t="shared" si="3"/>
        <v>35</v>
      </c>
      <c r="AP32">
        <f t="shared" si="3"/>
        <v>38</v>
      </c>
      <c r="AQ32">
        <f t="shared" si="3"/>
        <v>40</v>
      </c>
      <c r="AR32">
        <f t="shared" si="3"/>
        <v>43</v>
      </c>
      <c r="AS32">
        <f t="shared" si="3"/>
        <v>46</v>
      </c>
      <c r="AT32">
        <f t="shared" si="3"/>
        <v>49</v>
      </c>
      <c r="AU32">
        <f t="shared" si="3"/>
        <v>52</v>
      </c>
      <c r="AV32">
        <f t="shared" si="3"/>
        <v>54</v>
      </c>
      <c r="AW32">
        <f t="shared" si="3"/>
        <v>56</v>
      </c>
      <c r="AX32">
        <f t="shared" si="3"/>
        <v>58</v>
      </c>
      <c r="AY32">
        <f t="shared" si="3"/>
        <v>61</v>
      </c>
      <c r="AZ32">
        <f t="shared" si="3"/>
        <v>64</v>
      </c>
      <c r="BA32">
        <f t="shared" si="3"/>
        <v>65</v>
      </c>
      <c r="BB32" t="e">
        <f t="shared" si="3"/>
        <v>#VALUE!</v>
      </c>
    </row>
    <row r="33" spans="2:56" ht="35" x14ac:dyDescent="0.25">
      <c r="B33" s="48" t="s">
        <v>70</v>
      </c>
      <c r="O33" s="13"/>
      <c r="AH33" t="str">
        <f>TRIM(MID($D$30,1,AH32-1))</f>
        <v>67</v>
      </c>
      <c r="AJ33" t="str">
        <f>TRIM(MID($D$30,AH32,AI32-AH32))</f>
        <v xml:space="preserve">	26-59</v>
      </c>
      <c r="AM33" t="str">
        <f>TRIM(MID($D$30,AJ32,AK32-AJ32))</f>
        <v xml:space="preserve">	21-43</v>
      </c>
      <c r="AN33" t="str">
        <f>TRIM(MID($D$30,AK32,AL32-AK32))</f>
        <v xml:space="preserve">	48</v>
      </c>
      <c r="AP33" t="str">
        <f>TRIM(MID($D$30,AL32,AM32-AL32))</f>
        <v xml:space="preserve">	5-16</v>
      </c>
      <c r="AQ33" t="str">
        <f>TRIM(MID($D$30,AM32,AN32-AM32))</f>
        <v xml:space="preserve">	31</v>
      </c>
      <c r="AS33" t="str">
        <f t="shared" ref="AS33:BD33" si="4">TRIM(MID($D$30,AN32,AO32-AN32))</f>
        <v xml:space="preserve">	10-13</v>
      </c>
      <c r="AT33" t="str">
        <f t="shared" si="4"/>
        <v xml:space="preserve">	76</v>
      </c>
      <c r="AU33" t="str">
        <f t="shared" si="4"/>
        <v xml:space="preserve">	7</v>
      </c>
      <c r="AV33" t="str">
        <f t="shared" si="4"/>
        <v xml:space="preserve">	26</v>
      </c>
      <c r="AW33" t="str">
        <f t="shared" si="4"/>
        <v xml:space="preserve">	33</v>
      </c>
      <c r="AX33" t="str">
        <f t="shared" si="4"/>
        <v xml:space="preserve">	17</v>
      </c>
      <c r="AY33" t="str">
        <f t="shared" si="4"/>
        <v xml:space="preserve">	12</v>
      </c>
      <c r="AZ33" t="str">
        <f t="shared" si="4"/>
        <v xml:space="preserve">	7</v>
      </c>
      <c r="BA33" t="str">
        <f t="shared" si="4"/>
        <v xml:space="preserve">	0</v>
      </c>
      <c r="BB33" t="str">
        <f t="shared" si="4"/>
        <v xml:space="preserve">	5</v>
      </c>
      <c r="BC33" t="str">
        <f t="shared" si="4"/>
        <v xml:space="preserve">	16</v>
      </c>
      <c r="BD33" t="str">
        <f t="shared" si="4"/>
        <v xml:space="preserve">	16</v>
      </c>
    </row>
    <row r="34" spans="2:56" ht="17" thickBot="1" x14ac:dyDescent="0.25">
      <c r="AH34">
        <f>FIND("-",AJ33)</f>
        <v>4</v>
      </c>
      <c r="AJ34">
        <f>FIND("-",AJ33)</f>
        <v>4</v>
      </c>
      <c r="AL34">
        <f>FIND("-",AP33)</f>
        <v>3</v>
      </c>
      <c r="AN34">
        <f>FIND("-",AS33)</f>
        <v>4</v>
      </c>
    </row>
    <row r="35" spans="2:56" ht="19" thickBot="1" x14ac:dyDescent="0.25">
      <c r="B35" s="56" t="s">
        <v>72</v>
      </c>
      <c r="C35" s="55"/>
      <c r="D35" s="55"/>
      <c r="E35" s="55"/>
      <c r="F35" s="56" t="s">
        <v>73</v>
      </c>
      <c r="G35" s="55"/>
      <c r="H35" s="57"/>
      <c r="I35" s="63" t="s">
        <v>68</v>
      </c>
      <c r="J35" s="67" t="s">
        <v>69</v>
      </c>
      <c r="AJ35" t="str">
        <f>LEFT(AJ33,3)</f>
        <v xml:space="preserve">	26</v>
      </c>
      <c r="AK35" t="str">
        <f>RIGHT(AJ33,LEN(AJ33)-AH34)</f>
        <v>59</v>
      </c>
      <c r="AM35" t="str">
        <f>LEFT(AM33,AJ34-1)</f>
        <v xml:space="preserve">	21</v>
      </c>
      <c r="AN35" t="str">
        <f>RIGHT(AM33,LEN(AM33)-AJ34)</f>
        <v>43</v>
      </c>
      <c r="AP35" t="str">
        <f>LEFT(AP33,AL34-1)</f>
        <v xml:space="preserve">	5</v>
      </c>
      <c r="AQ35" t="str">
        <f>RIGHT(AP33,LEN(AP33)-AL34)</f>
        <v>16</v>
      </c>
      <c r="AS35" t="str">
        <f>LEFT(AS33,AN34-1)</f>
        <v xml:space="preserve">	10</v>
      </c>
      <c r="AT35" t="str">
        <f>RIGHT(AS33,LEN(AS33)-AN34)</f>
        <v>13</v>
      </c>
    </row>
    <row r="36" spans="2:56" x14ac:dyDescent="0.2">
      <c r="B36" s="53" t="s">
        <v>120</v>
      </c>
      <c r="C36" s="51"/>
      <c r="D36" s="51"/>
      <c r="E36" s="51"/>
      <c r="F36" s="53" t="s">
        <v>116</v>
      </c>
      <c r="G36" s="51"/>
      <c r="H36" s="58" t="s">
        <v>74</v>
      </c>
      <c r="I36" s="59">
        <f>MID(B36,FIND(":",B36)+1,LEN(B36))*1</f>
        <v>15</v>
      </c>
      <c r="J36" s="64">
        <f>MID(F36,FIND(":",F36)+1,LEN(F36))*1</f>
        <v>9</v>
      </c>
      <c r="AJ36" t="str">
        <f>CLEAN(AJ35)</f>
        <v>26</v>
      </c>
      <c r="AK36" t="str">
        <f>CLEAN(AK35)</f>
        <v>59</v>
      </c>
      <c r="AM36" t="str">
        <f>CLEAN(AM35)</f>
        <v>21</v>
      </c>
      <c r="AN36" t="str">
        <f>CLEAN(AN35)</f>
        <v>43</v>
      </c>
      <c r="AP36" t="str">
        <f>CLEAN(AP35)</f>
        <v>5</v>
      </c>
      <c r="AQ36" t="str">
        <f>CLEAN(AQ35)</f>
        <v>16</v>
      </c>
      <c r="AS36" t="str">
        <f>CLEAN(AS35)</f>
        <v>10</v>
      </c>
      <c r="AT36" t="str">
        <f>CLEAN(AT35)</f>
        <v>13</v>
      </c>
      <c r="AU36" t="str">
        <f t="shared" ref="AU36:BD36" si="5">CLEAN(AU33)</f>
        <v>7</v>
      </c>
      <c r="AV36" t="str">
        <f t="shared" si="5"/>
        <v>26</v>
      </c>
      <c r="AW36" t="str">
        <f t="shared" si="5"/>
        <v>33</v>
      </c>
      <c r="AX36" t="str">
        <f t="shared" si="5"/>
        <v>17</v>
      </c>
      <c r="AY36" t="str">
        <f t="shared" si="5"/>
        <v>12</v>
      </c>
      <c r="AZ36" t="str">
        <f t="shared" si="5"/>
        <v>7</v>
      </c>
      <c r="BA36" t="str">
        <f t="shared" si="5"/>
        <v>0</v>
      </c>
      <c r="BB36" t="str">
        <f t="shared" si="5"/>
        <v>5</v>
      </c>
      <c r="BC36" t="str">
        <f t="shared" si="5"/>
        <v>16</v>
      </c>
      <c r="BD36" t="str">
        <f t="shared" si="5"/>
        <v>16</v>
      </c>
    </row>
    <row r="37" spans="2:56" ht="18" x14ac:dyDescent="0.2">
      <c r="B37" s="54"/>
      <c r="C37" s="51"/>
      <c r="D37" s="51"/>
      <c r="E37" s="51"/>
      <c r="F37" s="54"/>
      <c r="G37" s="51"/>
      <c r="H37" s="58" t="s">
        <v>75</v>
      </c>
      <c r="I37" s="60">
        <f>MID(B38,FIND(":",B38)+1,LEN(B38))*1</f>
        <v>32</v>
      </c>
      <c r="J37" s="65">
        <f>MID(F38,FIND(":",F38)+1,LEN(F38))*1</f>
        <v>32</v>
      </c>
    </row>
    <row r="38" spans="2:56" x14ac:dyDescent="0.2">
      <c r="B38" s="53" t="s">
        <v>71</v>
      </c>
      <c r="C38" s="51"/>
      <c r="D38" s="51"/>
      <c r="E38" s="51"/>
      <c r="F38" s="53" t="s">
        <v>71</v>
      </c>
      <c r="G38" s="51"/>
      <c r="H38" s="58" t="s">
        <v>76</v>
      </c>
      <c r="I38" s="60">
        <f>MID(B40,FIND(":",B40)+1,LEN(B40))*1</f>
        <v>8</v>
      </c>
      <c r="J38" s="65">
        <f>MID(F40,FIND(":",F40)+1,LEN(F40))*1</f>
        <v>9</v>
      </c>
    </row>
    <row r="39" spans="2:56" ht="18" x14ac:dyDescent="0.2">
      <c r="B39" s="54"/>
      <c r="C39" s="51"/>
      <c r="D39" s="51"/>
      <c r="E39" s="51"/>
      <c r="F39" s="54"/>
      <c r="G39" s="51"/>
      <c r="H39" s="58" t="s">
        <v>77</v>
      </c>
      <c r="I39" s="60">
        <f>MID(B42,FIND(":",B42)+1,LEN(B42))*1</f>
        <v>7</v>
      </c>
      <c r="J39" s="65">
        <f>MID(F42,FIND(":",F42)+1,LEN(F42))*1</f>
        <v>9</v>
      </c>
    </row>
    <row r="40" spans="2:56" ht="17" thickBot="1" x14ac:dyDescent="0.25">
      <c r="B40" s="53" t="s">
        <v>88</v>
      </c>
      <c r="C40" s="51"/>
      <c r="D40" s="51"/>
      <c r="E40" s="51"/>
      <c r="F40" s="53" t="s">
        <v>79</v>
      </c>
      <c r="G40" s="51"/>
      <c r="H40" s="61" t="s">
        <v>78</v>
      </c>
      <c r="I40" s="62">
        <f>MID(B44,FIND(":",B44)+1,LEN(B44))*1</f>
        <v>4</v>
      </c>
      <c r="J40" s="66">
        <f>MID(F44,FIND(":",F44)+1,LEN(F44))*1</f>
        <v>18</v>
      </c>
    </row>
    <row r="41" spans="2:56" ht="18" x14ac:dyDescent="0.2">
      <c r="B41" s="54"/>
      <c r="C41" s="51"/>
      <c r="D41" s="51"/>
      <c r="E41" s="51"/>
      <c r="F41" s="54"/>
      <c r="G41" s="51"/>
      <c r="H41" s="51"/>
      <c r="I41" s="51"/>
      <c r="J41" s="51"/>
    </row>
    <row r="42" spans="2:56" x14ac:dyDescent="0.2">
      <c r="B42" s="53" t="s">
        <v>121</v>
      </c>
      <c r="C42" s="51"/>
      <c r="D42" s="51"/>
      <c r="E42" s="51"/>
      <c r="F42" s="53" t="s">
        <v>117</v>
      </c>
      <c r="G42" s="51"/>
      <c r="H42" s="51"/>
      <c r="I42" s="51"/>
      <c r="J42" s="51"/>
    </row>
    <row r="43" spans="2:56" ht="18" x14ac:dyDescent="0.2">
      <c r="B43" s="54"/>
      <c r="C43" s="51"/>
      <c r="D43" s="51"/>
      <c r="E43" s="51"/>
      <c r="F43" s="54"/>
      <c r="G43" s="51"/>
      <c r="H43" s="51"/>
      <c r="I43" s="51"/>
      <c r="J43" s="51"/>
    </row>
    <row r="44" spans="2:56" x14ac:dyDescent="0.2">
      <c r="B44" s="53" t="s">
        <v>122</v>
      </c>
      <c r="C44" s="51"/>
      <c r="D44" s="51"/>
      <c r="E44" s="51"/>
      <c r="F44" s="53" t="s">
        <v>118</v>
      </c>
      <c r="G44" s="51"/>
      <c r="H44" s="51"/>
      <c r="I44" s="51"/>
      <c r="J44" s="51"/>
    </row>
    <row r="45" spans="2:56" ht="18" x14ac:dyDescent="0.2">
      <c r="B45" s="54"/>
      <c r="F45" s="54"/>
    </row>
    <row r="46" spans="2:56" x14ac:dyDescent="0.2">
      <c r="B46" s="53" t="s">
        <v>123</v>
      </c>
      <c r="F46" s="53" t="s">
        <v>119</v>
      </c>
    </row>
    <row r="47" spans="2:56" ht="18" x14ac:dyDescent="0.2">
      <c r="B47" s="54"/>
      <c r="F47" s="54"/>
    </row>
    <row r="48" spans="2:56" x14ac:dyDescent="0.2">
      <c r="B48" s="53" t="s">
        <v>124</v>
      </c>
      <c r="F48" s="53" t="s">
        <v>95</v>
      </c>
    </row>
  </sheetData>
  <mergeCells count="14">
    <mergeCell ref="B31:C31"/>
    <mergeCell ref="D31:H31"/>
    <mergeCell ref="B24:C24"/>
    <mergeCell ref="B25:C25"/>
    <mergeCell ref="B26:C26"/>
    <mergeCell ref="B29:H29"/>
    <mergeCell ref="B30:C30"/>
    <mergeCell ref="D30:H30"/>
    <mergeCell ref="D2:E4"/>
    <mergeCell ref="G2:H4"/>
    <mergeCell ref="AB22:AE22"/>
    <mergeCell ref="B23:C23"/>
    <mergeCell ref="D23:AA23"/>
    <mergeCell ref="AB23:AE23"/>
  </mergeCells>
  <dataValidations count="1">
    <dataValidation type="list" allowBlank="1" showInputMessage="1" showErrorMessage="1" sqref="F4" xr:uid="{79FAF814-6CEC-4741-9C3C-3EE9F0057E2B}">
      <formula1>"Domicile,Extérieur"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EA7AF-F49A-4145-AA73-BCEED73711DF}">
  <sheetPr codeName="Feuil10"/>
  <dimension ref="B1:BF48"/>
  <sheetViews>
    <sheetView showGridLines="0" topLeftCell="A15" workbookViewId="0">
      <selection activeCell="Q36" sqref="Q36"/>
    </sheetView>
  </sheetViews>
  <sheetFormatPr baseColWidth="10" defaultRowHeight="16" x14ac:dyDescent="0.2"/>
  <cols>
    <col min="2" max="2" width="8.33203125" customWidth="1"/>
    <col min="3" max="3" width="2.83203125" customWidth="1"/>
    <col min="4" max="4" width="9.6640625" customWidth="1"/>
    <col min="5" max="5" width="12.5" bestFit="1" customWidth="1"/>
    <col min="6" max="6" width="19.83203125" customWidth="1"/>
    <col min="7" max="7" width="14.6640625" bestFit="1" customWidth="1"/>
    <col min="8" max="8" width="9.5" customWidth="1"/>
    <col min="9" max="9" width="5.83203125" customWidth="1"/>
    <col min="10" max="10" width="7.33203125" customWidth="1"/>
    <col min="11" max="11" width="8.1640625" bestFit="1" customWidth="1"/>
    <col min="12" max="13" width="5.6640625" customWidth="1"/>
    <col min="14" max="14" width="8.1640625" bestFit="1" customWidth="1"/>
    <col min="15" max="16" width="5.6640625" customWidth="1"/>
    <col min="17" max="17" width="9.83203125" customWidth="1"/>
    <col min="18" max="20" width="5.6640625" customWidth="1"/>
    <col min="21" max="21" width="8.6640625" customWidth="1"/>
    <col min="22" max="27" width="5.6640625" customWidth="1"/>
    <col min="28" max="29" width="6.6640625" customWidth="1"/>
    <col min="30" max="30" width="7" customWidth="1"/>
    <col min="31" max="31" width="7.33203125" customWidth="1"/>
    <col min="34" max="35" width="9.5" hidden="1" customWidth="1"/>
    <col min="36" max="37" width="4.6640625" hidden="1" customWidth="1"/>
    <col min="38" max="38" width="5.1640625" hidden="1" customWidth="1"/>
    <col min="39" max="39" width="4.6640625" hidden="1" customWidth="1"/>
    <col min="40" max="40" width="6" hidden="1" customWidth="1"/>
    <col min="41" max="42" width="4.6640625" hidden="1" customWidth="1"/>
    <col min="43" max="52" width="5.6640625" hidden="1" customWidth="1"/>
    <col min="53" max="56" width="5.5" hidden="1" customWidth="1"/>
    <col min="57" max="57" width="5.5" customWidth="1"/>
  </cols>
  <sheetData>
    <row r="1" spans="2:10" ht="17" thickBot="1" x14ac:dyDescent="0.25"/>
    <row r="2" spans="2:10" ht="16" customHeight="1" x14ac:dyDescent="0.2">
      <c r="D2" s="105" t="s">
        <v>93</v>
      </c>
      <c r="E2" s="106"/>
      <c r="G2" s="111" t="s">
        <v>55</v>
      </c>
      <c r="H2" s="112"/>
    </row>
    <row r="3" spans="2:10" ht="16" customHeight="1" x14ac:dyDescent="0.2">
      <c r="D3" s="107"/>
      <c r="E3" s="108"/>
      <c r="G3" s="113"/>
      <c r="H3" s="114"/>
    </row>
    <row r="4" spans="2:10" ht="25" thickBot="1" x14ac:dyDescent="0.35">
      <c r="D4" s="109"/>
      <c r="E4" s="110"/>
      <c r="F4" s="2"/>
      <c r="G4" s="115"/>
      <c r="H4" s="116"/>
    </row>
    <row r="5" spans="2:10" ht="15" customHeight="1" thickBot="1" x14ac:dyDescent="0.35">
      <c r="E5" s="2"/>
      <c r="F5" s="2"/>
      <c r="G5" s="2"/>
    </row>
    <row r="6" spans="2:10" ht="20" thickBot="1" x14ac:dyDescent="0.3">
      <c r="E6" s="40">
        <f xml:space="preserve"> D25</f>
        <v>73</v>
      </c>
      <c r="F6" s="44" t="s">
        <v>54</v>
      </c>
      <c r="G6" s="40">
        <f xml:space="preserve"> D26</f>
        <v>71</v>
      </c>
    </row>
    <row r="7" spans="2:10" ht="20" thickBot="1" x14ac:dyDescent="0.3">
      <c r="B7" s="3">
        <f xml:space="preserve"> I25</f>
        <v>19</v>
      </c>
      <c r="C7" s="4" t="s">
        <v>0</v>
      </c>
      <c r="D7" s="5">
        <f>J25</f>
        <v>35</v>
      </c>
      <c r="E7" s="41">
        <f xml:space="preserve"> K25</f>
        <v>54.285714285714285</v>
      </c>
      <c r="F7" s="45" t="s">
        <v>60</v>
      </c>
      <c r="G7" s="41">
        <f>K26</f>
        <v>59.45945945945946</v>
      </c>
      <c r="H7" s="3">
        <f xml:space="preserve"> I26</f>
        <v>22</v>
      </c>
      <c r="I7" s="4" t="s">
        <v>0</v>
      </c>
      <c r="J7" s="5">
        <f>J26</f>
        <v>37</v>
      </c>
    </row>
    <row r="8" spans="2:10" ht="20" thickBot="1" x14ac:dyDescent="0.3">
      <c r="B8" s="3">
        <f xml:space="preserve"> L25</f>
        <v>6</v>
      </c>
      <c r="C8" s="4" t="s">
        <v>0</v>
      </c>
      <c r="D8" s="5">
        <f>M25</f>
        <v>22</v>
      </c>
      <c r="E8" s="41">
        <f xml:space="preserve"> N25</f>
        <v>27.27272727272727</v>
      </c>
      <c r="F8" s="45" t="s">
        <v>59</v>
      </c>
      <c r="G8" s="41">
        <f>N26</f>
        <v>23.809523809523807</v>
      </c>
      <c r="H8" s="3">
        <f>L26</f>
        <v>5</v>
      </c>
      <c r="I8" s="4" t="s">
        <v>0</v>
      </c>
      <c r="J8" s="5">
        <f>M26</f>
        <v>21</v>
      </c>
    </row>
    <row r="9" spans="2:10" ht="20" thickBot="1" x14ac:dyDescent="0.3">
      <c r="B9" s="3">
        <f>F25</f>
        <v>25</v>
      </c>
      <c r="C9" s="4" t="s">
        <v>0</v>
      </c>
      <c r="D9" s="5">
        <f xml:space="preserve"> G25</f>
        <v>57</v>
      </c>
      <c r="E9" s="41">
        <f xml:space="preserve"> H25</f>
        <v>43.859649122807014</v>
      </c>
      <c r="F9" s="45" t="s">
        <v>44</v>
      </c>
      <c r="G9" s="41">
        <f xml:space="preserve"> H26</f>
        <v>46.551724137931032</v>
      </c>
      <c r="H9" s="3">
        <f>F26</f>
        <v>27</v>
      </c>
      <c r="I9" s="4" t="s">
        <v>0</v>
      </c>
      <c r="J9" s="5">
        <f xml:space="preserve"> G26</f>
        <v>58</v>
      </c>
    </row>
    <row r="10" spans="2:10" ht="20" thickBot="1" x14ac:dyDescent="0.3">
      <c r="B10" s="3">
        <f>O25</f>
        <v>17</v>
      </c>
      <c r="C10" s="4" t="s">
        <v>0</v>
      </c>
      <c r="D10" s="5">
        <f xml:space="preserve"> P25</f>
        <v>26</v>
      </c>
      <c r="E10" s="41">
        <f>Q25</f>
        <v>65.384615384615387</v>
      </c>
      <c r="F10" s="45" t="s">
        <v>18</v>
      </c>
      <c r="G10" s="41">
        <f xml:space="preserve"> Q26</f>
        <v>60</v>
      </c>
      <c r="H10" s="3">
        <f>O26</f>
        <v>12</v>
      </c>
      <c r="I10" s="4" t="s">
        <v>0</v>
      </c>
      <c r="J10" s="5">
        <f xml:space="preserve"> P26</f>
        <v>20</v>
      </c>
    </row>
    <row r="11" spans="2:10" ht="20" thickBot="1" x14ac:dyDescent="0.3">
      <c r="B11" s="3">
        <f xml:space="preserve"> R25</f>
        <v>15</v>
      </c>
      <c r="C11" s="4" t="s">
        <v>0</v>
      </c>
      <c r="D11" s="32">
        <f>(G25+0.44*(P25-O25)-F25)</f>
        <v>35.96</v>
      </c>
      <c r="E11" s="41">
        <f>IF(ISERROR(R25/D11)=TRUE,0,(R25/D11)*100)</f>
        <v>41.71301446051168</v>
      </c>
      <c r="F11" s="45" t="s">
        <v>64</v>
      </c>
      <c r="G11" s="41">
        <f>IF(ISERROR(R26/J11)=TRUE,0,(R26/J11)*100)</f>
        <v>23.174971031286209</v>
      </c>
      <c r="H11" s="3">
        <f>R26</f>
        <v>8</v>
      </c>
      <c r="I11" s="4" t="s">
        <v>0</v>
      </c>
      <c r="J11" s="32">
        <f>(G26+0.44*(P26-O26)-F26)</f>
        <v>34.520000000000003</v>
      </c>
    </row>
    <row r="12" spans="2:10" ht="20" thickBot="1" x14ac:dyDescent="0.3">
      <c r="B12" s="3">
        <f>T25</f>
        <v>28</v>
      </c>
      <c r="C12" s="4" t="s">
        <v>0</v>
      </c>
      <c r="D12" s="32">
        <f>(G26+0.44*(P26-O26)-F26)</f>
        <v>34.520000000000003</v>
      </c>
      <c r="E12" s="41">
        <f>IF(ISERROR(T25/D12)=TRUE,0,(T25/D12)*100)</f>
        <v>81.112398609501739</v>
      </c>
      <c r="F12" s="45" t="s">
        <v>65</v>
      </c>
      <c r="G12" s="41">
        <f>IF(ISERROR(T26/J12)=TRUE,0,(T26/J12)*100)</f>
        <v>55.617352614015573</v>
      </c>
      <c r="H12" s="3">
        <f>T26</f>
        <v>20</v>
      </c>
      <c r="I12" s="4" t="s">
        <v>0</v>
      </c>
      <c r="J12" s="32">
        <f>(G25+0.44*(P25-O25)-F25)</f>
        <v>35.96</v>
      </c>
    </row>
    <row r="13" spans="2:10" ht="20" thickBot="1" x14ac:dyDescent="0.3">
      <c r="B13" s="6"/>
      <c r="C13" s="6"/>
      <c r="D13" s="15">
        <f xml:space="preserve"> X25</f>
        <v>17</v>
      </c>
      <c r="E13" s="41">
        <f>IF(ISERROR(X25/E16)=TRUE,0,(X25/E16)*100)</f>
        <v>24.134014764338446</v>
      </c>
      <c r="F13" s="45" t="s">
        <v>66</v>
      </c>
      <c r="G13" s="41">
        <f>IF(ISERROR(X26/G16)=TRUE,0,(X26/G16)*100)</f>
        <v>16.949152542372882</v>
      </c>
      <c r="H13" s="16">
        <f>X26</f>
        <v>12</v>
      </c>
      <c r="I13" s="6"/>
      <c r="J13" s="6"/>
    </row>
    <row r="14" spans="2:10" ht="20" thickBot="1" x14ac:dyDescent="0.3">
      <c r="B14" s="6"/>
      <c r="C14" s="6"/>
      <c r="D14" s="37"/>
      <c r="E14" s="41">
        <f>W25</f>
        <v>12</v>
      </c>
      <c r="F14" s="45" t="s">
        <v>23</v>
      </c>
      <c r="G14" s="41">
        <f>W26</f>
        <v>18</v>
      </c>
      <c r="H14" s="38"/>
      <c r="I14" s="6"/>
      <c r="J14" s="6"/>
    </row>
    <row r="15" spans="2:10" ht="20" thickBot="1" x14ac:dyDescent="0.3">
      <c r="B15" s="6"/>
      <c r="C15" s="6"/>
      <c r="D15" s="7"/>
      <c r="E15" s="41">
        <f>100*(E14/(B7+B8))</f>
        <v>48</v>
      </c>
      <c r="F15" s="45" t="s">
        <v>61</v>
      </c>
      <c r="G15" s="41">
        <f>100*(G14/(H7+H8))</f>
        <v>66.666666666666657</v>
      </c>
      <c r="H15" s="8"/>
      <c r="I15" s="6"/>
      <c r="J15" s="6"/>
    </row>
    <row r="16" spans="2:10" ht="20" thickBot="1" x14ac:dyDescent="0.3">
      <c r="B16" s="6"/>
      <c r="C16" s="6"/>
      <c r="D16" s="6"/>
      <c r="E16" s="41">
        <f xml:space="preserve"> G25+(P25*0.44)+X25-R25</f>
        <v>70.44</v>
      </c>
      <c r="F16" s="45" t="s">
        <v>63</v>
      </c>
      <c r="G16" s="41">
        <f xml:space="preserve"> G26+(P26*0.44)+X26-R26</f>
        <v>70.8</v>
      </c>
      <c r="H16" s="6"/>
      <c r="I16" s="6"/>
      <c r="J16" s="6"/>
    </row>
    <row r="17" spans="2:58" ht="21" customHeight="1" thickBot="1" x14ac:dyDescent="0.3">
      <c r="B17" s="6"/>
      <c r="C17" s="6"/>
      <c r="D17" s="6"/>
      <c r="E17" s="41">
        <f>IF(E6=0,0,E6/E16)</f>
        <v>1.0363429869392391</v>
      </c>
      <c r="F17" s="46" t="s">
        <v>58</v>
      </c>
      <c r="G17" s="41">
        <f>IF(G6=0,0,G6/G16)</f>
        <v>1.0028248587570623</v>
      </c>
      <c r="H17" s="6"/>
      <c r="I17" s="6"/>
      <c r="J17" s="6"/>
    </row>
    <row r="18" spans="2:58" ht="21" customHeight="1" thickBot="1" x14ac:dyDescent="0.3">
      <c r="B18" s="6"/>
      <c r="C18" s="6"/>
      <c r="D18" s="6"/>
      <c r="E18" s="41">
        <f>100*(P25/G25)</f>
        <v>45.614035087719294</v>
      </c>
      <c r="F18" s="46" t="s">
        <v>62</v>
      </c>
      <c r="G18" s="41">
        <f>100*(P26/G26)</f>
        <v>34.482758620689658</v>
      </c>
      <c r="H18" s="6"/>
      <c r="I18" s="6"/>
      <c r="J18" s="6"/>
    </row>
    <row r="19" spans="2:58" ht="22" customHeight="1" thickBot="1" x14ac:dyDescent="0.25">
      <c r="E19" s="42">
        <f>Y25</f>
        <v>21</v>
      </c>
      <c r="F19" s="47" t="s">
        <v>3</v>
      </c>
      <c r="G19" s="42">
        <f>Y26</f>
        <v>24</v>
      </c>
    </row>
    <row r="20" spans="2:58" ht="22" customHeight="1" thickBot="1" x14ac:dyDescent="0.25">
      <c r="E20" s="43">
        <f>100*(E6/E16)</f>
        <v>103.63429869392391</v>
      </c>
      <c r="F20" s="47" t="s">
        <v>56</v>
      </c>
      <c r="G20" s="43">
        <f>100*(G6/G16)</f>
        <v>100.28248587570623</v>
      </c>
    </row>
    <row r="21" spans="2:58" ht="20" thickBot="1" x14ac:dyDescent="0.25">
      <c r="E21" s="41">
        <f>G20</f>
        <v>100.28248587570623</v>
      </c>
      <c r="F21" s="47" t="s">
        <v>57</v>
      </c>
      <c r="G21" s="41">
        <f>E20</f>
        <v>103.63429869392391</v>
      </c>
    </row>
    <row r="22" spans="2:58" ht="17" thickBot="1" x14ac:dyDescent="0.25">
      <c r="AB22" s="94" t="s">
        <v>48</v>
      </c>
      <c r="AC22" s="95"/>
      <c r="AD22" s="95"/>
      <c r="AE22" s="96"/>
    </row>
    <row r="23" spans="2:58" ht="17" thickBot="1" x14ac:dyDescent="0.25">
      <c r="B23" s="117" t="s">
        <v>4</v>
      </c>
      <c r="C23" s="118"/>
      <c r="D23" s="97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4" t="s">
        <v>49</v>
      </c>
      <c r="AC23" s="95"/>
      <c r="AD23" s="95"/>
      <c r="AE23" s="96"/>
    </row>
    <row r="24" spans="2:58" x14ac:dyDescent="0.2">
      <c r="B24" s="122" t="s">
        <v>5</v>
      </c>
      <c r="C24" s="123"/>
      <c r="D24" s="39" t="s">
        <v>6</v>
      </c>
      <c r="E24" s="39" t="s">
        <v>7</v>
      </c>
      <c r="F24" s="39" t="s">
        <v>8</v>
      </c>
      <c r="G24" s="39" t="s">
        <v>9</v>
      </c>
      <c r="H24" s="39" t="s">
        <v>44</v>
      </c>
      <c r="I24" s="39" t="s">
        <v>10</v>
      </c>
      <c r="J24" s="39" t="s">
        <v>11</v>
      </c>
      <c r="K24" s="39" t="s">
        <v>12</v>
      </c>
      <c r="L24" s="39" t="s">
        <v>13</v>
      </c>
      <c r="M24" s="39" t="s">
        <v>14</v>
      </c>
      <c r="N24" s="39" t="s">
        <v>15</v>
      </c>
      <c r="O24" s="39" t="s">
        <v>16</v>
      </c>
      <c r="P24" s="39" t="s">
        <v>17</v>
      </c>
      <c r="Q24" s="39" t="s">
        <v>18</v>
      </c>
      <c r="R24" s="39" t="s">
        <v>19</v>
      </c>
      <c r="S24" s="39" t="s">
        <v>20</v>
      </c>
      <c r="T24" s="39" t="s">
        <v>21</v>
      </c>
      <c r="U24" s="39" t="s">
        <v>22</v>
      </c>
      <c r="V24" s="39" t="s">
        <v>51</v>
      </c>
      <c r="W24" s="39" t="s">
        <v>23</v>
      </c>
      <c r="X24" s="39" t="s">
        <v>24</v>
      </c>
      <c r="Y24" s="39" t="s">
        <v>25</v>
      </c>
      <c r="Z24" s="39" t="s">
        <v>46</v>
      </c>
      <c r="AA24" s="23" t="s">
        <v>47</v>
      </c>
      <c r="AB24" s="26" t="s">
        <v>45</v>
      </c>
      <c r="AC24" s="27" t="s">
        <v>67</v>
      </c>
      <c r="AD24" s="27" t="s">
        <v>50</v>
      </c>
      <c r="AE24" s="28" t="s">
        <v>62</v>
      </c>
    </row>
    <row r="25" spans="2:58" x14ac:dyDescent="0.2">
      <c r="B25" s="124" t="s">
        <v>90</v>
      </c>
      <c r="C25" s="125"/>
      <c r="D25" s="19">
        <f>I25*2+L25*3+O25</f>
        <v>73</v>
      </c>
      <c r="E25" s="19">
        <f>I26*2+L26*3+O26</f>
        <v>71</v>
      </c>
      <c r="F25" s="19">
        <f>I25+L25</f>
        <v>25</v>
      </c>
      <c r="G25" s="19">
        <f>J25+M25</f>
        <v>57</v>
      </c>
      <c r="H25" s="29">
        <f>IF(ISERROR(F25+0.5*L25/G25)=TRUE,0,(F25/G25)*100)</f>
        <v>43.859649122807014</v>
      </c>
      <c r="I25" s="18">
        <f>IF(ISERROR(AM30),0,VALUE(AM30))</f>
        <v>19</v>
      </c>
      <c r="J25" s="18">
        <f>IF(ISERROR(AN30),0,VALUE(AN30))</f>
        <v>35</v>
      </c>
      <c r="K25" s="29">
        <f>IF(ISERROR(I25/J25)=TRUE,0,(I25/J25)*100)</f>
        <v>54.285714285714285</v>
      </c>
      <c r="L25" s="18">
        <f>IF(ISERROR(AP30),0,VALUE(AP30))</f>
        <v>6</v>
      </c>
      <c r="M25" s="18">
        <f>IF(ISERROR(AQ30),0,VALUE(AQ30))</f>
        <v>22</v>
      </c>
      <c r="N25" s="29">
        <f>IF(ISERROR(L25/M25)=TRUE,0,(L25/M25)*100)</f>
        <v>27.27272727272727</v>
      </c>
      <c r="O25" s="18">
        <f>IF(ISERROR(AS30),0,VALUE(AS30))</f>
        <v>17</v>
      </c>
      <c r="P25" s="18">
        <f>IF(ISERROR(AT30),0,VALUE(AT30))</f>
        <v>26</v>
      </c>
      <c r="Q25" s="29">
        <f>IF(ISERROR(O25/P25)=TRUE,0,(O25/P25)*100)</f>
        <v>65.384615384615387</v>
      </c>
      <c r="R25" s="18">
        <f>IF(ISERROR(AU30),0,VALUE(AU30))</f>
        <v>15</v>
      </c>
      <c r="S25" s="20">
        <f>IF(ISERROR(R25/(G25+0.44*P25-F25))=TRUE,0,R25/(G25+0.44*P25-F25)*100)</f>
        <v>34.530386740331494</v>
      </c>
      <c r="T25" s="18">
        <f>IF(ISERROR(AV30),0,VALUE(AV30))</f>
        <v>28</v>
      </c>
      <c r="U25" s="29">
        <f>IF(ISERROR(T25/(G26+(0.44*P26)-F26))=TRUE,0,T25/(G26+(0.44*P26)-F26)*100)</f>
        <v>70.35175879396985</v>
      </c>
      <c r="V25" s="21">
        <f>R25+T25</f>
        <v>43</v>
      </c>
      <c r="W25" s="18">
        <f>IF(ISERROR(AX30),0,VALUE(AX30))</f>
        <v>12</v>
      </c>
      <c r="X25" s="18">
        <f>IF(ISERROR(AY30),0,VALUE(AY30))</f>
        <v>17</v>
      </c>
      <c r="Y25" s="22">
        <f>IF(ISERROR(BC30),0,VALUE(BC30))</f>
        <v>21</v>
      </c>
      <c r="Z25" s="33">
        <f>G25+(P25*0.44)+X25-R25</f>
        <v>70.44</v>
      </c>
      <c r="AA25" s="24">
        <f>IF(E6=0,0,E6/E16)</f>
        <v>1.0363429869392391</v>
      </c>
      <c r="AB25" s="29">
        <f>IF(ISERROR(F25+0.5*L25/G25)=TRUE,0,(F25/G25)*100)</f>
        <v>43.859649122807014</v>
      </c>
      <c r="AC25" s="30">
        <f>IF(ISERROR(X25/E16)=TRUE,0,X25/E16)*100</f>
        <v>24.134014764338446</v>
      </c>
      <c r="AD25" s="30">
        <f>E11</f>
        <v>41.71301446051168</v>
      </c>
      <c r="AE25" s="29">
        <f>O25/G25*100</f>
        <v>29.82456140350877</v>
      </c>
      <c r="AH25" s="1" t="s">
        <v>27</v>
      </c>
      <c r="AI25" s="1" t="s">
        <v>28</v>
      </c>
      <c r="AJ25" s="1" t="s">
        <v>39</v>
      </c>
      <c r="AK25" s="1" t="s">
        <v>1</v>
      </c>
      <c r="AL25" s="1" t="s">
        <v>29</v>
      </c>
      <c r="AM25" s="1" t="s">
        <v>40</v>
      </c>
      <c r="AN25" s="1" t="s">
        <v>41</v>
      </c>
      <c r="AO25" s="1" t="s">
        <v>30</v>
      </c>
      <c r="AP25" s="1" t="s">
        <v>42</v>
      </c>
      <c r="AQ25" s="1" t="s">
        <v>43</v>
      </c>
      <c r="AR25" s="1" t="s">
        <v>31</v>
      </c>
      <c r="AS25" s="1" t="s">
        <v>2</v>
      </c>
      <c r="AT25" s="1" t="s">
        <v>32</v>
      </c>
      <c r="AU25" s="1" t="s">
        <v>33</v>
      </c>
      <c r="AV25" s="1" t="s">
        <v>34</v>
      </c>
      <c r="AW25" s="1" t="s">
        <v>35</v>
      </c>
      <c r="AX25" s="1" t="s">
        <v>36</v>
      </c>
      <c r="AY25" s="1" t="s">
        <v>24</v>
      </c>
      <c r="AZ25" s="1" t="s">
        <v>37</v>
      </c>
      <c r="BA25" s="1" t="s">
        <v>38</v>
      </c>
      <c r="BB25" s="1"/>
      <c r="BC25" s="1"/>
      <c r="BD25" s="1"/>
      <c r="BE25" s="1"/>
      <c r="BF25" s="1"/>
    </row>
    <row r="26" spans="2:58" ht="17" thickBot="1" x14ac:dyDescent="0.25">
      <c r="B26" s="126" t="s">
        <v>69</v>
      </c>
      <c r="C26" s="127"/>
      <c r="D26" s="9">
        <f>I26*2+L26*3+O26</f>
        <v>71</v>
      </c>
      <c r="E26" s="9">
        <f>I25*2+L25*3+O25</f>
        <v>73</v>
      </c>
      <c r="F26" s="9">
        <f>I26+L26</f>
        <v>27</v>
      </c>
      <c r="G26" s="9">
        <f>J26+M26</f>
        <v>58</v>
      </c>
      <c r="H26" s="29">
        <f>IF(ISERROR(F26+0.5*L26/G26)=TRUE,0,(F26/G26)*100)</f>
        <v>46.551724137931032</v>
      </c>
      <c r="I26" s="10">
        <f>IF(ISERROR(AM36),0,VALUE(AM36))</f>
        <v>22</v>
      </c>
      <c r="J26" s="10">
        <f>IF(ISERROR(AN36),0,VALUE(AN36))</f>
        <v>37</v>
      </c>
      <c r="K26" s="29">
        <f>IF(ISERROR(I26/J26)=TRUE,0,(I26/J26)*100)</f>
        <v>59.45945945945946</v>
      </c>
      <c r="L26" s="10">
        <f>IF(ISERROR(AP36),0,VALUE(AP36))</f>
        <v>5</v>
      </c>
      <c r="M26" s="10">
        <f>IF(ISERROR(AQ36),0,VALUE(AQ36))</f>
        <v>21</v>
      </c>
      <c r="N26" s="29">
        <f>IF(ISERROR(L26/M26)=TRUE,0,(L26/M26)*100)</f>
        <v>23.809523809523807</v>
      </c>
      <c r="O26" s="10">
        <f>IF(ISERROR(AS36),0,VALUE(AS36))</f>
        <v>12</v>
      </c>
      <c r="P26" s="10">
        <f>IF(ISERROR(AT36),0,VALUE(AT36))</f>
        <v>20</v>
      </c>
      <c r="Q26" s="29">
        <f>IF(ISERROR(O26/P26)=TRUE,0,(O26/P26)*100)</f>
        <v>60</v>
      </c>
      <c r="R26" s="10">
        <f>IF(ISERROR(AU36),0,VALUE(AU36))</f>
        <v>8</v>
      </c>
      <c r="S26" s="20">
        <f>IF(ISERROR(R26/(G26+0.44*P26-F26))=TRUE,0,R26/(G26+0.44*P26-F26)*100)</f>
        <v>20.100502512562816</v>
      </c>
      <c r="T26" s="10">
        <f>IF(ISERROR(AV36),0,VALUE(AV36))</f>
        <v>20</v>
      </c>
      <c r="U26" s="29">
        <f>IF(ISERROR(T26/(G25+(0.44*P25)-F25))=TRUE,0,T26/(G25+(0.44*P25)-F25)*100)</f>
        <v>46.04051565377533</v>
      </c>
      <c r="V26" s="14">
        <f>R26+T26</f>
        <v>28</v>
      </c>
      <c r="W26" s="10">
        <f>IF(ISERROR(AX36),0,VALUE(AX36))</f>
        <v>18</v>
      </c>
      <c r="X26" s="10">
        <f>IF(ISERROR(AY36),0,VALUE(AY36))</f>
        <v>12</v>
      </c>
      <c r="Y26" s="17">
        <f>IF(ISERROR(BC36),0,VALUE(BC36))</f>
        <v>24</v>
      </c>
      <c r="Z26" s="34">
        <f>G26+(P26*0.44)+X26-R26</f>
        <v>70.8</v>
      </c>
      <c r="AA26" s="25">
        <f>IF(G6=0,0,G6/G16)</f>
        <v>1.0028248587570623</v>
      </c>
      <c r="AB26" s="29">
        <f>IF(ISERROR(F26+0.5*L26/G26)=TRUE,0,(F26/G26)*100)</f>
        <v>46.551724137931032</v>
      </c>
      <c r="AC26" s="31">
        <f>IF(ISERROR(X26/G16)=TRUE,0,X26/G16)*100</f>
        <v>16.949152542372882</v>
      </c>
      <c r="AD26" s="31">
        <f>G11</f>
        <v>23.174971031286209</v>
      </c>
      <c r="AE26" s="29">
        <f>O26/G26*100</f>
        <v>20.689655172413794</v>
      </c>
      <c r="AH26">
        <f>FIND("	",$D$31)</f>
        <v>3</v>
      </c>
      <c r="AI26">
        <f t="shared" ref="AI26:BB26" si="0">FIND("	",$D$31,AH26+1)</f>
        <v>9</v>
      </c>
      <c r="AJ26">
        <f t="shared" si="0"/>
        <v>12</v>
      </c>
      <c r="AK26">
        <f t="shared" si="0"/>
        <v>18</v>
      </c>
      <c r="AL26">
        <f t="shared" si="0"/>
        <v>21</v>
      </c>
      <c r="AM26">
        <f t="shared" si="0"/>
        <v>26</v>
      </c>
      <c r="AN26">
        <f t="shared" si="0"/>
        <v>29</v>
      </c>
      <c r="AO26">
        <f t="shared" si="0"/>
        <v>35</v>
      </c>
      <c r="AP26">
        <f t="shared" si="0"/>
        <v>38</v>
      </c>
      <c r="AQ26">
        <f t="shared" si="0"/>
        <v>41</v>
      </c>
      <c r="AR26">
        <f t="shared" si="0"/>
        <v>44</v>
      </c>
      <c r="AS26">
        <f t="shared" si="0"/>
        <v>47</v>
      </c>
      <c r="AT26">
        <f t="shared" si="0"/>
        <v>50</v>
      </c>
      <c r="AU26">
        <f t="shared" si="0"/>
        <v>53</v>
      </c>
      <c r="AV26">
        <f t="shared" si="0"/>
        <v>55</v>
      </c>
      <c r="AW26">
        <f t="shared" si="0"/>
        <v>57</v>
      </c>
      <c r="AX26">
        <f t="shared" si="0"/>
        <v>59</v>
      </c>
      <c r="AY26">
        <f t="shared" si="0"/>
        <v>62</v>
      </c>
      <c r="AZ26">
        <f t="shared" si="0"/>
        <v>65</v>
      </c>
      <c r="BA26">
        <f t="shared" si="0"/>
        <v>66</v>
      </c>
      <c r="BB26" t="e">
        <f t="shared" si="0"/>
        <v>#VALUE!</v>
      </c>
    </row>
    <row r="27" spans="2:58" x14ac:dyDescent="0.2">
      <c r="AH27" t="str">
        <f>TRIM(MID($D$31,1,AH26-1))</f>
        <v>73</v>
      </c>
      <c r="AJ27" t="str">
        <f>TRIM(MID($D$31,AH26,AI26-AH26))</f>
        <v xml:space="preserve">	25-57</v>
      </c>
      <c r="AM27" t="str">
        <f>TRIM(MID($D$31,AJ26,AK26-AJ26))</f>
        <v xml:space="preserve">	19-35</v>
      </c>
      <c r="AN27" t="str">
        <f>TRIM(MID($D$31,AK26,AL26-AK26))</f>
        <v xml:space="preserve">	54</v>
      </c>
      <c r="AP27" t="str">
        <f>TRIM(MID($D$31,AL26,AM26-AL26))</f>
        <v xml:space="preserve">	6-22</v>
      </c>
      <c r="AQ27" t="str">
        <f>TRIM(MID($D$31,AM26,AN26-AM26))</f>
        <v xml:space="preserve">	27</v>
      </c>
      <c r="AS27" t="str">
        <f t="shared" ref="AS27:BD27" si="1">TRIM(MID($D$31,AN26,AO26-AN26))</f>
        <v xml:space="preserve">	17-26</v>
      </c>
      <c r="AT27" t="str">
        <f t="shared" si="1"/>
        <v xml:space="preserve">	65</v>
      </c>
      <c r="AU27" t="str">
        <f t="shared" si="1"/>
        <v xml:space="preserve">	15</v>
      </c>
      <c r="AV27" t="str">
        <f t="shared" si="1"/>
        <v xml:space="preserve">	28</v>
      </c>
      <c r="AW27" t="str">
        <f t="shared" si="1"/>
        <v xml:space="preserve">	43</v>
      </c>
      <c r="AX27" t="str">
        <f t="shared" si="1"/>
        <v xml:space="preserve">	12</v>
      </c>
      <c r="AY27" t="str">
        <f t="shared" si="1"/>
        <v xml:space="preserve">	17</v>
      </c>
      <c r="AZ27" t="str">
        <f t="shared" si="1"/>
        <v xml:space="preserve">	6</v>
      </c>
      <c r="BA27" t="str">
        <f t="shared" si="1"/>
        <v xml:space="preserve">	0</v>
      </c>
      <c r="BB27" t="str">
        <f t="shared" si="1"/>
        <v xml:space="preserve">	6</v>
      </c>
      <c r="BC27" t="str">
        <f t="shared" si="1"/>
        <v xml:space="preserve">	21</v>
      </c>
      <c r="BD27" t="str">
        <f t="shared" si="1"/>
        <v xml:space="preserve">	24</v>
      </c>
    </row>
    <row r="28" spans="2:58" ht="17" thickBot="1" x14ac:dyDescent="0.25">
      <c r="J28" s="11"/>
      <c r="L28" s="11"/>
      <c r="AH28">
        <f>FIND("-",AJ27)</f>
        <v>4</v>
      </c>
      <c r="AJ28">
        <f>FIND("-",AJ27)</f>
        <v>4</v>
      </c>
      <c r="AL28">
        <f>FIND("-",AP27)</f>
        <v>3</v>
      </c>
      <c r="AN28">
        <f>FIND("-",AS27)</f>
        <v>4</v>
      </c>
    </row>
    <row r="29" spans="2:58" ht="17" thickBot="1" x14ac:dyDescent="0.25">
      <c r="B29" s="91" t="s">
        <v>26</v>
      </c>
      <c r="C29" s="92"/>
      <c r="D29" s="92"/>
      <c r="E29" s="92"/>
      <c r="F29" s="92"/>
      <c r="G29" s="92"/>
      <c r="H29" s="93"/>
      <c r="J29" s="12"/>
      <c r="AJ29" t="str">
        <f>LEFT(AJ27,3)</f>
        <v xml:space="preserve">	25</v>
      </c>
      <c r="AK29" t="str">
        <f>RIGHT(AJ27,LEN(AJ27)-AH28)</f>
        <v>57</v>
      </c>
      <c r="AM29" t="str">
        <f>LEFT(AM27,AJ28-1)</f>
        <v xml:space="preserve">	19</v>
      </c>
      <c r="AN29" t="str">
        <f>RIGHT(AM27,LEN(AM27)-AJ28)</f>
        <v>35</v>
      </c>
      <c r="AO29" t="str">
        <f>RIGHT(AN27,LEN(AN27)-AL28)</f>
        <v/>
      </c>
      <c r="AP29" t="str">
        <f>LEFT(AP27,AL28-1)</f>
        <v xml:space="preserve">	6</v>
      </c>
      <c r="AQ29" t="str">
        <f>RIGHT(AP27,LEN(AP27)-AL28)</f>
        <v>22</v>
      </c>
      <c r="AS29" t="str">
        <f>LEFT(AS27,AN28-1)</f>
        <v xml:space="preserve">	17</v>
      </c>
      <c r="AT29" t="str">
        <f>RIGHT(AS27,LEN(AS27)-AN28)</f>
        <v>26</v>
      </c>
    </row>
    <row r="30" spans="2:58" ht="17" thickBot="1" x14ac:dyDescent="0.25">
      <c r="B30" s="128" t="s">
        <v>69</v>
      </c>
      <c r="C30" s="129"/>
      <c r="D30" s="121" t="s">
        <v>105</v>
      </c>
      <c r="E30" s="89"/>
      <c r="F30" s="89"/>
      <c r="G30" s="89"/>
      <c r="H30" s="90"/>
      <c r="I30" s="49" t="s">
        <v>103</v>
      </c>
      <c r="J30" s="50">
        <v>22</v>
      </c>
      <c r="K30" s="50">
        <v>14</v>
      </c>
      <c r="L30" s="50">
        <v>18</v>
      </c>
      <c r="M30" s="50">
        <v>19</v>
      </c>
      <c r="N30" s="49">
        <v>73</v>
      </c>
      <c r="AJ30" t="str">
        <f>CLEAN(AJ29)</f>
        <v>25</v>
      </c>
      <c r="AK30" t="str">
        <f>CLEAN(AK29)</f>
        <v>57</v>
      </c>
      <c r="AM30" t="str">
        <f>CLEAN(AM29)</f>
        <v>19</v>
      </c>
      <c r="AN30" t="str">
        <f>CLEAN(AN29)</f>
        <v>35</v>
      </c>
      <c r="AO30" t="str">
        <f>CLEAN(AO29)</f>
        <v/>
      </c>
      <c r="AP30" t="str">
        <f>CLEAN(AP29)</f>
        <v>6</v>
      </c>
      <c r="AQ30" t="str">
        <f>CLEAN(AQ29)</f>
        <v>22</v>
      </c>
      <c r="AS30" t="str">
        <f>CLEAN(AS29)</f>
        <v>17</v>
      </c>
      <c r="AT30" t="str">
        <f>CLEAN(AT29)</f>
        <v>26</v>
      </c>
      <c r="AU30" t="str">
        <f t="shared" ref="AU30:BD30" si="2">CLEAN(AU27)</f>
        <v>15</v>
      </c>
      <c r="AV30" t="str">
        <f t="shared" si="2"/>
        <v>28</v>
      </c>
      <c r="AW30" t="str">
        <f t="shared" si="2"/>
        <v>43</v>
      </c>
      <c r="AX30" t="str">
        <f t="shared" si="2"/>
        <v>12</v>
      </c>
      <c r="AY30" t="str">
        <f t="shared" si="2"/>
        <v>17</v>
      </c>
      <c r="AZ30" t="str">
        <f t="shared" si="2"/>
        <v>6</v>
      </c>
      <c r="BA30" t="str">
        <f t="shared" si="2"/>
        <v>0</v>
      </c>
      <c r="BB30" t="str">
        <f t="shared" si="2"/>
        <v>6</v>
      </c>
      <c r="BC30" t="str">
        <f t="shared" si="2"/>
        <v>21</v>
      </c>
      <c r="BD30" t="str">
        <f t="shared" si="2"/>
        <v>24</v>
      </c>
    </row>
    <row r="31" spans="2:58" ht="17" thickBot="1" x14ac:dyDescent="0.25">
      <c r="B31" s="119" t="s">
        <v>90</v>
      </c>
      <c r="C31" s="120"/>
      <c r="D31" s="121" t="s">
        <v>104</v>
      </c>
      <c r="E31" s="89"/>
      <c r="F31" s="89"/>
      <c r="G31" s="89"/>
      <c r="H31" s="90"/>
      <c r="I31" s="49" t="s">
        <v>80</v>
      </c>
      <c r="J31" s="50">
        <v>19</v>
      </c>
      <c r="K31" s="50">
        <v>11</v>
      </c>
      <c r="L31" s="50">
        <v>17</v>
      </c>
      <c r="M31" s="50">
        <v>24</v>
      </c>
      <c r="N31" s="49">
        <v>71</v>
      </c>
      <c r="AH31" s="1" t="s">
        <v>27</v>
      </c>
      <c r="AI31" s="1" t="s">
        <v>28</v>
      </c>
      <c r="AJ31" s="1" t="s">
        <v>39</v>
      </c>
      <c r="AK31" s="1" t="s">
        <v>1</v>
      </c>
      <c r="AL31" s="1" t="s">
        <v>29</v>
      </c>
      <c r="AM31" s="1" t="s">
        <v>40</v>
      </c>
      <c r="AN31" s="1" t="s">
        <v>41</v>
      </c>
      <c r="AO31" s="1" t="s">
        <v>30</v>
      </c>
      <c r="AP31" s="1" t="s">
        <v>42</v>
      </c>
      <c r="AQ31" s="1" t="s">
        <v>43</v>
      </c>
      <c r="AR31" s="1" t="s">
        <v>31</v>
      </c>
      <c r="AS31" s="1" t="s">
        <v>2</v>
      </c>
      <c r="AT31" s="1" t="s">
        <v>32</v>
      </c>
      <c r="AU31" s="1" t="s">
        <v>33</v>
      </c>
      <c r="AV31" s="1" t="s">
        <v>34</v>
      </c>
      <c r="AW31" s="1" t="s">
        <v>35</v>
      </c>
      <c r="AX31" s="1" t="s">
        <v>36</v>
      </c>
      <c r="AY31" s="1" t="s">
        <v>24</v>
      </c>
      <c r="AZ31" s="1" t="s">
        <v>37</v>
      </c>
      <c r="BA31" s="1" t="s">
        <v>38</v>
      </c>
      <c r="BB31" s="1"/>
    </row>
    <row r="32" spans="2:58" x14ac:dyDescent="0.2">
      <c r="AH32">
        <f>FIND("	",$D$30)</f>
        <v>3</v>
      </c>
      <c r="AI32">
        <f t="shared" ref="AI32:BB32" si="3">FIND("	",$D$30,AH32+1)</f>
        <v>9</v>
      </c>
      <c r="AJ32">
        <f t="shared" si="3"/>
        <v>12</v>
      </c>
      <c r="AK32">
        <f t="shared" si="3"/>
        <v>18</v>
      </c>
      <c r="AL32">
        <f t="shared" si="3"/>
        <v>21</v>
      </c>
      <c r="AM32">
        <f t="shared" si="3"/>
        <v>26</v>
      </c>
      <c r="AN32">
        <f t="shared" si="3"/>
        <v>29</v>
      </c>
      <c r="AO32">
        <f t="shared" si="3"/>
        <v>35</v>
      </c>
      <c r="AP32">
        <f t="shared" si="3"/>
        <v>38</v>
      </c>
      <c r="AQ32">
        <f t="shared" si="3"/>
        <v>40</v>
      </c>
      <c r="AR32">
        <f t="shared" si="3"/>
        <v>43</v>
      </c>
      <c r="AS32">
        <f t="shared" si="3"/>
        <v>46</v>
      </c>
      <c r="AT32">
        <f t="shared" si="3"/>
        <v>49</v>
      </c>
      <c r="AU32">
        <f t="shared" si="3"/>
        <v>52</v>
      </c>
      <c r="AV32">
        <f t="shared" si="3"/>
        <v>54</v>
      </c>
      <c r="AW32">
        <f t="shared" si="3"/>
        <v>56</v>
      </c>
      <c r="AX32">
        <f t="shared" si="3"/>
        <v>58</v>
      </c>
      <c r="AY32">
        <f t="shared" si="3"/>
        <v>61</v>
      </c>
      <c r="AZ32">
        <f t="shared" si="3"/>
        <v>64</v>
      </c>
      <c r="BA32">
        <f t="shared" si="3"/>
        <v>65</v>
      </c>
      <c r="BB32" t="e">
        <f t="shared" si="3"/>
        <v>#VALUE!</v>
      </c>
    </row>
    <row r="33" spans="2:56" ht="17" x14ac:dyDescent="0.25">
      <c r="O33" s="13"/>
      <c r="AH33" t="str">
        <f>TRIM(MID($D$30,1,AH32-1))</f>
        <v>71</v>
      </c>
      <c r="AJ33" t="str">
        <f>TRIM(MID($D$30,AH32,AI32-AH32))</f>
        <v xml:space="preserve">	27-58</v>
      </c>
      <c r="AM33" t="str">
        <f>TRIM(MID($D$30,AJ32,AK32-AJ32))</f>
        <v xml:space="preserve">	22-37</v>
      </c>
      <c r="AN33" t="str">
        <f>TRIM(MID($D$30,AK32,AL32-AK32))</f>
        <v xml:space="preserve">	59</v>
      </c>
      <c r="AP33" t="str">
        <f>TRIM(MID($D$30,AL32,AM32-AL32))</f>
        <v xml:space="preserve">	5-21</v>
      </c>
      <c r="AQ33" t="str">
        <f>TRIM(MID($D$30,AM32,AN32-AM32))</f>
        <v xml:space="preserve">	23</v>
      </c>
      <c r="AS33" t="str">
        <f t="shared" ref="AS33:BD33" si="4">TRIM(MID($D$30,AN32,AO32-AN32))</f>
        <v xml:space="preserve">	12-20</v>
      </c>
      <c r="AT33" t="str">
        <f t="shared" si="4"/>
        <v xml:space="preserve">	60</v>
      </c>
      <c r="AU33" t="str">
        <f t="shared" si="4"/>
        <v xml:space="preserve">	8</v>
      </c>
      <c r="AV33" t="str">
        <f t="shared" si="4"/>
        <v xml:space="preserve">	20</v>
      </c>
      <c r="AW33" t="str">
        <f t="shared" si="4"/>
        <v xml:space="preserve">	28</v>
      </c>
      <c r="AX33" t="str">
        <f t="shared" si="4"/>
        <v xml:space="preserve">	18</v>
      </c>
      <c r="AY33" t="str">
        <f t="shared" si="4"/>
        <v xml:space="preserve">	12</v>
      </c>
      <c r="AZ33" t="str">
        <f t="shared" si="4"/>
        <v xml:space="preserve">	7</v>
      </c>
      <c r="BA33" t="str">
        <f t="shared" si="4"/>
        <v xml:space="preserve">	6</v>
      </c>
      <c r="BB33" t="str">
        <f t="shared" si="4"/>
        <v xml:space="preserve">	0</v>
      </c>
      <c r="BC33" t="str">
        <f t="shared" si="4"/>
        <v xml:space="preserve">	24</v>
      </c>
      <c r="BD33" t="str">
        <f t="shared" si="4"/>
        <v xml:space="preserve">	21</v>
      </c>
    </row>
    <row r="34" spans="2:56" ht="17" thickBot="1" x14ac:dyDescent="0.25">
      <c r="AH34">
        <f>FIND("-",AJ33)</f>
        <v>4</v>
      </c>
      <c r="AJ34">
        <f>FIND("-",AJ33)</f>
        <v>4</v>
      </c>
      <c r="AL34">
        <f>FIND("-",AP33)</f>
        <v>3</v>
      </c>
      <c r="AN34">
        <f>FIND("-",AS33)</f>
        <v>4</v>
      </c>
    </row>
    <row r="35" spans="2:56" ht="19" thickBot="1" x14ac:dyDescent="0.25">
      <c r="B35" s="56" t="s">
        <v>91</v>
      </c>
      <c r="C35" s="55"/>
      <c r="D35" s="55"/>
      <c r="E35" s="55"/>
      <c r="F35" s="56" t="s">
        <v>92</v>
      </c>
      <c r="H35" s="57"/>
      <c r="I35" s="63" t="s">
        <v>68</v>
      </c>
      <c r="J35" s="67" t="s">
        <v>69</v>
      </c>
      <c r="AJ35" t="str">
        <f>LEFT(AJ33,3)</f>
        <v xml:space="preserve">	27</v>
      </c>
      <c r="AK35" t="str">
        <f>RIGHT(AJ33,LEN(AJ33)-AH34)</f>
        <v>58</v>
      </c>
      <c r="AM35" t="str">
        <f>LEFT(AM33,AJ34-1)</f>
        <v xml:space="preserve">	22</v>
      </c>
      <c r="AN35" t="str">
        <f>RIGHT(AM33,LEN(AM33)-AJ34)</f>
        <v>37</v>
      </c>
      <c r="AP35" t="str">
        <f>LEFT(AP33,AL34-1)</f>
        <v xml:space="preserve">	5</v>
      </c>
      <c r="AQ35" t="str">
        <f>RIGHT(AP33,LEN(AP33)-AL34)</f>
        <v>21</v>
      </c>
      <c r="AS35" t="str">
        <f>LEFT(AS33,AN34-1)</f>
        <v xml:space="preserve">	12</v>
      </c>
      <c r="AT35" t="str">
        <f>RIGHT(AS33,LEN(AS33)-AN34)</f>
        <v>20</v>
      </c>
    </row>
    <row r="36" spans="2:56" x14ac:dyDescent="0.2">
      <c r="B36" s="53" t="s">
        <v>111</v>
      </c>
      <c r="F36" s="53" t="s">
        <v>106</v>
      </c>
      <c r="H36" s="58" t="s">
        <v>74</v>
      </c>
      <c r="I36" s="59">
        <f>MID(B36,FIND(":",B36)+1,LEN(B36))*1</f>
        <v>19</v>
      </c>
      <c r="J36" s="64">
        <f>MID(F36,FIND(":",F36)+1,LEN(F36))*1</f>
        <v>11</v>
      </c>
      <c r="AJ36" t="str">
        <f>CLEAN(AJ35)</f>
        <v>27</v>
      </c>
      <c r="AK36" t="str">
        <f>CLEAN(AK35)</f>
        <v>58</v>
      </c>
      <c r="AM36" t="str">
        <f>CLEAN(AM35)</f>
        <v>22</v>
      </c>
      <c r="AN36" t="str">
        <f>CLEAN(AN35)</f>
        <v>37</v>
      </c>
      <c r="AP36" t="str">
        <f>CLEAN(AP35)</f>
        <v>5</v>
      </c>
      <c r="AQ36" t="str">
        <f>CLEAN(AQ35)</f>
        <v>21</v>
      </c>
      <c r="AS36" t="str">
        <f>CLEAN(AS35)</f>
        <v>12</v>
      </c>
      <c r="AT36" t="str">
        <f>CLEAN(AT35)</f>
        <v>20</v>
      </c>
      <c r="AU36" t="str">
        <f t="shared" ref="AU36:BD36" si="5">CLEAN(AU33)</f>
        <v>8</v>
      </c>
      <c r="AV36" t="str">
        <f t="shared" si="5"/>
        <v>20</v>
      </c>
      <c r="AW36" t="str">
        <f t="shared" si="5"/>
        <v>28</v>
      </c>
      <c r="AX36" t="str">
        <f t="shared" si="5"/>
        <v>18</v>
      </c>
      <c r="AY36" t="str">
        <f t="shared" si="5"/>
        <v>12</v>
      </c>
      <c r="AZ36" t="str">
        <f t="shared" si="5"/>
        <v>7</v>
      </c>
      <c r="BA36" t="str">
        <f t="shared" si="5"/>
        <v>6</v>
      </c>
      <c r="BB36" t="str">
        <f t="shared" si="5"/>
        <v>0</v>
      </c>
      <c r="BC36" t="str">
        <f t="shared" si="5"/>
        <v>24</v>
      </c>
      <c r="BD36" t="str">
        <f t="shared" si="5"/>
        <v>21</v>
      </c>
    </row>
    <row r="37" spans="2:56" ht="18" x14ac:dyDescent="0.2">
      <c r="B37" s="54"/>
      <c r="F37" s="54"/>
      <c r="H37" s="58" t="s">
        <v>75</v>
      </c>
      <c r="I37" s="60">
        <f>MID(B38,FIND(":",B38)+1,LEN(B38))*1</f>
        <v>34</v>
      </c>
      <c r="J37" s="65">
        <f>MID(F38,FIND(":",F38)+1,LEN(F38))*1</f>
        <v>32</v>
      </c>
    </row>
    <row r="38" spans="2:56" x14ac:dyDescent="0.2">
      <c r="B38" s="53" t="s">
        <v>87</v>
      </c>
      <c r="F38" s="53" t="s">
        <v>71</v>
      </c>
      <c r="H38" s="58" t="s">
        <v>76</v>
      </c>
      <c r="I38" s="60">
        <f>MID(B40,FIND(":",B40)+1,LEN(B40))*1</f>
        <v>7</v>
      </c>
      <c r="J38" s="65">
        <f>MID(F40,FIND(":",F40)+1,LEN(F40))*1</f>
        <v>18</v>
      </c>
    </row>
    <row r="39" spans="2:56" ht="18" x14ac:dyDescent="0.2">
      <c r="B39" s="54"/>
      <c r="F39" s="54"/>
      <c r="H39" s="58" t="s">
        <v>77</v>
      </c>
      <c r="I39" s="60">
        <f>MID(B42,FIND(":",B42)+1,LEN(B42))*1</f>
        <v>11</v>
      </c>
      <c r="J39" s="65">
        <f>MID(F42,FIND(":",F42)+1,LEN(F42))*1</f>
        <v>8</v>
      </c>
    </row>
    <row r="40" spans="2:56" ht="17" thickBot="1" x14ac:dyDescent="0.25">
      <c r="B40" s="53" t="s">
        <v>85</v>
      </c>
      <c r="F40" s="53" t="s">
        <v>107</v>
      </c>
      <c r="H40" s="61" t="s">
        <v>78</v>
      </c>
      <c r="I40" s="62">
        <f>MID(B44,FIND(":",B44)+1,LEN(B44))*1</f>
        <v>12</v>
      </c>
      <c r="J40" s="66">
        <f>MID(F44,FIND(":",F44)+1,LEN(F44))*1</f>
        <v>6</v>
      </c>
    </row>
    <row r="41" spans="2:56" ht="18" x14ac:dyDescent="0.2">
      <c r="B41" s="54"/>
      <c r="F41" s="54"/>
    </row>
    <row r="42" spans="2:56" x14ac:dyDescent="0.2">
      <c r="B42" s="53" t="s">
        <v>112</v>
      </c>
      <c r="F42" s="53" t="s">
        <v>108</v>
      </c>
    </row>
    <row r="43" spans="2:56" ht="18" x14ac:dyDescent="0.2">
      <c r="B43" s="54"/>
      <c r="F43" s="54"/>
    </row>
    <row r="44" spans="2:56" x14ac:dyDescent="0.2">
      <c r="B44" s="53" t="s">
        <v>113</v>
      </c>
      <c r="F44" s="53" t="s">
        <v>109</v>
      </c>
    </row>
    <row r="45" spans="2:56" ht="18" x14ac:dyDescent="0.2">
      <c r="B45" s="54"/>
      <c r="F45" s="54"/>
    </row>
    <row r="46" spans="2:56" x14ac:dyDescent="0.2">
      <c r="B46" s="53" t="s">
        <v>102</v>
      </c>
      <c r="F46" s="53" t="s">
        <v>110</v>
      </c>
    </row>
    <row r="47" spans="2:56" ht="18" x14ac:dyDescent="0.2">
      <c r="B47" s="54"/>
      <c r="F47" s="54"/>
    </row>
    <row r="48" spans="2:56" x14ac:dyDescent="0.2">
      <c r="B48" s="53" t="s">
        <v>100</v>
      </c>
      <c r="F48" s="53" t="s">
        <v>100</v>
      </c>
    </row>
  </sheetData>
  <mergeCells count="14">
    <mergeCell ref="B31:C31"/>
    <mergeCell ref="D31:H31"/>
    <mergeCell ref="B24:C24"/>
    <mergeCell ref="B25:C25"/>
    <mergeCell ref="B26:C26"/>
    <mergeCell ref="B29:H29"/>
    <mergeCell ref="B30:C30"/>
    <mergeCell ref="D30:H30"/>
    <mergeCell ref="D2:E4"/>
    <mergeCell ref="G2:H4"/>
    <mergeCell ref="AB22:AE22"/>
    <mergeCell ref="B23:C23"/>
    <mergeCell ref="D23:AA23"/>
    <mergeCell ref="AB23:AE23"/>
  </mergeCells>
  <dataValidations count="1">
    <dataValidation type="list" allowBlank="1" showInputMessage="1" showErrorMessage="1" sqref="F4" xr:uid="{37226037-C5D2-0D41-9337-1E2B6365830D}">
      <formula1>"Domicile,Extérieur"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Calendrier</vt:lpstr>
      <vt:lpstr>UFAB</vt:lpstr>
      <vt:lpstr>BLMA</vt:lpstr>
      <vt:lpstr>RVBC</vt:lpstr>
      <vt:lpstr>BOURGES</vt:lpstr>
      <vt:lpstr>J1</vt:lpstr>
      <vt:lpstr>J2</vt:lpstr>
      <vt:lpstr>J3</vt:lpstr>
      <vt:lpstr>J4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olivier</cp:lastModifiedBy>
  <cp:lastPrinted>2021-03-25T10:30:32Z</cp:lastPrinted>
  <dcterms:created xsi:type="dcterms:W3CDTF">2020-04-14T17:50:48Z</dcterms:created>
  <dcterms:modified xsi:type="dcterms:W3CDTF">2022-07-30T20:17:46Z</dcterms:modified>
</cp:coreProperties>
</file>