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Olive/Desktop/"/>
    </mc:Choice>
  </mc:AlternateContent>
  <xr:revisionPtr revIDLastSave="0" documentId="13_ncr:1_{76E97FE3-6D75-9C4D-B83B-E53D15EF05BC}" xr6:coauthVersionLast="45" xr6:coauthVersionMax="45" xr10:uidLastSave="{00000000-0000-0000-0000-000000000000}"/>
  <bookViews>
    <workbookView xWindow="1620" yWindow="2400" windowWidth="25560" windowHeight="13880" activeTab="5" xr2:uid="{0F993DE6-4927-1C4E-BC2D-DF2849B01448}"/>
  </bookViews>
  <sheets>
    <sheet name="RVBC" sheetId="5" r:id="rId1"/>
    <sheet name="LBB" sheetId="7" r:id="rId2"/>
    <sheet name="CBBS" sheetId="10" r:id="rId3"/>
    <sheet name="ESBVA" sheetId="11" r:id="rId4"/>
    <sheet name="TGB" sheetId="12" r:id="rId5"/>
    <sheet name="Ranking" sheetId="3" r:id="rId6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34" i="12" l="1"/>
  <c r="S34" i="12"/>
  <c r="T34" i="12"/>
  <c r="U34" i="12"/>
  <c r="V34" i="12"/>
  <c r="W34" i="12"/>
  <c r="X34" i="12"/>
  <c r="Y34" i="12"/>
  <c r="AC34" i="12"/>
  <c r="AI34" i="12"/>
  <c r="AJ34" i="12"/>
  <c r="AK34" i="12"/>
  <c r="R33" i="12"/>
  <c r="S33" i="12"/>
  <c r="T33" i="12"/>
  <c r="U33" i="12"/>
  <c r="V33" i="12"/>
  <c r="W33" i="12"/>
  <c r="X33" i="12"/>
  <c r="Y33" i="12"/>
  <c r="AC33" i="12"/>
  <c r="AI33" i="12"/>
  <c r="AJ33" i="12"/>
  <c r="AK33" i="12"/>
  <c r="M34" i="12"/>
  <c r="L34" i="12"/>
  <c r="G34" i="12"/>
  <c r="F34" i="12"/>
  <c r="D34" i="12"/>
  <c r="C34" i="12"/>
  <c r="M33" i="12"/>
  <c r="L33" i="12"/>
  <c r="G33" i="12"/>
  <c r="F33" i="12"/>
  <c r="D33" i="12"/>
  <c r="C33" i="12"/>
  <c r="B32" i="12"/>
  <c r="B31" i="12"/>
  <c r="O11" i="12"/>
  <c r="O12" i="12"/>
  <c r="O13" i="12"/>
  <c r="O14" i="12"/>
  <c r="O15" i="12"/>
  <c r="O16" i="12"/>
  <c r="O17" i="12"/>
  <c r="O18" i="12"/>
  <c r="O19" i="12"/>
  <c r="O20" i="12"/>
  <c r="O21" i="12"/>
  <c r="O22" i="12"/>
  <c r="O23" i="12"/>
  <c r="O24" i="12"/>
  <c r="O25" i="12"/>
  <c r="O26" i="12"/>
  <c r="O27" i="12"/>
  <c r="N34" i="12" l="1"/>
  <c r="H34" i="12"/>
  <c r="E34" i="12"/>
  <c r="N33" i="12"/>
  <c r="H33" i="12"/>
  <c r="E33" i="12"/>
  <c r="AE10" i="10" l="1"/>
  <c r="AG10" i="10"/>
  <c r="Q10" i="10"/>
  <c r="Z10" i="10" s="1"/>
  <c r="H7" i="10"/>
  <c r="H8" i="10"/>
  <c r="H9" i="10"/>
  <c r="H10" i="10"/>
  <c r="E7" i="10"/>
  <c r="E8" i="10"/>
  <c r="E9" i="10"/>
  <c r="E10" i="10"/>
  <c r="J10" i="10"/>
  <c r="AA10" i="10" s="1"/>
  <c r="I10" i="10"/>
  <c r="H8" i="5"/>
  <c r="H9" i="5"/>
  <c r="H10" i="5"/>
  <c r="E9" i="5"/>
  <c r="E10" i="5"/>
  <c r="Q10" i="5"/>
  <c r="J10" i="5"/>
  <c r="K10" i="5" s="1"/>
  <c r="I10" i="5"/>
  <c r="Q10" i="7"/>
  <c r="Z10" i="7" s="1"/>
  <c r="J10" i="7"/>
  <c r="AE10" i="7" s="1"/>
  <c r="I10" i="7"/>
  <c r="Q10" i="12"/>
  <c r="H6" i="12"/>
  <c r="H7" i="12"/>
  <c r="H8" i="12"/>
  <c r="H9" i="12"/>
  <c r="H10" i="12"/>
  <c r="J10" i="12"/>
  <c r="AE10" i="12" s="1"/>
  <c r="I10" i="12"/>
  <c r="E7" i="12"/>
  <c r="E8" i="12"/>
  <c r="E9" i="12"/>
  <c r="E10" i="12"/>
  <c r="Q10" i="11"/>
  <c r="Z10" i="11" s="1"/>
  <c r="N6" i="11"/>
  <c r="N7" i="11"/>
  <c r="N8" i="11"/>
  <c r="N9" i="11"/>
  <c r="N10" i="11"/>
  <c r="H6" i="11"/>
  <c r="H7" i="11"/>
  <c r="H8" i="11"/>
  <c r="H9" i="11"/>
  <c r="H10" i="11"/>
  <c r="E6" i="11"/>
  <c r="E7" i="11"/>
  <c r="E8" i="11"/>
  <c r="E9" i="11"/>
  <c r="E10" i="11"/>
  <c r="J10" i="11"/>
  <c r="AE10" i="11" s="1"/>
  <c r="I10" i="11"/>
  <c r="O10" i="11" s="1"/>
  <c r="AA10" i="5" l="1"/>
  <c r="AF10" i="5" s="1"/>
  <c r="Z10" i="5"/>
  <c r="AG10" i="5"/>
  <c r="AE10" i="5"/>
  <c r="AG10" i="7"/>
  <c r="AA10" i="7"/>
  <c r="AB10" i="10"/>
  <c r="AD10" i="10" s="1"/>
  <c r="AF10" i="10"/>
  <c r="AG10" i="11"/>
  <c r="AA10" i="11"/>
  <c r="P10" i="11"/>
  <c r="K10" i="11"/>
  <c r="O10" i="12"/>
  <c r="Z10" i="12"/>
  <c r="K10" i="12"/>
  <c r="AA10" i="12"/>
  <c r="AG10" i="12"/>
  <c r="R34" i="11"/>
  <c r="S34" i="11"/>
  <c r="T34" i="11"/>
  <c r="U34" i="11"/>
  <c r="V34" i="11"/>
  <c r="W34" i="11"/>
  <c r="X34" i="11"/>
  <c r="Y34" i="11"/>
  <c r="AC34" i="11"/>
  <c r="AI34" i="11"/>
  <c r="AJ34" i="11"/>
  <c r="AK34" i="11"/>
  <c r="R33" i="11"/>
  <c r="S33" i="11"/>
  <c r="T33" i="11"/>
  <c r="U33" i="11"/>
  <c r="V33" i="11"/>
  <c r="W33" i="11"/>
  <c r="X33" i="11"/>
  <c r="Y33" i="11"/>
  <c r="AC33" i="11"/>
  <c r="AI33" i="11"/>
  <c r="AJ33" i="11"/>
  <c r="AK33" i="11"/>
  <c r="M34" i="11"/>
  <c r="L34" i="11"/>
  <c r="G34" i="11"/>
  <c r="F34" i="11"/>
  <c r="D34" i="11"/>
  <c r="M33" i="11"/>
  <c r="L33" i="11"/>
  <c r="G33" i="11"/>
  <c r="F33" i="11"/>
  <c r="D33" i="11"/>
  <c r="C34" i="11"/>
  <c r="C33" i="11"/>
  <c r="B32" i="11"/>
  <c r="B31" i="11"/>
  <c r="R34" i="10"/>
  <c r="S34" i="10"/>
  <c r="T34" i="10"/>
  <c r="U34" i="10"/>
  <c r="V34" i="10"/>
  <c r="W34" i="10"/>
  <c r="X34" i="10"/>
  <c r="Y34" i="10"/>
  <c r="AC34" i="10"/>
  <c r="AI34" i="10"/>
  <c r="AJ34" i="10"/>
  <c r="AK34" i="10"/>
  <c r="R33" i="10"/>
  <c r="S33" i="10"/>
  <c r="T33" i="10"/>
  <c r="U33" i="10"/>
  <c r="V33" i="10"/>
  <c r="W33" i="10"/>
  <c r="X33" i="10"/>
  <c r="Y33" i="10"/>
  <c r="AC33" i="10"/>
  <c r="AI33" i="10"/>
  <c r="AJ33" i="10"/>
  <c r="AK33" i="10"/>
  <c r="M34" i="10"/>
  <c r="L34" i="10"/>
  <c r="G34" i="10"/>
  <c r="F34" i="10"/>
  <c r="D34" i="10"/>
  <c r="C34" i="10"/>
  <c r="M33" i="10"/>
  <c r="L33" i="10"/>
  <c r="G33" i="10"/>
  <c r="F33" i="10"/>
  <c r="D33" i="10"/>
  <c r="C33" i="10"/>
  <c r="B32" i="10"/>
  <c r="B31" i="10"/>
  <c r="R34" i="7"/>
  <c r="S34" i="7"/>
  <c r="T34" i="7"/>
  <c r="U34" i="7"/>
  <c r="V34" i="7"/>
  <c r="W34" i="7"/>
  <c r="X34" i="7"/>
  <c r="Y34" i="7"/>
  <c r="AC34" i="7"/>
  <c r="AI34" i="7"/>
  <c r="AJ34" i="7"/>
  <c r="AK34" i="7"/>
  <c r="R33" i="7"/>
  <c r="S33" i="7"/>
  <c r="T33" i="7"/>
  <c r="U33" i="7"/>
  <c r="V33" i="7"/>
  <c r="W33" i="7"/>
  <c r="X33" i="7"/>
  <c r="Y33" i="7"/>
  <c r="AC33" i="7"/>
  <c r="AI33" i="7"/>
  <c r="AJ33" i="7"/>
  <c r="AK33" i="7"/>
  <c r="M34" i="7"/>
  <c r="L34" i="7"/>
  <c r="G34" i="7"/>
  <c r="F34" i="7"/>
  <c r="D34" i="7"/>
  <c r="C34" i="7"/>
  <c r="M33" i="7"/>
  <c r="L33" i="7"/>
  <c r="G33" i="7"/>
  <c r="F33" i="7"/>
  <c r="D33" i="7"/>
  <c r="C33" i="7"/>
  <c r="B32" i="7"/>
  <c r="B31" i="7"/>
  <c r="AB10" i="5" l="1"/>
  <c r="AD10" i="5" s="1"/>
  <c r="AB10" i="7"/>
  <c r="AD10" i="7" s="1"/>
  <c r="AF10" i="7"/>
  <c r="AB10" i="11"/>
  <c r="AD10" i="11" s="1"/>
  <c r="AF10" i="11"/>
  <c r="AH10" i="11" s="1"/>
  <c r="AB10" i="12"/>
  <c r="AD10" i="12" s="1"/>
  <c r="AF10" i="12"/>
  <c r="AH10" i="12" s="1"/>
  <c r="N34" i="11"/>
  <c r="H34" i="11"/>
  <c r="E34" i="11"/>
  <c r="N33" i="11"/>
  <c r="H33" i="11"/>
  <c r="E33" i="11"/>
  <c r="N34" i="10"/>
  <c r="H34" i="10"/>
  <c r="E34" i="10"/>
  <c r="N33" i="10"/>
  <c r="H33" i="10"/>
  <c r="E33" i="10"/>
  <c r="N34" i="7"/>
  <c r="H34" i="7"/>
  <c r="E34" i="7"/>
  <c r="N33" i="7"/>
  <c r="H33" i="7"/>
  <c r="E33" i="7"/>
  <c r="R34" i="5"/>
  <c r="S34" i="5"/>
  <c r="T34" i="5"/>
  <c r="U34" i="5"/>
  <c r="V34" i="5"/>
  <c r="W34" i="5"/>
  <c r="X34" i="5"/>
  <c r="Y34" i="5"/>
  <c r="AC34" i="5"/>
  <c r="AI34" i="5"/>
  <c r="AJ34" i="5"/>
  <c r="AK34" i="5"/>
  <c r="R33" i="5"/>
  <c r="S33" i="5"/>
  <c r="T33" i="5"/>
  <c r="U33" i="5"/>
  <c r="V33" i="5"/>
  <c r="W33" i="5"/>
  <c r="X33" i="5"/>
  <c r="Y33" i="5"/>
  <c r="AC33" i="5"/>
  <c r="AI33" i="5"/>
  <c r="AJ33" i="5"/>
  <c r="AK33" i="5"/>
  <c r="M34" i="5"/>
  <c r="L34" i="5"/>
  <c r="G34" i="5"/>
  <c r="F34" i="5"/>
  <c r="M33" i="5"/>
  <c r="L33" i="5"/>
  <c r="G33" i="5"/>
  <c r="F33" i="5"/>
  <c r="D34" i="5"/>
  <c r="D33" i="5"/>
  <c r="C34" i="5"/>
  <c r="C33" i="5"/>
  <c r="B32" i="5"/>
  <c r="B31" i="5"/>
  <c r="N34" i="5" l="1"/>
  <c r="H34" i="5"/>
  <c r="N33" i="5"/>
  <c r="H33" i="5"/>
  <c r="E34" i="5"/>
  <c r="E33" i="5"/>
  <c r="Q9" i="7"/>
  <c r="P9" i="7" s="1"/>
  <c r="H9" i="7"/>
  <c r="J9" i="7"/>
  <c r="AA9" i="7" s="1"/>
  <c r="I9" i="7"/>
  <c r="O9" i="7" s="1"/>
  <c r="E9" i="7"/>
  <c r="Q9" i="10"/>
  <c r="P9" i="10" s="1"/>
  <c r="J9" i="10"/>
  <c r="AG9" i="10" s="1"/>
  <c r="I9" i="10"/>
  <c r="O9" i="10" s="1"/>
  <c r="Z9" i="12"/>
  <c r="Q9" i="12"/>
  <c r="J9" i="12"/>
  <c r="AG9" i="12" s="1"/>
  <c r="I9" i="12"/>
  <c r="Q9" i="11"/>
  <c r="J9" i="11"/>
  <c r="AA9" i="11" s="1"/>
  <c r="AB9" i="11" s="1"/>
  <c r="AD9" i="11" s="1"/>
  <c r="I9" i="11"/>
  <c r="Q9" i="5"/>
  <c r="J9" i="5"/>
  <c r="AE9" i="5" s="1"/>
  <c r="I9" i="5"/>
  <c r="K9" i="5" l="1"/>
  <c r="Z9" i="10"/>
  <c r="O9" i="11"/>
  <c r="K9" i="11"/>
  <c r="Z9" i="11"/>
  <c r="P9" i="11"/>
  <c r="AG9" i="11"/>
  <c r="K9" i="12"/>
  <c r="O9" i="12"/>
  <c r="AE9" i="12"/>
  <c r="AA9" i="12"/>
  <c r="AB9" i="12" s="1"/>
  <c r="AD9" i="12" s="1"/>
  <c r="AF9" i="12"/>
  <c r="AE9" i="11"/>
  <c r="AE9" i="10"/>
  <c r="K9" i="10"/>
  <c r="AA9" i="10"/>
  <c r="AB9" i="10" s="1"/>
  <c r="AD9" i="10" s="1"/>
  <c r="AB9" i="7"/>
  <c r="AD9" i="7" s="1"/>
  <c r="AF9" i="7"/>
  <c r="K9" i="7"/>
  <c r="Z9" i="7"/>
  <c r="AG9" i="7"/>
  <c r="AE9" i="7"/>
  <c r="AH9" i="7" s="1"/>
  <c r="AA9" i="5"/>
  <c r="AB9" i="5" s="1"/>
  <c r="AD9" i="5" s="1"/>
  <c r="Z9" i="5"/>
  <c r="AG9" i="5"/>
  <c r="O9" i="5"/>
  <c r="AF9" i="11"/>
  <c r="AF9" i="5" l="1"/>
  <c r="AH9" i="11"/>
  <c r="AH9" i="12"/>
  <c r="AF9" i="10"/>
  <c r="AH9" i="10" s="1"/>
  <c r="AH9" i="5"/>
  <c r="AK29" i="12" l="1"/>
  <c r="AJ29" i="12"/>
  <c r="AI29" i="12"/>
  <c r="AC29" i="12"/>
  <c r="Y29" i="12"/>
  <c r="X29" i="12"/>
  <c r="W29" i="12"/>
  <c r="V29" i="12"/>
  <c r="U29" i="12"/>
  <c r="T29" i="12"/>
  <c r="S29" i="12"/>
  <c r="R29" i="12"/>
  <c r="M29" i="12"/>
  <c r="L29" i="12"/>
  <c r="G29" i="12"/>
  <c r="F29" i="12"/>
  <c r="D29" i="12"/>
  <c r="C29" i="12"/>
  <c r="AK28" i="12"/>
  <c r="AJ28" i="12"/>
  <c r="AI28" i="12"/>
  <c r="AC28" i="12"/>
  <c r="Y28" i="12"/>
  <c r="X28" i="12"/>
  <c r="W28" i="12"/>
  <c r="V28" i="12"/>
  <c r="U28" i="12"/>
  <c r="T28" i="12"/>
  <c r="S28" i="12"/>
  <c r="R28" i="12"/>
  <c r="M28" i="12"/>
  <c r="L28" i="12"/>
  <c r="G28" i="12"/>
  <c r="F28" i="12"/>
  <c r="D28" i="12"/>
  <c r="C28" i="12"/>
  <c r="P27" i="12"/>
  <c r="N27" i="12"/>
  <c r="K27" i="12"/>
  <c r="H27" i="12"/>
  <c r="E27" i="12"/>
  <c r="P26" i="12"/>
  <c r="N26" i="12"/>
  <c r="K26" i="12"/>
  <c r="H26" i="12"/>
  <c r="E26" i="12"/>
  <c r="P25" i="12"/>
  <c r="N25" i="12"/>
  <c r="K25" i="12"/>
  <c r="H25" i="12"/>
  <c r="E25" i="12"/>
  <c r="P24" i="12"/>
  <c r="N24" i="12"/>
  <c r="K24" i="12"/>
  <c r="H24" i="12"/>
  <c r="E24" i="12"/>
  <c r="P23" i="12"/>
  <c r="N23" i="12"/>
  <c r="K23" i="12"/>
  <c r="H23" i="12"/>
  <c r="E23" i="12"/>
  <c r="P22" i="12"/>
  <c r="N22" i="12"/>
  <c r="K22" i="12"/>
  <c r="H22" i="12"/>
  <c r="E22" i="12"/>
  <c r="P21" i="12"/>
  <c r="N21" i="12"/>
  <c r="K21" i="12"/>
  <c r="H21" i="12"/>
  <c r="E21" i="12"/>
  <c r="P20" i="12"/>
  <c r="N20" i="12"/>
  <c r="K20" i="12"/>
  <c r="H20" i="12"/>
  <c r="E20" i="12"/>
  <c r="P19" i="12"/>
  <c r="N19" i="12"/>
  <c r="K19" i="12"/>
  <c r="H19" i="12"/>
  <c r="E19" i="12"/>
  <c r="P18" i="12"/>
  <c r="N18" i="12"/>
  <c r="K18" i="12"/>
  <c r="H18" i="12"/>
  <c r="E18" i="12"/>
  <c r="P17" i="12"/>
  <c r="N17" i="12"/>
  <c r="K17" i="12"/>
  <c r="H17" i="12"/>
  <c r="E17" i="12"/>
  <c r="P16" i="12"/>
  <c r="N16" i="12"/>
  <c r="K16" i="12"/>
  <c r="H16" i="12"/>
  <c r="E16" i="12"/>
  <c r="P15" i="12"/>
  <c r="N15" i="12"/>
  <c r="K15" i="12"/>
  <c r="H15" i="12"/>
  <c r="E15" i="12"/>
  <c r="P14" i="12"/>
  <c r="N14" i="12"/>
  <c r="K14" i="12"/>
  <c r="H14" i="12"/>
  <c r="E14" i="12"/>
  <c r="P13" i="12"/>
  <c r="N13" i="12"/>
  <c r="K13" i="12"/>
  <c r="H13" i="12"/>
  <c r="E13" i="12"/>
  <c r="P12" i="12"/>
  <c r="N12" i="12"/>
  <c r="K12" i="12"/>
  <c r="H12" i="12"/>
  <c r="E12" i="12"/>
  <c r="P11" i="12"/>
  <c r="N11" i="12"/>
  <c r="K11" i="12"/>
  <c r="H11" i="12"/>
  <c r="E11" i="12"/>
  <c r="P10" i="12"/>
  <c r="N10" i="12"/>
  <c r="P9" i="12"/>
  <c r="N9" i="12"/>
  <c r="Q8" i="12"/>
  <c r="N8" i="12"/>
  <c r="J8" i="12"/>
  <c r="AA8" i="12" s="1"/>
  <c r="AF8" i="12" s="1"/>
  <c r="I8" i="12"/>
  <c r="Q7" i="12"/>
  <c r="Q33" i="12" s="1"/>
  <c r="N7" i="12"/>
  <c r="J7" i="12"/>
  <c r="I7" i="12"/>
  <c r="Q6" i="12"/>
  <c r="N6" i="12"/>
  <c r="J6" i="12"/>
  <c r="AA6" i="12" s="1"/>
  <c r="AF6" i="12" s="1"/>
  <c r="I6" i="12"/>
  <c r="E6" i="12"/>
  <c r="Q5" i="12"/>
  <c r="N5" i="12"/>
  <c r="J5" i="12"/>
  <c r="I5" i="12"/>
  <c r="H5" i="12"/>
  <c r="E5" i="12"/>
  <c r="AK29" i="11"/>
  <c r="AJ29" i="11"/>
  <c r="AI29" i="11"/>
  <c r="AC29" i="11"/>
  <c r="Y29" i="11"/>
  <c r="X29" i="11"/>
  <c r="W29" i="11"/>
  <c r="V29" i="11"/>
  <c r="U29" i="11"/>
  <c r="T29" i="11"/>
  <c r="S29" i="11"/>
  <c r="R29" i="11"/>
  <c r="M29" i="11"/>
  <c r="L29" i="11"/>
  <c r="G29" i="11"/>
  <c r="F29" i="11"/>
  <c r="D29" i="11"/>
  <c r="C29" i="11"/>
  <c r="AK28" i="11"/>
  <c r="AJ28" i="11"/>
  <c r="AI28" i="11"/>
  <c r="AC28" i="11"/>
  <c r="Y28" i="11"/>
  <c r="X28" i="11"/>
  <c r="W28" i="11"/>
  <c r="V28" i="11"/>
  <c r="U28" i="11"/>
  <c r="T28" i="11"/>
  <c r="S28" i="11"/>
  <c r="R28" i="11"/>
  <c r="M28" i="11"/>
  <c r="L28" i="11"/>
  <c r="G28" i="11"/>
  <c r="F28" i="11"/>
  <c r="D28" i="11"/>
  <c r="C28" i="11"/>
  <c r="P27" i="11"/>
  <c r="O27" i="11"/>
  <c r="N27" i="11"/>
  <c r="K27" i="11"/>
  <c r="H27" i="11"/>
  <c r="E27" i="11"/>
  <c r="P26" i="11"/>
  <c r="O26" i="11"/>
  <c r="N26" i="11"/>
  <c r="K26" i="11"/>
  <c r="H26" i="11"/>
  <c r="E26" i="11"/>
  <c r="P25" i="11"/>
  <c r="O25" i="11"/>
  <c r="N25" i="11"/>
  <c r="K25" i="11"/>
  <c r="H25" i="11"/>
  <c r="E25" i="11"/>
  <c r="P24" i="11"/>
  <c r="O24" i="11"/>
  <c r="N24" i="11"/>
  <c r="K24" i="11"/>
  <c r="H24" i="11"/>
  <c r="E24" i="11"/>
  <c r="P23" i="11"/>
  <c r="O23" i="11"/>
  <c r="N23" i="11"/>
  <c r="K23" i="11"/>
  <c r="H23" i="11"/>
  <c r="E23" i="11"/>
  <c r="P22" i="11"/>
  <c r="O22" i="11"/>
  <c r="N22" i="11"/>
  <c r="K22" i="11"/>
  <c r="H22" i="11"/>
  <c r="E22" i="11"/>
  <c r="P21" i="11"/>
  <c r="O21" i="11"/>
  <c r="N21" i="11"/>
  <c r="K21" i="11"/>
  <c r="H21" i="11"/>
  <c r="E21" i="11"/>
  <c r="P20" i="11"/>
  <c r="O20" i="11"/>
  <c r="N20" i="11"/>
  <c r="K20" i="11"/>
  <c r="H20" i="11"/>
  <c r="E20" i="11"/>
  <c r="P19" i="11"/>
  <c r="O19" i="11"/>
  <c r="N19" i="11"/>
  <c r="K19" i="11"/>
  <c r="H19" i="11"/>
  <c r="E19" i="11"/>
  <c r="P18" i="11"/>
  <c r="O18" i="11"/>
  <c r="N18" i="11"/>
  <c r="K18" i="11"/>
  <c r="H18" i="11"/>
  <c r="E18" i="11"/>
  <c r="P17" i="11"/>
  <c r="O17" i="11"/>
  <c r="N17" i="11"/>
  <c r="K17" i="11"/>
  <c r="H17" i="11"/>
  <c r="E17" i="11"/>
  <c r="P16" i="11"/>
  <c r="O16" i="11"/>
  <c r="N16" i="11"/>
  <c r="K16" i="11"/>
  <c r="H16" i="11"/>
  <c r="E16" i="11"/>
  <c r="P15" i="11"/>
  <c r="O15" i="11"/>
  <c r="N15" i="11"/>
  <c r="K15" i="11"/>
  <c r="H15" i="11"/>
  <c r="E15" i="11"/>
  <c r="P14" i="11"/>
  <c r="O14" i="11"/>
  <c r="N14" i="11"/>
  <c r="K14" i="11"/>
  <c r="H14" i="11"/>
  <c r="E14" i="11"/>
  <c r="P13" i="11"/>
  <c r="O13" i="11"/>
  <c r="N13" i="11"/>
  <c r="K13" i="11"/>
  <c r="H13" i="11"/>
  <c r="E13" i="11"/>
  <c r="P12" i="11"/>
  <c r="O12" i="11"/>
  <c r="N12" i="11"/>
  <c r="K12" i="11"/>
  <c r="H12" i="11"/>
  <c r="E12" i="11"/>
  <c r="P11" i="11"/>
  <c r="O11" i="11"/>
  <c r="N11" i="11"/>
  <c r="K11" i="11"/>
  <c r="H11" i="11"/>
  <c r="E11" i="11"/>
  <c r="Q8" i="11"/>
  <c r="J8" i="11"/>
  <c r="AG8" i="11" s="1"/>
  <c r="I8" i="11"/>
  <c r="Q7" i="11"/>
  <c r="J7" i="11"/>
  <c r="I7" i="11"/>
  <c r="Q6" i="11"/>
  <c r="P6" i="11" s="1"/>
  <c r="J6" i="11"/>
  <c r="AG6" i="11" s="1"/>
  <c r="I6" i="11"/>
  <c r="Q5" i="11"/>
  <c r="Q33" i="11" s="1"/>
  <c r="N5" i="11"/>
  <c r="J5" i="11"/>
  <c r="I5" i="11"/>
  <c r="I33" i="11" s="1"/>
  <c r="H5" i="11"/>
  <c r="E5" i="11"/>
  <c r="AK29" i="10"/>
  <c r="AJ29" i="10"/>
  <c r="AI29" i="10"/>
  <c r="Y29" i="10"/>
  <c r="X29" i="10"/>
  <c r="W29" i="10"/>
  <c r="V29" i="10"/>
  <c r="U29" i="10"/>
  <c r="T29" i="10"/>
  <c r="S29" i="10"/>
  <c r="R29" i="10"/>
  <c r="M29" i="10"/>
  <c r="L29" i="10"/>
  <c r="G29" i="10"/>
  <c r="F29" i="10"/>
  <c r="D29" i="10"/>
  <c r="C29" i="10"/>
  <c r="AK28" i="10"/>
  <c r="AJ28" i="10"/>
  <c r="AI28" i="10"/>
  <c r="Y28" i="10"/>
  <c r="X28" i="10"/>
  <c r="W28" i="10"/>
  <c r="V28" i="10"/>
  <c r="U28" i="10"/>
  <c r="T28" i="10"/>
  <c r="S28" i="10"/>
  <c r="R28" i="10"/>
  <c r="M28" i="10"/>
  <c r="L28" i="10"/>
  <c r="G28" i="10"/>
  <c r="F28" i="10"/>
  <c r="D28" i="10"/>
  <c r="C28" i="10"/>
  <c r="P27" i="10"/>
  <c r="O27" i="10"/>
  <c r="N27" i="10"/>
  <c r="K27" i="10"/>
  <c r="H27" i="10"/>
  <c r="E27" i="10"/>
  <c r="P26" i="10"/>
  <c r="O26" i="10"/>
  <c r="N26" i="10"/>
  <c r="K26" i="10"/>
  <c r="H26" i="10"/>
  <c r="E26" i="10"/>
  <c r="P25" i="10"/>
  <c r="O25" i="10"/>
  <c r="N25" i="10"/>
  <c r="K25" i="10"/>
  <c r="H25" i="10"/>
  <c r="E25" i="10"/>
  <c r="P24" i="10"/>
  <c r="O24" i="10"/>
  <c r="N24" i="10"/>
  <c r="K24" i="10"/>
  <c r="H24" i="10"/>
  <c r="E24" i="10"/>
  <c r="P23" i="10"/>
  <c r="O23" i="10"/>
  <c r="N23" i="10"/>
  <c r="K23" i="10"/>
  <c r="H23" i="10"/>
  <c r="E23" i="10"/>
  <c r="P22" i="10"/>
  <c r="O22" i="10"/>
  <c r="N22" i="10"/>
  <c r="K22" i="10"/>
  <c r="H22" i="10"/>
  <c r="E22" i="10"/>
  <c r="P21" i="10"/>
  <c r="O21" i="10"/>
  <c r="N21" i="10"/>
  <c r="K21" i="10"/>
  <c r="H21" i="10"/>
  <c r="E21" i="10"/>
  <c r="P20" i="10"/>
  <c r="O20" i="10"/>
  <c r="N20" i="10"/>
  <c r="K20" i="10"/>
  <c r="H20" i="10"/>
  <c r="E20" i="10"/>
  <c r="P19" i="10"/>
  <c r="O19" i="10"/>
  <c r="N19" i="10"/>
  <c r="K19" i="10"/>
  <c r="H19" i="10"/>
  <c r="E19" i="10"/>
  <c r="P18" i="10"/>
  <c r="O18" i="10"/>
  <c r="N18" i="10"/>
  <c r="K18" i="10"/>
  <c r="H18" i="10"/>
  <c r="E18" i="10"/>
  <c r="P17" i="10"/>
  <c r="O17" i="10"/>
  <c r="N17" i="10"/>
  <c r="K17" i="10"/>
  <c r="H17" i="10"/>
  <c r="E17" i="10"/>
  <c r="P16" i="10"/>
  <c r="O16" i="10"/>
  <c r="N16" i="10"/>
  <c r="K16" i="10"/>
  <c r="H16" i="10"/>
  <c r="E16" i="10"/>
  <c r="P15" i="10"/>
  <c r="O15" i="10"/>
  <c r="N15" i="10"/>
  <c r="K15" i="10"/>
  <c r="H15" i="10"/>
  <c r="E15" i="10"/>
  <c r="P14" i="10"/>
  <c r="O14" i="10"/>
  <c r="N14" i="10"/>
  <c r="K14" i="10"/>
  <c r="H14" i="10"/>
  <c r="E14" i="10"/>
  <c r="P13" i="10"/>
  <c r="O13" i="10"/>
  <c r="N13" i="10"/>
  <c r="K13" i="10"/>
  <c r="H13" i="10"/>
  <c r="E13" i="10"/>
  <c r="P12" i="10"/>
  <c r="O12" i="10"/>
  <c r="N12" i="10"/>
  <c r="K12" i="10"/>
  <c r="H12" i="10"/>
  <c r="E12" i="10"/>
  <c r="P11" i="10"/>
  <c r="O11" i="10"/>
  <c r="N11" i="10"/>
  <c r="K11" i="10"/>
  <c r="H11" i="10"/>
  <c r="E11" i="10"/>
  <c r="P10" i="10"/>
  <c r="O10" i="10"/>
  <c r="AH10" i="10" s="1"/>
  <c r="N10" i="10"/>
  <c r="K10" i="10"/>
  <c r="N9" i="10"/>
  <c r="Q8" i="10"/>
  <c r="N8" i="10"/>
  <c r="J8" i="10"/>
  <c r="I8" i="10"/>
  <c r="Q7" i="10"/>
  <c r="Q33" i="10" s="1"/>
  <c r="N7" i="10"/>
  <c r="J7" i="10"/>
  <c r="J33" i="10" s="1"/>
  <c r="I7" i="10"/>
  <c r="I33" i="10" s="1"/>
  <c r="Q6" i="10"/>
  <c r="N6" i="10"/>
  <c r="J6" i="10"/>
  <c r="I6" i="10"/>
  <c r="H6" i="10"/>
  <c r="E6" i="10"/>
  <c r="Q5" i="10"/>
  <c r="Q34" i="10" s="1"/>
  <c r="N5" i="10"/>
  <c r="J5" i="10"/>
  <c r="I5" i="10"/>
  <c r="H5" i="10"/>
  <c r="E5" i="10"/>
  <c r="AK29" i="7"/>
  <c r="AJ29" i="7"/>
  <c r="AI29" i="7"/>
  <c r="AC29" i="7"/>
  <c r="Y29" i="7"/>
  <c r="X29" i="7"/>
  <c r="W29" i="7"/>
  <c r="V29" i="7"/>
  <c r="U29" i="7"/>
  <c r="T29" i="7"/>
  <c r="S29" i="7"/>
  <c r="R29" i="7"/>
  <c r="M29" i="7"/>
  <c r="L29" i="7"/>
  <c r="G29" i="7"/>
  <c r="F29" i="7"/>
  <c r="D29" i="7"/>
  <c r="C29" i="7"/>
  <c r="E29" i="7" s="1"/>
  <c r="AK28" i="7"/>
  <c r="AJ28" i="7"/>
  <c r="AI28" i="7"/>
  <c r="AC28" i="7"/>
  <c r="Y28" i="7"/>
  <c r="X28" i="7"/>
  <c r="W28" i="7"/>
  <c r="V28" i="7"/>
  <c r="U28" i="7"/>
  <c r="T28" i="7"/>
  <c r="S28" i="7"/>
  <c r="R28" i="7"/>
  <c r="M28" i="7"/>
  <c r="L28" i="7"/>
  <c r="G28" i="7"/>
  <c r="F28" i="7"/>
  <c r="D28" i="7"/>
  <c r="C28" i="7"/>
  <c r="P27" i="7"/>
  <c r="O27" i="7"/>
  <c r="N27" i="7"/>
  <c r="K27" i="7"/>
  <c r="H27" i="7"/>
  <c r="E27" i="7"/>
  <c r="P26" i="7"/>
  <c r="O26" i="7"/>
  <c r="N26" i="7"/>
  <c r="K26" i="7"/>
  <c r="H26" i="7"/>
  <c r="E26" i="7"/>
  <c r="P25" i="7"/>
  <c r="O25" i="7"/>
  <c r="N25" i="7"/>
  <c r="K25" i="7"/>
  <c r="H25" i="7"/>
  <c r="E25" i="7"/>
  <c r="P24" i="7"/>
  <c r="O24" i="7"/>
  <c r="N24" i="7"/>
  <c r="K24" i="7"/>
  <c r="H24" i="7"/>
  <c r="E24" i="7"/>
  <c r="P23" i="7"/>
  <c r="O23" i="7"/>
  <c r="N23" i="7"/>
  <c r="K23" i="7"/>
  <c r="H23" i="7"/>
  <c r="E23" i="7"/>
  <c r="P22" i="7"/>
  <c r="O22" i="7"/>
  <c r="N22" i="7"/>
  <c r="K22" i="7"/>
  <c r="H22" i="7"/>
  <c r="E22" i="7"/>
  <c r="P21" i="7"/>
  <c r="O21" i="7"/>
  <c r="N21" i="7"/>
  <c r="K21" i="7"/>
  <c r="H21" i="7"/>
  <c r="E21" i="7"/>
  <c r="P20" i="7"/>
  <c r="O20" i="7"/>
  <c r="N20" i="7"/>
  <c r="K20" i="7"/>
  <c r="H20" i="7"/>
  <c r="E20" i="7"/>
  <c r="P19" i="7"/>
  <c r="O19" i="7"/>
  <c r="N19" i="7"/>
  <c r="K19" i="7"/>
  <c r="H19" i="7"/>
  <c r="E19" i="7"/>
  <c r="P18" i="7"/>
  <c r="O18" i="7"/>
  <c r="N18" i="7"/>
  <c r="K18" i="7"/>
  <c r="H18" i="7"/>
  <c r="E18" i="7"/>
  <c r="P17" i="7"/>
  <c r="O17" i="7"/>
  <c r="N17" i="7"/>
  <c r="K17" i="7"/>
  <c r="H17" i="7"/>
  <c r="E17" i="7"/>
  <c r="P16" i="7"/>
  <c r="O16" i="7"/>
  <c r="N16" i="7"/>
  <c r="K16" i="7"/>
  <c r="H16" i="7"/>
  <c r="E16" i="7"/>
  <c r="P15" i="7"/>
  <c r="O15" i="7"/>
  <c r="N15" i="7"/>
  <c r="K15" i="7"/>
  <c r="H15" i="7"/>
  <c r="E15" i="7"/>
  <c r="P14" i="7"/>
  <c r="O14" i="7"/>
  <c r="N14" i="7"/>
  <c r="K14" i="7"/>
  <c r="H14" i="7"/>
  <c r="E14" i="7"/>
  <c r="P13" i="7"/>
  <c r="O13" i="7"/>
  <c r="N13" i="7"/>
  <c r="K13" i="7"/>
  <c r="H13" i="7"/>
  <c r="E13" i="7"/>
  <c r="P12" i="7"/>
  <c r="O12" i="7"/>
  <c r="N12" i="7"/>
  <c r="K12" i="7"/>
  <c r="H12" i="7"/>
  <c r="E12" i="7"/>
  <c r="P11" i="7"/>
  <c r="O11" i="7"/>
  <c r="N11" i="7"/>
  <c r="K11" i="7"/>
  <c r="H11" i="7"/>
  <c r="E11" i="7"/>
  <c r="P10" i="7"/>
  <c r="O10" i="7"/>
  <c r="AH10" i="7" s="1"/>
  <c r="N10" i="7"/>
  <c r="K10" i="7"/>
  <c r="H10" i="7"/>
  <c r="E10" i="7"/>
  <c r="N9" i="7"/>
  <c r="Q8" i="7"/>
  <c r="Q33" i="7" s="1"/>
  <c r="N8" i="7"/>
  <c r="J8" i="7"/>
  <c r="I8" i="7"/>
  <c r="I33" i="7" s="1"/>
  <c r="H8" i="7"/>
  <c r="E8" i="7"/>
  <c r="Q7" i="7"/>
  <c r="N7" i="7"/>
  <c r="J7" i="7"/>
  <c r="I7" i="7"/>
  <c r="H7" i="7"/>
  <c r="E7" i="7"/>
  <c r="Q6" i="7"/>
  <c r="N6" i="7"/>
  <c r="J6" i="7"/>
  <c r="AA6" i="7" s="1"/>
  <c r="AF6" i="7" s="1"/>
  <c r="I6" i="7"/>
  <c r="H6" i="7"/>
  <c r="E6" i="7"/>
  <c r="Q5" i="7"/>
  <c r="Q34" i="7" s="1"/>
  <c r="P34" i="7" s="1"/>
  <c r="N5" i="7"/>
  <c r="J5" i="7"/>
  <c r="J34" i="7" s="1"/>
  <c r="I5" i="7"/>
  <c r="H5" i="7"/>
  <c r="E5" i="7"/>
  <c r="AK29" i="5"/>
  <c r="AJ29" i="5"/>
  <c r="AI29" i="5"/>
  <c r="Y29" i="5"/>
  <c r="X29" i="5"/>
  <c r="W29" i="5"/>
  <c r="V29" i="5"/>
  <c r="U29" i="5"/>
  <c r="T29" i="5"/>
  <c r="S29" i="5"/>
  <c r="R29" i="5"/>
  <c r="M29" i="5"/>
  <c r="L29" i="5"/>
  <c r="G29" i="5"/>
  <c r="F29" i="5"/>
  <c r="D29" i="5"/>
  <c r="C29" i="5"/>
  <c r="AK28" i="5"/>
  <c r="AJ28" i="5"/>
  <c r="AI28" i="5"/>
  <c r="Y28" i="5"/>
  <c r="X28" i="5"/>
  <c r="W28" i="5"/>
  <c r="V28" i="5"/>
  <c r="U28" i="5"/>
  <c r="T28" i="5"/>
  <c r="S28" i="5"/>
  <c r="R28" i="5"/>
  <c r="M28" i="5"/>
  <c r="L28" i="5"/>
  <c r="G28" i="5"/>
  <c r="F28" i="5"/>
  <c r="D28" i="5"/>
  <c r="C28" i="5"/>
  <c r="P27" i="5"/>
  <c r="O27" i="5"/>
  <c r="N27" i="5"/>
  <c r="K27" i="5"/>
  <c r="H27" i="5"/>
  <c r="E27" i="5"/>
  <c r="P26" i="5"/>
  <c r="O26" i="5"/>
  <c r="N26" i="5"/>
  <c r="K26" i="5"/>
  <c r="H26" i="5"/>
  <c r="E26" i="5"/>
  <c r="P25" i="5"/>
  <c r="O25" i="5"/>
  <c r="N25" i="5"/>
  <c r="K25" i="5"/>
  <c r="H25" i="5"/>
  <c r="E25" i="5"/>
  <c r="P24" i="5"/>
  <c r="O24" i="5"/>
  <c r="N24" i="5"/>
  <c r="K24" i="5"/>
  <c r="H24" i="5"/>
  <c r="E24" i="5"/>
  <c r="P23" i="5"/>
  <c r="O23" i="5"/>
  <c r="N23" i="5"/>
  <c r="K23" i="5"/>
  <c r="H23" i="5"/>
  <c r="E23" i="5"/>
  <c r="P22" i="5"/>
  <c r="O22" i="5"/>
  <c r="N22" i="5"/>
  <c r="K22" i="5"/>
  <c r="H22" i="5"/>
  <c r="E22" i="5"/>
  <c r="P21" i="5"/>
  <c r="O21" i="5"/>
  <c r="N21" i="5"/>
  <c r="K21" i="5"/>
  <c r="H21" i="5"/>
  <c r="E21" i="5"/>
  <c r="P20" i="5"/>
  <c r="O20" i="5"/>
  <c r="N20" i="5"/>
  <c r="K20" i="5"/>
  <c r="H20" i="5"/>
  <c r="E20" i="5"/>
  <c r="P19" i="5"/>
  <c r="O19" i="5"/>
  <c r="N19" i="5"/>
  <c r="K19" i="5"/>
  <c r="H19" i="5"/>
  <c r="E19" i="5"/>
  <c r="P18" i="5"/>
  <c r="O18" i="5"/>
  <c r="N18" i="5"/>
  <c r="K18" i="5"/>
  <c r="H18" i="5"/>
  <c r="E18" i="5"/>
  <c r="P17" i="5"/>
  <c r="O17" i="5"/>
  <c r="N17" i="5"/>
  <c r="K17" i="5"/>
  <c r="H17" i="5"/>
  <c r="E17" i="5"/>
  <c r="P16" i="5"/>
  <c r="O16" i="5"/>
  <c r="N16" i="5"/>
  <c r="K16" i="5"/>
  <c r="H16" i="5"/>
  <c r="E16" i="5"/>
  <c r="P15" i="5"/>
  <c r="O15" i="5"/>
  <c r="N15" i="5"/>
  <c r="K15" i="5"/>
  <c r="H15" i="5"/>
  <c r="E15" i="5"/>
  <c r="P14" i="5"/>
  <c r="O14" i="5"/>
  <c r="N14" i="5"/>
  <c r="K14" i="5"/>
  <c r="H14" i="5"/>
  <c r="E14" i="5"/>
  <c r="P13" i="5"/>
  <c r="O13" i="5"/>
  <c r="N13" i="5"/>
  <c r="K13" i="5"/>
  <c r="H13" i="5"/>
  <c r="E13" i="5"/>
  <c r="P12" i="5"/>
  <c r="O12" i="5"/>
  <c r="N12" i="5"/>
  <c r="K12" i="5"/>
  <c r="H12" i="5"/>
  <c r="E12" i="5"/>
  <c r="P11" i="5"/>
  <c r="O11" i="5"/>
  <c r="N11" i="5"/>
  <c r="K11" i="5"/>
  <c r="H11" i="5"/>
  <c r="E11" i="5"/>
  <c r="P10" i="5"/>
  <c r="O10" i="5"/>
  <c r="AH10" i="5" s="1"/>
  <c r="N10" i="5"/>
  <c r="P9" i="5"/>
  <c r="N9" i="5"/>
  <c r="Q8" i="5"/>
  <c r="N8" i="5"/>
  <c r="J8" i="5"/>
  <c r="AA8" i="5" s="1"/>
  <c r="AF8" i="5" s="1"/>
  <c r="I8" i="5"/>
  <c r="K8" i="5" s="1"/>
  <c r="E8" i="5"/>
  <c r="Q7" i="5"/>
  <c r="Q34" i="5" s="1"/>
  <c r="N7" i="5"/>
  <c r="J7" i="5"/>
  <c r="I7" i="5"/>
  <c r="H7" i="5"/>
  <c r="E7" i="5"/>
  <c r="Q6" i="5"/>
  <c r="N6" i="5"/>
  <c r="J6" i="5"/>
  <c r="I6" i="5"/>
  <c r="H6" i="5"/>
  <c r="E6" i="5"/>
  <c r="Q5" i="5"/>
  <c r="N5" i="5"/>
  <c r="J5" i="5"/>
  <c r="I5" i="5"/>
  <c r="H5" i="5"/>
  <c r="E5" i="5"/>
  <c r="J33" i="5" l="1"/>
  <c r="I34" i="5"/>
  <c r="K7" i="5"/>
  <c r="AA8" i="7"/>
  <c r="J33" i="7"/>
  <c r="O33" i="7" s="1"/>
  <c r="O5" i="7"/>
  <c r="I34" i="7"/>
  <c r="O5" i="10"/>
  <c r="I34" i="10"/>
  <c r="AA5" i="10"/>
  <c r="J34" i="10"/>
  <c r="P34" i="10" s="1"/>
  <c r="P33" i="10"/>
  <c r="K33" i="10"/>
  <c r="O33" i="10"/>
  <c r="AG7" i="11"/>
  <c r="AG34" i="11" s="1"/>
  <c r="J34" i="11"/>
  <c r="K7" i="11"/>
  <c r="O7" i="11"/>
  <c r="I34" i="11"/>
  <c r="K33" i="11"/>
  <c r="AG5" i="11"/>
  <c r="AG33" i="11" s="1"/>
  <c r="J33" i="11"/>
  <c r="P33" i="11" s="1"/>
  <c r="O6" i="11"/>
  <c r="K6" i="11"/>
  <c r="P8" i="11"/>
  <c r="K8" i="11"/>
  <c r="O8" i="11"/>
  <c r="P7" i="11"/>
  <c r="Q34" i="11"/>
  <c r="P34" i="11" s="1"/>
  <c r="AA5" i="12"/>
  <c r="AA34" i="12" s="1"/>
  <c r="J34" i="12"/>
  <c r="Q34" i="12"/>
  <c r="P34" i="12" s="1"/>
  <c r="O5" i="12"/>
  <c r="AH5" i="12" s="1"/>
  <c r="I34" i="12"/>
  <c r="I33" i="12"/>
  <c r="O7" i="12"/>
  <c r="AA7" i="12"/>
  <c r="J33" i="12"/>
  <c r="P33" i="12" s="1"/>
  <c r="K6" i="12"/>
  <c r="O6" i="12"/>
  <c r="O8" i="12"/>
  <c r="K8" i="12"/>
  <c r="AE5" i="12"/>
  <c r="AG8" i="12"/>
  <c r="AG5" i="12"/>
  <c r="K7" i="12"/>
  <c r="AE8" i="12"/>
  <c r="AG6" i="7"/>
  <c r="Q33" i="5"/>
  <c r="P33" i="5" s="1"/>
  <c r="I33" i="5"/>
  <c r="O33" i="5" s="1"/>
  <c r="AA7" i="5"/>
  <c r="AA34" i="5" s="1"/>
  <c r="J34" i="5"/>
  <c r="K34" i="5" s="1"/>
  <c r="P8" i="5"/>
  <c r="O5" i="5"/>
  <c r="N28" i="7"/>
  <c r="E28" i="7"/>
  <c r="N28" i="10"/>
  <c r="E29" i="10"/>
  <c r="E28" i="12"/>
  <c r="E29" i="12"/>
  <c r="H28" i="5"/>
  <c r="N28" i="12"/>
  <c r="N29" i="12"/>
  <c r="Z7" i="12"/>
  <c r="Z33" i="12" s="1"/>
  <c r="AG7" i="12"/>
  <c r="AG33" i="12" s="1"/>
  <c r="P8" i="12"/>
  <c r="P5" i="12"/>
  <c r="Z8" i="12"/>
  <c r="AG6" i="12"/>
  <c r="P7" i="12"/>
  <c r="AE7" i="12"/>
  <c r="AE33" i="12" s="1"/>
  <c r="Q29" i="12"/>
  <c r="I29" i="12"/>
  <c r="O29" i="12" s="1"/>
  <c r="P6" i="12"/>
  <c r="H28" i="12"/>
  <c r="AA29" i="12"/>
  <c r="Z6" i="12"/>
  <c r="K5" i="12"/>
  <c r="AE6" i="12"/>
  <c r="H29" i="12"/>
  <c r="Q28" i="11"/>
  <c r="N28" i="11"/>
  <c r="H29" i="11"/>
  <c r="Q29" i="11"/>
  <c r="H28" i="11"/>
  <c r="AE5" i="11"/>
  <c r="AE33" i="11" s="1"/>
  <c r="AA6" i="11"/>
  <c r="AF6" i="11" s="1"/>
  <c r="J28" i="11"/>
  <c r="AG29" i="11"/>
  <c r="Z5" i="11"/>
  <c r="Z33" i="11" s="1"/>
  <c r="AA5" i="11"/>
  <c r="E29" i="11"/>
  <c r="Z6" i="11"/>
  <c r="E28" i="11"/>
  <c r="N29" i="11"/>
  <c r="H29" i="10"/>
  <c r="N29" i="10"/>
  <c r="Z6" i="10"/>
  <c r="AB5" i="10"/>
  <c r="AA6" i="10"/>
  <c r="AF6" i="10" s="1"/>
  <c r="P5" i="10"/>
  <c r="Z5" i="10"/>
  <c r="P6" i="10"/>
  <c r="P7" i="10"/>
  <c r="H28" i="10"/>
  <c r="K6" i="7"/>
  <c r="K8" i="7"/>
  <c r="Z8" i="7"/>
  <c r="Z33" i="7" s="1"/>
  <c r="K5" i="7"/>
  <c r="Z6" i="7"/>
  <c r="P7" i="7"/>
  <c r="O7" i="7"/>
  <c r="O6" i="7"/>
  <c r="P5" i="7"/>
  <c r="AA7" i="7"/>
  <c r="AF7" i="7" s="1"/>
  <c r="N29" i="7"/>
  <c r="AE5" i="7"/>
  <c r="AE34" i="7" s="1"/>
  <c r="AG7" i="7"/>
  <c r="AB8" i="7"/>
  <c r="AG5" i="7"/>
  <c r="P6" i="7"/>
  <c r="AE7" i="7"/>
  <c r="H29" i="7"/>
  <c r="AE6" i="7"/>
  <c r="Z7" i="7"/>
  <c r="P8" i="7"/>
  <c r="H28" i="7"/>
  <c r="N28" i="5"/>
  <c r="N29" i="5"/>
  <c r="P5" i="5"/>
  <c r="Q29" i="5"/>
  <c r="Z5" i="5"/>
  <c r="E29" i="5"/>
  <c r="H29" i="5"/>
  <c r="K5" i="5"/>
  <c r="I29" i="5"/>
  <c r="Z6" i="5"/>
  <c r="AA28" i="12"/>
  <c r="AF5" i="12"/>
  <c r="AF34" i="12" s="1"/>
  <c r="AB5" i="12"/>
  <c r="AB34" i="12" s="1"/>
  <c r="AB6" i="12"/>
  <c r="AD6" i="12" s="1"/>
  <c r="AB7" i="12"/>
  <c r="AB8" i="12"/>
  <c r="AD8" i="12" s="1"/>
  <c r="J29" i="12"/>
  <c r="I28" i="12"/>
  <c r="Q28" i="12"/>
  <c r="Z5" i="12"/>
  <c r="J28" i="12"/>
  <c r="AE7" i="11"/>
  <c r="AE34" i="11" s="1"/>
  <c r="AA8" i="11"/>
  <c r="AE8" i="11"/>
  <c r="I29" i="11"/>
  <c r="J29" i="11"/>
  <c r="I28" i="11"/>
  <c r="O5" i="11"/>
  <c r="K5" i="11"/>
  <c r="Z7" i="11"/>
  <c r="AG28" i="11"/>
  <c r="AE6" i="11"/>
  <c r="AA7" i="11"/>
  <c r="AA34" i="11" s="1"/>
  <c r="Z8" i="11"/>
  <c r="P5" i="11"/>
  <c r="AE6" i="10"/>
  <c r="AG6" i="10"/>
  <c r="O7" i="10"/>
  <c r="K7" i="10"/>
  <c r="AE7" i="10"/>
  <c r="AE33" i="10" s="1"/>
  <c r="AG7" i="10"/>
  <c r="AG33" i="10" s="1"/>
  <c r="O8" i="10"/>
  <c r="K8" i="10"/>
  <c r="I29" i="10"/>
  <c r="AF5" i="10"/>
  <c r="AF34" i="10" s="1"/>
  <c r="AE8" i="10"/>
  <c r="AG8" i="10"/>
  <c r="E28" i="10"/>
  <c r="J29" i="10"/>
  <c r="Q28" i="10"/>
  <c r="Z7" i="10"/>
  <c r="Z33" i="10" s="1"/>
  <c r="P8" i="10"/>
  <c r="AE5" i="10"/>
  <c r="AE34" i="10" s="1"/>
  <c r="AG5" i="10"/>
  <c r="AG34" i="10" s="1"/>
  <c r="AA7" i="10"/>
  <c r="Z8" i="10"/>
  <c r="K5" i="10"/>
  <c r="AA8" i="10"/>
  <c r="AF8" i="10" s="1"/>
  <c r="I28" i="10"/>
  <c r="O6" i="10"/>
  <c r="K6" i="10"/>
  <c r="J28" i="10"/>
  <c r="Q29" i="10"/>
  <c r="J28" i="7"/>
  <c r="J29" i="7"/>
  <c r="O8" i="7"/>
  <c r="Q29" i="7"/>
  <c r="Z5" i="7"/>
  <c r="Q28" i="7"/>
  <c r="AE8" i="7"/>
  <c r="AA5" i="7"/>
  <c r="AB6" i="7"/>
  <c r="AD6" i="7" s="1"/>
  <c r="I29" i="7"/>
  <c r="I28" i="7"/>
  <c r="K7" i="7"/>
  <c r="AG8" i="7"/>
  <c r="O8" i="5"/>
  <c r="AE5" i="5"/>
  <c r="AG5" i="5"/>
  <c r="AG33" i="5" s="1"/>
  <c r="Z8" i="5"/>
  <c r="O6" i="5"/>
  <c r="K6" i="5"/>
  <c r="AE7" i="5"/>
  <c r="AE34" i="5" s="1"/>
  <c r="AG7" i="5"/>
  <c r="AG34" i="5" s="1"/>
  <c r="AA5" i="5"/>
  <c r="AA33" i="5" s="1"/>
  <c r="P6" i="5"/>
  <c r="AE8" i="5"/>
  <c r="AG8" i="5"/>
  <c r="E28" i="5"/>
  <c r="J29" i="5"/>
  <c r="O7" i="5"/>
  <c r="J28" i="5"/>
  <c r="P7" i="5"/>
  <c r="AB8" i="5"/>
  <c r="AD8" i="5" s="1"/>
  <c r="I28" i="5"/>
  <c r="AE6" i="5"/>
  <c r="AG6" i="5"/>
  <c r="AA6" i="5"/>
  <c r="Z7" i="5"/>
  <c r="Z34" i="5" s="1"/>
  <c r="Q28" i="5"/>
  <c r="AD8" i="7" l="1"/>
  <c r="AD33" i="7" s="1"/>
  <c r="AB33" i="7"/>
  <c r="AE29" i="7"/>
  <c r="AE33" i="7"/>
  <c r="AG34" i="7"/>
  <c r="AH7" i="7"/>
  <c r="AG29" i="7"/>
  <c r="AG33" i="7"/>
  <c r="P33" i="7"/>
  <c r="K34" i="7"/>
  <c r="O34" i="7"/>
  <c r="AB5" i="7"/>
  <c r="AB34" i="7" s="1"/>
  <c r="AA34" i="7"/>
  <c r="AF8" i="7"/>
  <c r="AF33" i="7" s="1"/>
  <c r="AA33" i="7"/>
  <c r="K33" i="7"/>
  <c r="Z34" i="7"/>
  <c r="AH6" i="7"/>
  <c r="AF7" i="10"/>
  <c r="AF33" i="10" s="1"/>
  <c r="AA33" i="10"/>
  <c r="Z34" i="10"/>
  <c r="AH8" i="10"/>
  <c r="AA34" i="10"/>
  <c r="AB34" i="10"/>
  <c r="O34" i="10"/>
  <c r="K34" i="10"/>
  <c r="AH6" i="10"/>
  <c r="AH5" i="10"/>
  <c r="AF5" i="11"/>
  <c r="AF33" i="11" s="1"/>
  <c r="AA33" i="11"/>
  <c r="Z34" i="11"/>
  <c r="O33" i="11"/>
  <c r="AH5" i="11"/>
  <c r="AH6" i="11"/>
  <c r="O34" i="11"/>
  <c r="K34" i="11"/>
  <c r="Z34" i="12"/>
  <c r="AE28" i="12"/>
  <c r="AE34" i="12"/>
  <c r="O33" i="12"/>
  <c r="K33" i="12"/>
  <c r="AH6" i="12"/>
  <c r="O28" i="12"/>
  <c r="AH34" i="12"/>
  <c r="O34" i="12"/>
  <c r="K34" i="12"/>
  <c r="AH8" i="12"/>
  <c r="AD7" i="12"/>
  <c r="AD33" i="12" s="1"/>
  <c r="AB33" i="12"/>
  <c r="AG34" i="12"/>
  <c r="AF7" i="12"/>
  <c r="AF33" i="12" s="1"/>
  <c r="AA33" i="12"/>
  <c r="AE29" i="12"/>
  <c r="AG29" i="12"/>
  <c r="P29" i="11"/>
  <c r="AA28" i="11"/>
  <c r="AB6" i="11"/>
  <c r="AD6" i="11" s="1"/>
  <c r="AB6" i="10"/>
  <c r="AD6" i="10" s="1"/>
  <c r="Z29" i="10"/>
  <c r="AE28" i="7"/>
  <c r="O29" i="5"/>
  <c r="K33" i="5"/>
  <c r="AE33" i="5"/>
  <c r="AB7" i="5"/>
  <c r="AD7" i="5" s="1"/>
  <c r="AD34" i="5" s="1"/>
  <c r="AF7" i="5"/>
  <c r="AF34" i="5" s="1"/>
  <c r="Z33" i="5"/>
  <c r="P34" i="5"/>
  <c r="AH8" i="5"/>
  <c r="AB34" i="5"/>
  <c r="O34" i="5"/>
  <c r="Z29" i="5"/>
  <c r="P28" i="7"/>
  <c r="P29" i="7"/>
  <c r="P29" i="10"/>
  <c r="P28" i="10"/>
  <c r="P28" i="11"/>
  <c r="P29" i="5"/>
  <c r="K29" i="12"/>
  <c r="AG28" i="12"/>
  <c r="P29" i="12"/>
  <c r="AB5" i="11"/>
  <c r="AE29" i="11"/>
  <c r="Z28" i="11"/>
  <c r="AE28" i="11"/>
  <c r="AB8" i="10"/>
  <c r="AD8" i="10" s="1"/>
  <c r="AB7" i="10"/>
  <c r="Z28" i="10"/>
  <c r="AB7" i="7"/>
  <c r="AD7" i="7" s="1"/>
  <c r="AG28" i="7"/>
  <c r="Z28" i="5"/>
  <c r="P28" i="12"/>
  <c r="K28" i="12"/>
  <c r="AB28" i="12"/>
  <c r="AB29" i="12"/>
  <c r="AD5" i="12"/>
  <c r="AD34" i="12" s="1"/>
  <c r="AF29" i="12"/>
  <c r="AF28" i="12"/>
  <c r="Z28" i="12"/>
  <c r="Z29" i="12"/>
  <c r="AF7" i="11"/>
  <c r="AF34" i="11" s="1"/>
  <c r="AB7" i="11"/>
  <c r="O28" i="11"/>
  <c r="K28" i="11"/>
  <c r="AA29" i="11"/>
  <c r="Z29" i="11"/>
  <c r="O29" i="11"/>
  <c r="K29" i="11"/>
  <c r="AF8" i="11"/>
  <c r="AF28" i="11" s="1"/>
  <c r="AB8" i="11"/>
  <c r="AD8" i="11" s="1"/>
  <c r="AA28" i="10"/>
  <c r="K29" i="10"/>
  <c r="O29" i="10"/>
  <c r="O28" i="10"/>
  <c r="K28" i="10"/>
  <c r="AA29" i="10"/>
  <c r="AG28" i="10"/>
  <c r="AG29" i="10"/>
  <c r="AF28" i="10"/>
  <c r="AF29" i="10"/>
  <c r="AE28" i="10"/>
  <c r="AE29" i="10"/>
  <c r="K28" i="7"/>
  <c r="O28" i="7"/>
  <c r="Z28" i="7"/>
  <c r="Z29" i="7"/>
  <c r="O29" i="7"/>
  <c r="K29" i="7"/>
  <c r="AD5" i="7"/>
  <c r="AD34" i="7" s="1"/>
  <c r="AA28" i="7"/>
  <c r="AA29" i="7"/>
  <c r="AF5" i="7"/>
  <c r="AF34" i="7" s="1"/>
  <c r="AF6" i="5"/>
  <c r="AH6" i="5" s="1"/>
  <c r="AB6" i="5"/>
  <c r="AD6" i="5" s="1"/>
  <c r="AE28" i="5"/>
  <c r="AE29" i="5"/>
  <c r="O28" i="5"/>
  <c r="K28" i="5"/>
  <c r="AF5" i="5"/>
  <c r="AA29" i="5"/>
  <c r="AB5" i="5"/>
  <c r="AA28" i="5"/>
  <c r="K29" i="5"/>
  <c r="AG29" i="5"/>
  <c r="AG28" i="5"/>
  <c r="P28" i="5"/>
  <c r="AB33" i="5" l="1"/>
  <c r="AH8" i="7"/>
  <c r="AH33" i="7" s="1"/>
  <c r="AH5" i="7"/>
  <c r="AD7" i="10"/>
  <c r="AD33" i="10" s="1"/>
  <c r="AB33" i="10"/>
  <c r="AH34" i="10"/>
  <c r="AH7" i="10"/>
  <c r="AH33" i="10" s="1"/>
  <c r="AH7" i="11"/>
  <c r="AD5" i="11"/>
  <c r="AD33" i="11" s="1"/>
  <c r="AB33" i="11"/>
  <c r="AH33" i="11"/>
  <c r="AH8" i="11"/>
  <c r="AH28" i="11" s="1"/>
  <c r="AD7" i="11"/>
  <c r="AD34" i="11" s="1"/>
  <c r="AB34" i="11"/>
  <c r="AH7" i="12"/>
  <c r="AH33" i="12" s="1"/>
  <c r="AB29" i="10"/>
  <c r="AB28" i="10"/>
  <c r="AB29" i="7"/>
  <c r="AB28" i="7"/>
  <c r="AH7" i="5"/>
  <c r="AH34" i="5" s="1"/>
  <c r="AF33" i="5"/>
  <c r="AH5" i="5"/>
  <c r="AH33" i="5" s="1"/>
  <c r="AH29" i="5"/>
  <c r="AB29" i="11"/>
  <c r="AD29" i="12"/>
  <c r="AD28" i="12"/>
  <c r="AB28" i="11"/>
  <c r="AD28" i="11"/>
  <c r="AF29" i="11"/>
  <c r="AD28" i="7"/>
  <c r="AD29" i="7"/>
  <c r="AF29" i="7"/>
  <c r="AF28" i="7"/>
  <c r="AB29" i="5"/>
  <c r="AD5" i="5"/>
  <c r="AD33" i="5" s="1"/>
  <c r="AB28" i="5"/>
  <c r="AF28" i="5"/>
  <c r="AF29" i="5"/>
  <c r="AC29" i="5"/>
  <c r="AC28" i="5"/>
  <c r="AH28" i="5" l="1"/>
  <c r="AH29" i="7"/>
  <c r="AH34" i="7"/>
  <c r="AH28" i="7"/>
  <c r="AH29" i="10"/>
  <c r="AH28" i="10"/>
  <c r="AH29" i="11"/>
  <c r="AD29" i="11"/>
  <c r="AH34" i="11"/>
  <c r="AH28" i="12"/>
  <c r="AH29" i="12"/>
  <c r="AC29" i="10"/>
  <c r="AC28" i="10"/>
  <c r="AD5" i="10"/>
  <c r="AD34" i="10" s="1"/>
  <c r="AD28" i="5"/>
  <c r="AD29" i="5"/>
  <c r="AD28" i="10" l="1"/>
  <c r="AD29" i="10"/>
</calcChain>
</file>

<file path=xl/sharedStrings.xml><?xml version="1.0" encoding="utf-8"?>
<sst xmlns="http://schemas.openxmlformats.org/spreadsheetml/2006/main" count="517" uniqueCount="82">
  <si>
    <t>MATCHS</t>
  </si>
  <si>
    <t>3 points</t>
  </si>
  <si>
    <t>Total</t>
  </si>
  <si>
    <t>L.F</t>
  </si>
  <si>
    <t>PTS</t>
  </si>
  <si>
    <t>INT</t>
  </si>
  <si>
    <t>BP</t>
  </si>
  <si>
    <t>PD</t>
  </si>
  <si>
    <t>CTRE</t>
  </si>
  <si>
    <t>RO</t>
  </si>
  <si>
    <t>RD</t>
  </si>
  <si>
    <t>FP</t>
  </si>
  <si>
    <t>Fpro</t>
  </si>
  <si>
    <t>EFF</t>
  </si>
  <si>
    <t>TR</t>
  </si>
  <si>
    <t>TT</t>
  </si>
  <si>
    <t>%</t>
  </si>
  <si>
    <t xml:space="preserve">% </t>
  </si>
  <si>
    <t>D</t>
  </si>
  <si>
    <t>V</t>
  </si>
  <si>
    <t>POSS</t>
  </si>
  <si>
    <t>% RO</t>
  </si>
  <si>
    <t xml:space="preserve">e FG % </t>
  </si>
  <si>
    <t>% TOV</t>
  </si>
  <si>
    <t>2 points</t>
  </si>
  <si>
    <t>vs RVBC</t>
  </si>
  <si>
    <t>PTS INT</t>
  </si>
  <si>
    <t>PTS CA</t>
  </si>
  <si>
    <t xml:space="preserve">True S % </t>
  </si>
  <si>
    <t>vs LBB</t>
  </si>
  <si>
    <t>à  ASVEL</t>
  </si>
  <si>
    <t>à BOURGES</t>
  </si>
  <si>
    <t xml:space="preserve">vs ESBVA </t>
  </si>
  <si>
    <t>vs BL</t>
  </si>
  <si>
    <t>à TGB</t>
  </si>
  <si>
    <t>à BLMA</t>
  </si>
  <si>
    <t>vs FCB</t>
  </si>
  <si>
    <t>vs  BLMA</t>
  </si>
  <si>
    <t>à FCB</t>
  </si>
  <si>
    <t>vs BOURGES</t>
  </si>
  <si>
    <t>à LBB</t>
  </si>
  <si>
    <t>vs ST AMAND</t>
  </si>
  <si>
    <t>à RVBC</t>
  </si>
  <si>
    <t>vs TGB</t>
  </si>
  <si>
    <t>PROLONGATION A PONDERER</t>
  </si>
  <si>
    <t>à UFAB 49</t>
  </si>
  <si>
    <t>vs CBBS</t>
  </si>
  <si>
    <t>à BL</t>
  </si>
  <si>
    <t>vs UFAB 49</t>
  </si>
  <si>
    <t>à CBBS</t>
  </si>
  <si>
    <t>à ST AMAND</t>
  </si>
  <si>
    <t>à ASVEL</t>
  </si>
  <si>
    <t>vs ASVEL</t>
  </si>
  <si>
    <t>vs BLMA</t>
  </si>
  <si>
    <t>V ou D</t>
  </si>
  <si>
    <t>NBRE DE V</t>
  </si>
  <si>
    <t>à  CBBS</t>
  </si>
  <si>
    <t>NBRE DE D</t>
  </si>
  <si>
    <t>Moy/Match si V</t>
  </si>
  <si>
    <t>Moy/Match si D</t>
  </si>
  <si>
    <t>Off 
RATING</t>
  </si>
  <si>
    <t>DEF 
RTG</t>
  </si>
  <si>
    <t>NET 
RTG</t>
  </si>
  <si>
    <t>% 
FT RATE</t>
  </si>
  <si>
    <t>4 FCTORS
OFF</t>
  </si>
  <si>
    <t>PTS 
APRES BP</t>
  </si>
  <si>
    <t>RSLTS</t>
  </si>
  <si>
    <t>Moy/Match V+D</t>
  </si>
  <si>
    <t>TOTAL V+D</t>
  </si>
  <si>
    <t>vs  TGB</t>
  </si>
  <si>
    <t>à ESBVA</t>
  </si>
  <si>
    <t>tgb</t>
  </si>
  <si>
    <t>esbva</t>
  </si>
  <si>
    <t>lbb</t>
  </si>
  <si>
    <t>cbbs</t>
  </si>
  <si>
    <t>rvbc</t>
  </si>
  <si>
    <t>equipe x</t>
  </si>
  <si>
    <t>equipe y</t>
  </si>
  <si>
    <t>equipe z</t>
  </si>
  <si>
    <t>etc</t>
  </si>
  <si>
    <t>du 1er au dernier</t>
  </si>
  <si>
    <t>moy/ match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</si>
</sst>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%"/>
    <numFmt numFmtId="165" formatCode="0.0"/>
  </numFmts>
  <fonts count="9" x14ac:knownFonts="1">
    <font>
      <sz val="12"/>
      <color theme="1"/>
      <name val="Calibri"/>
      <family val="2"/>
      <scheme val="minor"/>
    </font>
    <font>
      <sz val="8"/>
      <name val="Arial"/>
      <family val="2"/>
    </font>
    <font>
      <b/>
      <sz val="8"/>
      <name val="Arial"/>
      <family val="2"/>
    </font>
    <font>
      <sz val="8"/>
      <color theme="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sz val="10"/>
      <color theme="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D6DCE4"/>
        <bgColor rgb="FF000000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/>
        <bgColor indexed="64"/>
      </patternFill>
    </fill>
  </fills>
  <borders count="164">
    <border>
      <left/>
      <right/>
      <top/>
      <bottom/>
      <diagonal/>
    </border>
    <border>
      <left/>
      <right/>
      <top/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8"/>
      </right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/>
      <bottom style="medium">
        <color indexed="8"/>
      </bottom>
      <diagonal/>
    </border>
    <border>
      <left style="thin">
        <color indexed="8"/>
      </left>
      <right style="medium">
        <color indexed="8"/>
      </right>
      <top/>
      <bottom style="medium">
        <color indexed="8"/>
      </bottom>
      <diagonal/>
    </border>
    <border>
      <left/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indexed="8"/>
      </top>
      <bottom style="thin">
        <color indexed="8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/>
      <right style="thin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/>
      <bottom style="medium">
        <color indexed="8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8"/>
      </left>
      <right style="medium">
        <color indexed="8"/>
      </right>
      <top/>
      <bottom style="medium">
        <color auto="1"/>
      </bottom>
      <diagonal/>
    </border>
    <border>
      <left/>
      <right style="thin">
        <color indexed="8"/>
      </right>
      <top/>
      <bottom style="medium">
        <color auto="1"/>
      </bottom>
      <diagonal/>
    </border>
    <border>
      <left/>
      <right style="thin">
        <color indexed="8"/>
      </right>
      <top style="thin">
        <color indexed="8"/>
      </top>
      <bottom style="medium">
        <color auto="1"/>
      </bottom>
      <diagonal/>
    </border>
    <border>
      <left style="thin">
        <color indexed="8"/>
      </left>
      <right style="medium">
        <color auto="1"/>
      </right>
      <top/>
      <bottom style="thin">
        <color indexed="8"/>
      </bottom>
      <diagonal/>
    </border>
    <border>
      <left style="thin">
        <color indexed="8"/>
      </left>
      <right style="medium">
        <color auto="1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medium">
        <color indexed="8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medium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/>
      <top/>
      <bottom style="medium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indexed="8"/>
      </right>
      <top style="medium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medium">
        <color indexed="8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indexed="64"/>
      </left>
      <right style="medium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auto="1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8"/>
      </top>
      <bottom style="medium">
        <color indexed="8"/>
      </bottom>
      <diagonal/>
    </border>
    <border>
      <left style="thin">
        <color indexed="64"/>
      </left>
      <right style="thin">
        <color indexed="8"/>
      </right>
      <top style="medium">
        <color theme="1"/>
      </top>
      <bottom style="medium">
        <color theme="1"/>
      </bottom>
      <diagonal/>
    </border>
    <border>
      <left style="thin">
        <color indexed="8"/>
      </left>
      <right style="thin">
        <color indexed="8"/>
      </right>
      <top style="medium">
        <color theme="1"/>
      </top>
      <bottom style="medium">
        <color theme="1"/>
      </bottom>
      <diagonal/>
    </border>
    <border>
      <left/>
      <right/>
      <top/>
      <bottom style="thin">
        <color indexed="8"/>
      </bottom>
      <diagonal/>
    </border>
    <border>
      <left style="thin">
        <color indexed="64"/>
      </left>
      <right style="medium">
        <color auto="1"/>
      </right>
      <top/>
      <bottom style="thin">
        <color indexed="64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/>
      <bottom style="medium">
        <color indexed="8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indexed="8"/>
      </right>
      <top/>
      <bottom style="medium">
        <color indexed="8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/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auto="1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auto="1"/>
      </right>
      <top style="thin">
        <color indexed="64"/>
      </top>
      <bottom/>
      <diagonal/>
    </border>
    <border>
      <left style="medium">
        <color indexed="64"/>
      </left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indexed="64"/>
      </left>
      <right style="medium">
        <color auto="1"/>
      </right>
      <top/>
      <bottom style="medium">
        <color indexed="64"/>
      </bottom>
      <diagonal/>
    </border>
    <border>
      <left style="thin">
        <color indexed="8"/>
      </left>
      <right style="medium">
        <color indexed="64"/>
      </right>
      <top/>
      <bottom style="medium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auto="1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64"/>
      </left>
      <right style="medium">
        <color indexed="64"/>
      </right>
      <top style="medium">
        <color indexed="8"/>
      </top>
      <bottom style="thin">
        <color indexed="64"/>
      </bottom>
      <diagonal/>
    </border>
    <border>
      <left style="thin">
        <color indexed="8"/>
      </left>
      <right style="medium">
        <color auto="1"/>
      </right>
      <top style="thin">
        <color indexed="8"/>
      </top>
      <bottom style="medium">
        <color indexed="8"/>
      </bottom>
      <diagonal/>
    </border>
    <border>
      <left/>
      <right style="medium">
        <color auto="1"/>
      </right>
      <top style="medium">
        <color auto="1"/>
      </top>
      <bottom style="thin">
        <color indexed="64"/>
      </bottom>
      <diagonal/>
    </border>
    <border>
      <left style="medium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auto="1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8"/>
      </right>
      <top/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8"/>
      </right>
      <top style="medium">
        <color indexed="64"/>
      </top>
      <bottom/>
      <diagonal/>
    </border>
    <border>
      <left/>
      <right style="medium">
        <color indexed="8"/>
      </right>
      <top style="medium">
        <color indexed="8"/>
      </top>
      <bottom/>
      <diagonal/>
    </border>
    <border>
      <left/>
      <right style="medium">
        <color indexed="8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8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/>
      <top style="medium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thin">
        <color indexed="8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indexed="8"/>
      </left>
      <right/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auto="1"/>
      </right>
      <top style="medium">
        <color indexed="8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medium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8"/>
      </left>
      <right/>
      <top style="medium">
        <color indexed="8"/>
      </top>
      <bottom style="thin">
        <color indexed="8"/>
      </bottom>
      <diagonal/>
    </border>
    <border>
      <left/>
      <right/>
      <top style="medium">
        <color indexed="8"/>
      </top>
      <bottom style="thin">
        <color indexed="8"/>
      </bottom>
      <diagonal/>
    </border>
    <border>
      <left/>
      <right style="thin">
        <color indexed="8"/>
      </right>
      <top style="medium">
        <color indexed="8"/>
      </top>
      <bottom style="thin">
        <color indexed="8"/>
      </bottom>
      <diagonal/>
    </border>
    <border>
      <left/>
      <right style="medium">
        <color auto="1"/>
      </right>
      <top style="medium">
        <color indexed="8"/>
      </top>
      <bottom style="thin">
        <color indexed="8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8"/>
      </left>
      <right/>
      <top style="medium">
        <color auto="1"/>
      </top>
      <bottom style="medium">
        <color indexed="8"/>
      </bottom>
      <diagonal/>
    </border>
    <border>
      <left/>
      <right style="medium">
        <color indexed="8"/>
      </right>
      <top style="medium">
        <color auto="1"/>
      </top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8"/>
      </left>
      <right/>
      <top style="medium">
        <color indexed="8"/>
      </top>
      <bottom style="thin">
        <color indexed="8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auto="1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auto="1"/>
      </top>
      <bottom style="thin">
        <color indexed="64"/>
      </bottom>
      <diagonal/>
    </border>
    <border>
      <left/>
      <right/>
      <top style="medium">
        <color indexed="8"/>
      </top>
      <bottom style="thin">
        <color indexed="8"/>
      </bottom>
      <diagonal/>
    </border>
    <border>
      <left/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/>
      <top style="medium">
        <color indexed="8"/>
      </top>
      <bottom style="thin">
        <color indexed="8"/>
      </bottom>
      <diagonal/>
    </border>
    <border>
      <left/>
      <right style="medium">
        <color auto="1"/>
      </right>
      <top style="medium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8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0">
    <xf numFmtId="0" fontId="0" fillId="0" borderId="0" xfId="0"/>
    <xf numFmtId="0" fontId="2" fillId="3" borderId="4" xfId="0" applyFont="1" applyFill="1" applyBorder="1" applyAlignment="1">
      <alignment horizontal="center" vertical="center"/>
    </xf>
    <xf numFmtId="1" fontId="1" fillId="0" borderId="6" xfId="0" applyNumberFormat="1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1" fillId="0" borderId="8" xfId="0" applyFont="1" applyBorder="1" applyAlignment="1">
      <alignment horizontal="center" vertical="center"/>
    </xf>
    <xf numFmtId="0" fontId="3" fillId="0" borderId="19" xfId="0" applyFont="1" applyBorder="1" applyAlignment="1">
      <alignment horizontal="center"/>
    </xf>
    <xf numFmtId="0" fontId="1" fillId="0" borderId="24" xfId="0" applyFont="1" applyBorder="1" applyAlignment="1">
      <alignment horizontal="center"/>
    </xf>
    <xf numFmtId="164" fontId="1" fillId="0" borderId="24" xfId="0" applyNumberFormat="1" applyFont="1" applyBorder="1" applyAlignment="1">
      <alignment horizontal="center" shrinkToFit="1"/>
    </xf>
    <xf numFmtId="0" fontId="3" fillId="0" borderId="25" xfId="0" applyFont="1" applyBorder="1" applyAlignment="1">
      <alignment horizontal="center"/>
    </xf>
    <xf numFmtId="1" fontId="1" fillId="0" borderId="5" xfId="0" applyNumberFormat="1" applyFont="1" applyBorder="1" applyAlignment="1">
      <alignment horizontal="center"/>
    </xf>
    <xf numFmtId="0" fontId="2" fillId="3" borderId="20" xfId="0" applyFont="1" applyFill="1" applyBorder="1" applyAlignment="1">
      <alignment horizontal="center" vertical="center"/>
    </xf>
    <xf numFmtId="1" fontId="1" fillId="0" borderId="29" xfId="0" applyNumberFormat="1" applyFont="1" applyBorder="1" applyAlignment="1">
      <alignment horizontal="center"/>
    </xf>
    <xf numFmtId="1" fontId="1" fillId="0" borderId="30" xfId="0" applyNumberFormat="1" applyFont="1" applyBorder="1" applyAlignment="1">
      <alignment horizontal="center"/>
    </xf>
    <xf numFmtId="0" fontId="1" fillId="0" borderId="31" xfId="0" applyFont="1" applyBorder="1" applyAlignment="1">
      <alignment horizontal="center"/>
    </xf>
    <xf numFmtId="1" fontId="1" fillId="0" borderId="32" xfId="0" applyNumberFormat="1" applyFont="1" applyBorder="1" applyAlignment="1">
      <alignment horizontal="center"/>
    </xf>
    <xf numFmtId="1" fontId="1" fillId="0" borderId="33" xfId="0" applyNumberFormat="1" applyFont="1" applyBorder="1" applyAlignment="1">
      <alignment horizontal="center"/>
    </xf>
    <xf numFmtId="0" fontId="3" fillId="0" borderId="7" xfId="0" applyFont="1" applyFill="1" applyBorder="1" applyAlignment="1">
      <alignment horizontal="center"/>
    </xf>
    <xf numFmtId="0" fontId="3" fillId="4" borderId="2" xfId="0" applyFont="1" applyFill="1" applyBorder="1" applyAlignment="1">
      <alignment horizontal="center" vertical="center"/>
    </xf>
    <xf numFmtId="0" fontId="1" fillId="0" borderId="37" xfId="0" applyFont="1" applyBorder="1" applyAlignment="1">
      <alignment horizontal="center"/>
    </xf>
    <xf numFmtId="0" fontId="1" fillId="0" borderId="38" xfId="0" applyFont="1" applyBorder="1" applyAlignment="1">
      <alignment horizontal="center"/>
    </xf>
    <xf numFmtId="0" fontId="2" fillId="3" borderId="39" xfId="0" applyFont="1" applyFill="1" applyBorder="1" applyAlignment="1">
      <alignment horizontal="center" vertical="center"/>
    </xf>
    <xf numFmtId="164" fontId="1" fillId="0" borderId="36" xfId="0" applyNumberFormat="1" applyFont="1" applyBorder="1" applyAlignment="1">
      <alignment horizontal="center" shrinkToFit="1"/>
    </xf>
    <xf numFmtId="0" fontId="1" fillId="0" borderId="36" xfId="0" applyFont="1" applyBorder="1" applyAlignment="1">
      <alignment horizontal="center"/>
    </xf>
    <xf numFmtId="0" fontId="1" fillId="0" borderId="40" xfId="0" applyFont="1" applyBorder="1" applyAlignment="1">
      <alignment horizontal="center"/>
    </xf>
    <xf numFmtId="164" fontId="1" fillId="0" borderId="41" xfId="0" applyNumberFormat="1" applyFont="1" applyBorder="1" applyAlignment="1">
      <alignment horizontal="center" shrinkToFit="1"/>
    </xf>
    <xf numFmtId="0" fontId="1" fillId="0" borderId="37" xfId="0" applyFont="1" applyBorder="1" applyAlignment="1">
      <alignment horizontal="center" vertical="center"/>
    </xf>
    <xf numFmtId="164" fontId="1" fillId="0" borderId="36" xfId="0" applyNumberFormat="1" applyFont="1" applyBorder="1" applyAlignment="1">
      <alignment horizontal="center" vertical="center" shrinkToFit="1"/>
    </xf>
    <xf numFmtId="0" fontId="1" fillId="0" borderId="36" xfId="0" applyFont="1" applyBorder="1" applyAlignment="1">
      <alignment horizontal="center" vertical="center"/>
    </xf>
    <xf numFmtId="1" fontId="1" fillId="0" borderId="5" xfId="0" applyNumberFormat="1" applyFont="1" applyBorder="1" applyAlignment="1">
      <alignment horizontal="center" vertical="center"/>
    </xf>
    <xf numFmtId="0" fontId="3" fillId="5" borderId="2" xfId="0" applyFont="1" applyFill="1" applyBorder="1" applyAlignment="1">
      <alignment horizontal="center" vertical="center"/>
    </xf>
    <xf numFmtId="164" fontId="1" fillId="0" borderId="56" xfId="0" applyNumberFormat="1" applyFont="1" applyBorder="1" applyAlignment="1">
      <alignment horizontal="center" vertical="center" shrinkToFit="1"/>
    </xf>
    <xf numFmtId="164" fontId="1" fillId="0" borderId="43" xfId="0" applyNumberFormat="1" applyFont="1" applyBorder="1" applyAlignment="1">
      <alignment horizontal="center" vertical="center" shrinkToFit="1"/>
    </xf>
    <xf numFmtId="164" fontId="1" fillId="0" borderId="57" xfId="0" applyNumberFormat="1" applyFont="1" applyBorder="1" applyAlignment="1">
      <alignment horizontal="center" vertical="center" shrinkToFit="1"/>
    </xf>
    <xf numFmtId="1" fontId="6" fillId="0" borderId="42" xfId="0" applyNumberFormat="1" applyFont="1" applyBorder="1" applyAlignment="1">
      <alignment horizontal="center" vertical="center"/>
    </xf>
    <xf numFmtId="1" fontId="6" fillId="0" borderId="9" xfId="0" applyNumberFormat="1" applyFont="1" applyBorder="1" applyAlignment="1">
      <alignment horizontal="center" vertical="center"/>
    </xf>
    <xf numFmtId="0" fontId="3" fillId="5" borderId="22" xfId="0" applyFont="1" applyFill="1" applyBorder="1" applyAlignment="1">
      <alignment horizontal="center" vertical="center"/>
    </xf>
    <xf numFmtId="0" fontId="3" fillId="5" borderId="56" xfId="0" applyFont="1" applyFill="1" applyBorder="1" applyAlignment="1">
      <alignment horizontal="center" vertical="center"/>
    </xf>
    <xf numFmtId="1" fontId="1" fillId="0" borderId="61" xfId="0" applyNumberFormat="1" applyFont="1" applyBorder="1" applyAlignment="1">
      <alignment horizontal="center"/>
    </xf>
    <xf numFmtId="1" fontId="1" fillId="0" borderId="23" xfId="0" applyNumberFormat="1" applyFont="1" applyBorder="1" applyAlignment="1">
      <alignment horizontal="center"/>
    </xf>
    <xf numFmtId="1" fontId="1" fillId="0" borderId="56" xfId="0" applyNumberFormat="1" applyFont="1" applyBorder="1" applyAlignment="1">
      <alignment horizontal="center"/>
    </xf>
    <xf numFmtId="0" fontId="3" fillId="4" borderId="56" xfId="0" applyFont="1" applyFill="1" applyBorder="1" applyAlignment="1">
      <alignment horizontal="center" vertical="center"/>
    </xf>
    <xf numFmtId="1" fontId="1" fillId="0" borderId="61" xfId="0" applyNumberFormat="1" applyFont="1" applyBorder="1" applyAlignment="1">
      <alignment horizontal="center" vertical="center"/>
    </xf>
    <xf numFmtId="1" fontId="1" fillId="0" borderId="62" xfId="0" applyNumberFormat="1" applyFont="1" applyBorder="1" applyAlignment="1">
      <alignment horizontal="center"/>
    </xf>
    <xf numFmtId="1" fontId="1" fillId="0" borderId="65" xfId="0" applyNumberFormat="1" applyFont="1" applyBorder="1" applyAlignment="1">
      <alignment horizontal="center"/>
    </xf>
    <xf numFmtId="1" fontId="0" fillId="0" borderId="0" xfId="0" applyNumberFormat="1"/>
    <xf numFmtId="1" fontId="6" fillId="0" borderId="9" xfId="0" applyNumberFormat="1" applyFont="1" applyBorder="1" applyAlignment="1">
      <alignment horizontal="center"/>
    </xf>
    <xf numFmtId="1" fontId="6" fillId="0" borderId="42" xfId="0" applyNumberFormat="1" applyFont="1" applyBorder="1" applyAlignment="1">
      <alignment horizontal="center"/>
    </xf>
    <xf numFmtId="165" fontId="0" fillId="0" borderId="0" xfId="0" applyNumberFormat="1"/>
    <xf numFmtId="164" fontId="1" fillId="0" borderId="0" xfId="0" applyNumberFormat="1" applyFont="1" applyBorder="1" applyAlignment="1">
      <alignment horizontal="center" shrinkToFit="1"/>
    </xf>
    <xf numFmtId="0" fontId="1" fillId="0" borderId="69" xfId="0" applyFont="1" applyBorder="1" applyAlignment="1">
      <alignment horizontal="center"/>
    </xf>
    <xf numFmtId="1" fontId="1" fillId="0" borderId="68" xfId="0" applyNumberFormat="1" applyFont="1" applyBorder="1" applyAlignment="1">
      <alignment horizontal="center"/>
    </xf>
    <xf numFmtId="164" fontId="1" fillId="0" borderId="72" xfId="0" applyNumberFormat="1" applyFont="1" applyBorder="1" applyAlignment="1">
      <alignment horizontal="center" shrinkToFit="1"/>
    </xf>
    <xf numFmtId="164" fontId="1" fillId="0" borderId="69" xfId="0" applyNumberFormat="1" applyFont="1" applyBorder="1" applyAlignment="1">
      <alignment horizontal="center" shrinkToFit="1"/>
    </xf>
    <xf numFmtId="165" fontId="4" fillId="7" borderId="9" xfId="0" applyNumberFormat="1" applyFont="1" applyFill="1" applyBorder="1" applyAlignment="1">
      <alignment horizontal="center"/>
    </xf>
    <xf numFmtId="165" fontId="4" fillId="7" borderId="73" xfId="0" applyNumberFormat="1" applyFont="1" applyFill="1" applyBorder="1" applyAlignment="1">
      <alignment horizontal="center"/>
    </xf>
    <xf numFmtId="165" fontId="4" fillId="7" borderId="74" xfId="0" applyNumberFormat="1" applyFont="1" applyFill="1" applyBorder="1" applyAlignment="1">
      <alignment horizontal="center"/>
    </xf>
    <xf numFmtId="165" fontId="4" fillId="7" borderId="79" xfId="0" applyNumberFormat="1" applyFont="1" applyFill="1" applyBorder="1" applyAlignment="1">
      <alignment horizontal="center"/>
    </xf>
    <xf numFmtId="165" fontId="4" fillId="7" borderId="69" xfId="0" applyNumberFormat="1" applyFont="1" applyFill="1" applyBorder="1" applyAlignment="1">
      <alignment horizontal="center"/>
    </xf>
    <xf numFmtId="165" fontId="4" fillId="7" borderId="82" xfId="0" applyNumberFormat="1" applyFont="1" applyFill="1" applyBorder="1" applyAlignment="1">
      <alignment horizontal="center"/>
    </xf>
    <xf numFmtId="0" fontId="1" fillId="0" borderId="85" xfId="0" applyFont="1" applyBorder="1" applyAlignment="1">
      <alignment horizontal="center"/>
    </xf>
    <xf numFmtId="164" fontId="1" fillId="0" borderId="85" xfId="0" applyNumberFormat="1" applyFont="1" applyBorder="1" applyAlignment="1">
      <alignment horizontal="center" shrinkToFit="1"/>
    </xf>
    <xf numFmtId="164" fontId="1" fillId="0" borderId="84" xfId="0" applyNumberFormat="1" applyFont="1" applyBorder="1" applyAlignment="1">
      <alignment horizontal="center" shrinkToFit="1"/>
    </xf>
    <xf numFmtId="0" fontId="1" fillId="0" borderId="69" xfId="0" applyFont="1" applyBorder="1" applyAlignment="1">
      <alignment horizontal="center" vertical="center"/>
    </xf>
    <xf numFmtId="0" fontId="1" fillId="0" borderId="85" xfId="0" applyFont="1" applyBorder="1" applyAlignment="1">
      <alignment horizontal="center" vertical="center"/>
    </xf>
    <xf numFmtId="0" fontId="1" fillId="0" borderId="71" xfId="0" applyFont="1" applyBorder="1" applyAlignment="1">
      <alignment horizontal="center" vertical="center"/>
    </xf>
    <xf numFmtId="0" fontId="1" fillId="0" borderId="68" xfId="0" applyFont="1" applyBorder="1" applyAlignment="1">
      <alignment horizontal="center" vertical="center"/>
    </xf>
    <xf numFmtId="0" fontId="2" fillId="3" borderId="88" xfId="0" applyFont="1" applyFill="1" applyBorder="1" applyAlignment="1">
      <alignment horizontal="center" vertical="center"/>
    </xf>
    <xf numFmtId="0" fontId="2" fillId="3" borderId="89" xfId="0" applyFont="1" applyFill="1" applyBorder="1" applyAlignment="1">
      <alignment horizontal="center" vertical="center"/>
    </xf>
    <xf numFmtId="164" fontId="1" fillId="0" borderId="90" xfId="0" applyNumberFormat="1" applyFont="1" applyBorder="1" applyAlignment="1">
      <alignment horizontal="center" shrinkToFit="1"/>
    </xf>
    <xf numFmtId="0" fontId="2" fillId="3" borderId="91" xfId="0" applyFont="1" applyFill="1" applyBorder="1" applyAlignment="1">
      <alignment horizontal="center" vertical="center"/>
    </xf>
    <xf numFmtId="1" fontId="1" fillId="0" borderId="71" xfId="0" applyNumberFormat="1" applyFont="1" applyBorder="1" applyAlignment="1">
      <alignment horizontal="center" vertical="center"/>
    </xf>
    <xf numFmtId="164" fontId="1" fillId="0" borderId="83" xfId="0" applyNumberFormat="1" applyFont="1" applyBorder="1" applyAlignment="1">
      <alignment horizontal="center" shrinkToFit="1"/>
    </xf>
    <xf numFmtId="164" fontId="1" fillId="0" borderId="92" xfId="0" applyNumberFormat="1" applyFont="1" applyBorder="1" applyAlignment="1">
      <alignment horizontal="center" shrinkToFit="1"/>
    </xf>
    <xf numFmtId="1" fontId="1" fillId="0" borderId="93" xfId="0" applyNumberFormat="1" applyFont="1" applyBorder="1" applyAlignment="1">
      <alignment horizontal="center" vertical="center"/>
    </xf>
    <xf numFmtId="1" fontId="1" fillId="0" borderId="94" xfId="0" applyNumberFormat="1" applyFont="1" applyBorder="1" applyAlignment="1">
      <alignment horizontal="center" vertical="center"/>
    </xf>
    <xf numFmtId="164" fontId="1" fillId="0" borderId="95" xfId="0" applyNumberFormat="1" applyFont="1" applyBorder="1" applyAlignment="1">
      <alignment horizontal="center" shrinkToFit="1"/>
    </xf>
    <xf numFmtId="165" fontId="4" fillId="7" borderId="86" xfId="0" applyNumberFormat="1" applyFont="1" applyFill="1" applyBorder="1" applyAlignment="1">
      <alignment horizontal="center"/>
    </xf>
    <xf numFmtId="165" fontId="4" fillId="7" borderId="97" xfId="0" applyNumberFormat="1" applyFont="1" applyFill="1" applyBorder="1" applyAlignment="1">
      <alignment horizontal="center"/>
    </xf>
    <xf numFmtId="165" fontId="4" fillId="7" borderId="28" xfId="0" applyNumberFormat="1" applyFont="1" applyFill="1" applyBorder="1" applyAlignment="1">
      <alignment horizontal="center"/>
    </xf>
    <xf numFmtId="165" fontId="4" fillId="7" borderId="84" xfId="0" applyNumberFormat="1" applyFont="1" applyFill="1" applyBorder="1" applyAlignment="1">
      <alignment horizontal="center"/>
    </xf>
    <xf numFmtId="164" fontId="1" fillId="0" borderId="101" xfId="0" applyNumberFormat="1" applyFont="1" applyBorder="1" applyAlignment="1">
      <alignment horizontal="center" shrinkToFit="1"/>
    </xf>
    <xf numFmtId="0" fontId="1" fillId="0" borderId="0" xfId="0" applyFont="1" applyAlignment="1">
      <alignment horizontal="center"/>
    </xf>
    <xf numFmtId="0" fontId="2" fillId="5" borderId="47" xfId="0" applyFont="1" applyFill="1" applyBorder="1" applyAlignment="1">
      <alignment horizontal="center" vertical="center"/>
    </xf>
    <xf numFmtId="0" fontId="2" fillId="4" borderId="47" xfId="0" applyFont="1" applyFill="1" applyBorder="1" applyAlignment="1">
      <alignment horizontal="center" vertical="center"/>
    </xf>
    <xf numFmtId="0" fontId="2" fillId="3" borderId="103" xfId="0" applyFont="1" applyFill="1" applyBorder="1" applyAlignment="1">
      <alignment horizontal="center" vertical="center"/>
    </xf>
    <xf numFmtId="0" fontId="2" fillId="3" borderId="104" xfId="0" applyFont="1" applyFill="1" applyBorder="1" applyAlignment="1">
      <alignment horizontal="center" vertical="center"/>
    </xf>
    <xf numFmtId="0" fontId="4" fillId="0" borderId="87" xfId="0" applyFont="1" applyFill="1" applyBorder="1" applyAlignment="1">
      <alignment horizontal="center" vertical="center"/>
    </xf>
    <xf numFmtId="0" fontId="8" fillId="0" borderId="106" xfId="0" applyFont="1" applyFill="1" applyBorder="1" applyAlignment="1">
      <alignment horizontal="center"/>
    </xf>
    <xf numFmtId="0" fontId="8" fillId="0" borderId="106" xfId="0" applyFont="1" applyBorder="1" applyAlignment="1">
      <alignment horizontal="center"/>
    </xf>
    <xf numFmtId="0" fontId="8" fillId="0" borderId="107" xfId="0" applyFont="1" applyBorder="1" applyAlignment="1">
      <alignment horizontal="center"/>
    </xf>
    <xf numFmtId="0" fontId="4" fillId="0" borderId="105" xfId="0" applyFont="1" applyFill="1" applyBorder="1" applyAlignment="1">
      <alignment horizontal="center" vertical="center"/>
    </xf>
    <xf numFmtId="0" fontId="4" fillId="0" borderId="107" xfId="0" applyFont="1" applyFill="1" applyBorder="1" applyAlignment="1">
      <alignment horizontal="center" vertical="center"/>
    </xf>
    <xf numFmtId="165" fontId="4" fillId="7" borderId="108" xfId="0" applyNumberFormat="1" applyFont="1" applyFill="1" applyBorder="1" applyAlignment="1">
      <alignment horizontal="center"/>
    </xf>
    <xf numFmtId="165" fontId="4" fillId="7" borderId="109" xfId="0" applyNumberFormat="1" applyFont="1" applyFill="1" applyBorder="1" applyAlignment="1">
      <alignment horizontal="center"/>
    </xf>
    <xf numFmtId="165" fontId="4" fillId="7" borderId="110" xfId="0" applyNumberFormat="1" applyFont="1" applyFill="1" applyBorder="1" applyAlignment="1">
      <alignment horizontal="center"/>
    </xf>
    <xf numFmtId="165" fontId="4" fillId="7" borderId="112" xfId="0" applyNumberFormat="1" applyFont="1" applyFill="1" applyBorder="1" applyAlignment="1">
      <alignment horizontal="center"/>
    </xf>
    <xf numFmtId="0" fontId="4" fillId="0" borderId="48" xfId="0" applyFont="1" applyBorder="1" applyAlignment="1">
      <alignment horizontal="center" vertical="center"/>
    </xf>
    <xf numFmtId="165" fontId="4" fillId="7" borderId="35" xfId="0" applyNumberFormat="1" applyFont="1" applyFill="1" applyBorder="1" applyAlignment="1">
      <alignment horizontal="center"/>
    </xf>
    <xf numFmtId="1" fontId="6" fillId="0" borderId="44" xfId="0" applyNumberFormat="1" applyFont="1" applyBorder="1" applyAlignment="1">
      <alignment horizontal="center"/>
    </xf>
    <xf numFmtId="1" fontId="6" fillId="0" borderId="28" xfId="0" applyNumberFormat="1" applyFont="1" applyBorder="1" applyAlignment="1">
      <alignment horizontal="center"/>
    </xf>
    <xf numFmtId="165" fontId="4" fillId="7" borderId="76" xfId="0" applyNumberFormat="1" applyFont="1" applyFill="1" applyBorder="1" applyAlignment="1">
      <alignment horizontal="center"/>
    </xf>
    <xf numFmtId="164" fontId="1" fillId="0" borderId="116" xfId="0" applyNumberFormat="1" applyFont="1" applyBorder="1" applyAlignment="1">
      <alignment horizontal="center" shrinkToFit="1"/>
    </xf>
    <xf numFmtId="164" fontId="1" fillId="0" borderId="115" xfId="0" applyNumberFormat="1" applyFont="1" applyBorder="1" applyAlignment="1">
      <alignment horizontal="center" shrinkToFit="1"/>
    </xf>
    <xf numFmtId="164" fontId="1" fillId="0" borderId="117" xfId="0" applyNumberFormat="1" applyFont="1" applyBorder="1" applyAlignment="1">
      <alignment horizontal="center" shrinkToFit="1"/>
    </xf>
    <xf numFmtId="164" fontId="1" fillId="0" borderId="118" xfId="0" applyNumberFormat="1" applyFont="1" applyBorder="1" applyAlignment="1">
      <alignment horizontal="center" vertical="center" shrinkToFit="1"/>
    </xf>
    <xf numFmtId="165" fontId="4" fillId="7" borderId="98" xfId="0" applyNumberFormat="1" applyFont="1" applyFill="1" applyBorder="1" applyAlignment="1">
      <alignment horizontal="center"/>
    </xf>
    <xf numFmtId="165" fontId="4" fillId="7" borderId="100" xfId="0" applyNumberFormat="1" applyFont="1" applyFill="1" applyBorder="1" applyAlignment="1">
      <alignment horizontal="center"/>
    </xf>
    <xf numFmtId="0" fontId="4" fillId="0" borderId="48" xfId="0" applyFont="1" applyBorder="1" applyAlignment="1">
      <alignment horizontal="center" vertical="center"/>
    </xf>
    <xf numFmtId="0" fontId="2" fillId="3" borderId="96" xfId="0" applyFont="1" applyFill="1" applyBorder="1" applyAlignment="1">
      <alignment horizontal="center" vertical="center"/>
    </xf>
    <xf numFmtId="0" fontId="8" fillId="0" borderId="80" xfId="0" applyFont="1" applyBorder="1" applyAlignment="1">
      <alignment horizontal="center"/>
    </xf>
    <xf numFmtId="0" fontId="8" fillId="0" borderId="120" xfId="0" applyFont="1" applyBorder="1" applyAlignment="1">
      <alignment horizontal="center"/>
    </xf>
    <xf numFmtId="165" fontId="4" fillId="0" borderId="75" xfId="0" applyNumberFormat="1" applyFont="1" applyBorder="1" applyAlignment="1">
      <alignment horizontal="center"/>
    </xf>
    <xf numFmtId="164" fontId="6" fillId="0" borderId="69" xfId="0" applyNumberFormat="1" applyFont="1" applyBorder="1" applyAlignment="1">
      <alignment horizontal="center" shrinkToFit="1"/>
    </xf>
    <xf numFmtId="165" fontId="4" fillId="0" borderId="69" xfId="0" applyNumberFormat="1" applyFont="1" applyBorder="1" applyAlignment="1">
      <alignment horizontal="center"/>
    </xf>
    <xf numFmtId="164" fontId="6" fillId="0" borderId="73" xfId="0" applyNumberFormat="1" applyFont="1" applyBorder="1" applyAlignment="1">
      <alignment horizontal="center" shrinkToFit="1"/>
    </xf>
    <xf numFmtId="0" fontId="2" fillId="6" borderId="111" xfId="0" applyFont="1" applyFill="1" applyBorder="1" applyAlignment="1">
      <alignment horizontal="center" vertical="center"/>
    </xf>
    <xf numFmtId="0" fontId="2" fillId="6" borderId="112" xfId="0" applyFont="1" applyFill="1" applyBorder="1" applyAlignment="1">
      <alignment horizontal="center" vertical="center"/>
    </xf>
    <xf numFmtId="0" fontId="2" fillId="6" borderId="113" xfId="0" applyFont="1" applyFill="1" applyBorder="1" applyAlignment="1">
      <alignment horizontal="center" vertical="center"/>
    </xf>
    <xf numFmtId="165" fontId="4" fillId="7" borderId="121" xfId="0" applyNumberFormat="1" applyFont="1" applyFill="1" applyBorder="1" applyAlignment="1">
      <alignment horizontal="center"/>
    </xf>
    <xf numFmtId="165" fontId="4" fillId="7" borderId="114" xfId="0" applyNumberFormat="1" applyFont="1" applyFill="1" applyBorder="1" applyAlignment="1">
      <alignment horizontal="center"/>
    </xf>
    <xf numFmtId="165" fontId="4" fillId="8" borderId="10" xfId="0" applyNumberFormat="1" applyFont="1" applyFill="1" applyBorder="1" applyAlignment="1">
      <alignment horizontal="center"/>
    </xf>
    <xf numFmtId="165" fontId="4" fillId="8" borderId="11" xfId="0" applyNumberFormat="1" applyFont="1" applyFill="1" applyBorder="1" applyAlignment="1">
      <alignment horizontal="center" vertical="center"/>
    </xf>
    <xf numFmtId="164" fontId="4" fillId="8" borderId="0" xfId="0" applyNumberFormat="1" applyFont="1" applyFill="1" applyAlignment="1">
      <alignment horizontal="center" shrinkToFit="1"/>
    </xf>
    <xf numFmtId="165" fontId="4" fillId="8" borderId="11" xfId="0" applyNumberFormat="1" applyFont="1" applyFill="1" applyBorder="1" applyAlignment="1">
      <alignment horizontal="center"/>
    </xf>
    <xf numFmtId="165" fontId="4" fillId="8" borderId="12" xfId="0" applyNumberFormat="1" applyFont="1" applyFill="1" applyBorder="1" applyAlignment="1">
      <alignment horizontal="center"/>
    </xf>
    <xf numFmtId="165" fontId="4" fillId="8" borderId="27" xfId="0" applyNumberFormat="1" applyFont="1" applyFill="1" applyBorder="1" applyAlignment="1">
      <alignment horizontal="center"/>
    </xf>
    <xf numFmtId="165" fontId="4" fillId="8" borderId="64" xfId="0" applyNumberFormat="1" applyFont="1" applyFill="1" applyBorder="1" applyAlignment="1">
      <alignment horizontal="center"/>
    </xf>
    <xf numFmtId="165" fontId="4" fillId="8" borderId="78" xfId="0" applyNumberFormat="1" applyFont="1" applyFill="1" applyBorder="1" applyAlignment="1">
      <alignment horizontal="center"/>
    </xf>
    <xf numFmtId="2" fontId="4" fillId="8" borderId="47" xfId="0" applyNumberFormat="1" applyFont="1" applyFill="1" applyBorder="1" applyAlignment="1">
      <alignment horizontal="center"/>
    </xf>
    <xf numFmtId="0" fontId="4" fillId="8" borderId="13" xfId="0" applyFont="1" applyFill="1" applyBorder="1" applyAlignment="1">
      <alignment horizontal="center"/>
    </xf>
    <xf numFmtId="0" fontId="4" fillId="8" borderId="14" xfId="0" applyFont="1" applyFill="1" applyBorder="1" applyAlignment="1">
      <alignment horizontal="center"/>
    </xf>
    <xf numFmtId="164" fontId="4" fillId="8" borderId="14" xfId="0" applyNumberFormat="1" applyFont="1" applyFill="1" applyBorder="1" applyAlignment="1">
      <alignment horizontal="center" shrinkToFit="1"/>
    </xf>
    <xf numFmtId="0" fontId="4" fillId="8" borderId="15" xfId="0" applyFont="1" applyFill="1" applyBorder="1" applyAlignment="1">
      <alignment horizontal="center"/>
    </xf>
    <xf numFmtId="165" fontId="4" fillId="8" borderId="26" xfId="0" applyNumberFormat="1" applyFont="1" applyFill="1" applyBorder="1" applyAlignment="1">
      <alignment horizontal="center"/>
    </xf>
    <xf numFmtId="165" fontId="4" fillId="8" borderId="66" xfId="0" applyNumberFormat="1" applyFont="1" applyFill="1" applyBorder="1" applyAlignment="1">
      <alignment horizontal="center"/>
    </xf>
    <xf numFmtId="2" fontId="4" fillId="8" borderId="66" xfId="0" applyNumberFormat="1" applyFont="1" applyFill="1" applyBorder="1" applyAlignment="1">
      <alignment horizontal="center"/>
    </xf>
    <xf numFmtId="1" fontId="4" fillId="8" borderId="26" xfId="0" applyNumberFormat="1" applyFont="1" applyFill="1" applyBorder="1" applyAlignment="1">
      <alignment horizontal="center"/>
    </xf>
    <xf numFmtId="165" fontId="4" fillId="7" borderId="132" xfId="0" applyNumberFormat="1" applyFont="1" applyFill="1" applyBorder="1" applyAlignment="1">
      <alignment horizontal="center"/>
    </xf>
    <xf numFmtId="165" fontId="4" fillId="7" borderId="133" xfId="0" applyNumberFormat="1" applyFont="1" applyFill="1" applyBorder="1" applyAlignment="1">
      <alignment horizontal="center"/>
    </xf>
    <xf numFmtId="164" fontId="4" fillId="8" borderId="58" xfId="0" applyNumberFormat="1" applyFont="1" applyFill="1" applyBorder="1" applyAlignment="1">
      <alignment horizontal="center" vertical="center" shrinkToFit="1"/>
    </xf>
    <xf numFmtId="164" fontId="4" fillId="8" borderId="59" xfId="0" applyNumberFormat="1" applyFont="1" applyFill="1" applyBorder="1" applyAlignment="1">
      <alignment horizontal="center" vertical="center" shrinkToFit="1"/>
    </xf>
    <xf numFmtId="164" fontId="4" fillId="8" borderId="60" xfId="0" applyNumberFormat="1" applyFont="1" applyFill="1" applyBorder="1" applyAlignment="1">
      <alignment horizontal="center" shrinkToFit="1"/>
    </xf>
    <xf numFmtId="1" fontId="4" fillId="8" borderId="14" xfId="0" applyNumberFormat="1" applyFont="1" applyFill="1" applyBorder="1" applyAlignment="1">
      <alignment horizontal="center"/>
    </xf>
    <xf numFmtId="165" fontId="4" fillId="0" borderId="102" xfId="0" applyNumberFormat="1" applyFont="1" applyBorder="1" applyAlignment="1">
      <alignment horizontal="center"/>
    </xf>
    <xf numFmtId="165" fontId="4" fillId="7" borderId="138" xfId="0" applyNumberFormat="1" applyFont="1" applyFill="1" applyBorder="1" applyAlignment="1">
      <alignment horizontal="center"/>
    </xf>
    <xf numFmtId="165" fontId="4" fillId="7" borderId="139" xfId="0" applyNumberFormat="1" applyFont="1" applyFill="1" applyBorder="1" applyAlignment="1">
      <alignment horizontal="center"/>
    </xf>
    <xf numFmtId="165" fontId="4" fillId="7" borderId="140" xfId="0" applyNumberFormat="1" applyFont="1" applyFill="1" applyBorder="1" applyAlignment="1">
      <alignment horizontal="center"/>
    </xf>
    <xf numFmtId="165" fontId="4" fillId="8" borderId="47" xfId="0" applyNumberFormat="1" applyFont="1" applyFill="1" applyBorder="1" applyAlignment="1">
      <alignment horizontal="center"/>
    </xf>
    <xf numFmtId="165" fontId="4" fillId="7" borderId="69" xfId="0" applyNumberFormat="1" applyFont="1" applyFill="1" applyBorder="1" applyAlignment="1">
      <alignment horizontal="center" vertical="center"/>
    </xf>
    <xf numFmtId="165" fontId="4" fillId="7" borderId="110" xfId="0" applyNumberFormat="1" applyFont="1" applyFill="1" applyBorder="1" applyAlignment="1">
      <alignment horizontal="center" vertical="center"/>
    </xf>
    <xf numFmtId="165" fontId="4" fillId="7" borderId="74" xfId="0" applyNumberFormat="1" applyFont="1" applyFill="1" applyBorder="1" applyAlignment="1">
      <alignment horizontal="center" vertical="center"/>
    </xf>
    <xf numFmtId="165" fontId="4" fillId="7" borderId="108" xfId="0" applyNumberFormat="1" applyFont="1" applyFill="1" applyBorder="1" applyAlignment="1">
      <alignment horizontal="center" vertical="center"/>
    </xf>
    <xf numFmtId="165" fontId="4" fillId="7" borderId="142" xfId="0" applyNumberFormat="1" applyFont="1" applyFill="1" applyBorder="1" applyAlignment="1">
      <alignment horizontal="center" vertical="center"/>
    </xf>
    <xf numFmtId="165" fontId="4" fillId="7" borderId="143" xfId="0" applyNumberFormat="1" applyFont="1" applyFill="1" applyBorder="1" applyAlignment="1">
      <alignment horizontal="center"/>
    </xf>
    <xf numFmtId="165" fontId="4" fillId="7" borderId="144" xfId="0" applyNumberFormat="1" applyFont="1" applyFill="1" applyBorder="1" applyAlignment="1">
      <alignment horizontal="center"/>
    </xf>
    <xf numFmtId="165" fontId="4" fillId="7" borderId="145" xfId="0" applyNumberFormat="1" applyFont="1" applyFill="1" applyBorder="1" applyAlignment="1">
      <alignment horizontal="center"/>
    </xf>
    <xf numFmtId="165" fontId="4" fillId="7" borderId="150" xfId="0" applyNumberFormat="1" applyFont="1" applyFill="1" applyBorder="1" applyAlignment="1">
      <alignment horizontal="center"/>
    </xf>
    <xf numFmtId="165" fontId="4" fillId="7" borderId="151" xfId="0" applyNumberFormat="1" applyFont="1" applyFill="1" applyBorder="1" applyAlignment="1">
      <alignment horizontal="center"/>
    </xf>
    <xf numFmtId="164" fontId="1" fillId="0" borderId="152" xfId="0" applyNumberFormat="1" applyFont="1" applyBorder="1" applyAlignment="1">
      <alignment horizontal="center" shrinkToFit="1"/>
    </xf>
    <xf numFmtId="164" fontId="4" fillId="0" borderId="73" xfId="0" applyNumberFormat="1" applyFont="1" applyBorder="1" applyAlignment="1">
      <alignment horizontal="center" shrinkToFit="1"/>
    </xf>
    <xf numFmtId="0" fontId="1" fillId="0" borderId="153" xfId="0" applyFont="1" applyBorder="1" applyAlignment="1">
      <alignment horizontal="center" vertical="center"/>
    </xf>
    <xf numFmtId="0" fontId="1" fillId="0" borderId="153" xfId="0" applyFont="1" applyBorder="1" applyAlignment="1">
      <alignment horizontal="center"/>
    </xf>
    <xf numFmtId="0" fontId="4" fillId="0" borderId="106" xfId="0" applyFont="1" applyFill="1" applyBorder="1" applyAlignment="1">
      <alignment horizontal="center"/>
    </xf>
    <xf numFmtId="164" fontId="1" fillId="0" borderId="109" xfId="0" applyNumberFormat="1" applyFont="1" applyBorder="1" applyAlignment="1">
      <alignment horizontal="center" shrinkToFit="1"/>
    </xf>
    <xf numFmtId="164" fontId="1" fillId="0" borderId="110" xfId="0" applyNumberFormat="1" applyFont="1" applyBorder="1" applyAlignment="1">
      <alignment horizontal="center" shrinkToFit="1"/>
    </xf>
    <xf numFmtId="0" fontId="4" fillId="7" borderId="98" xfId="0" applyFont="1" applyFill="1" applyBorder="1" applyAlignment="1">
      <alignment horizontal="center"/>
    </xf>
    <xf numFmtId="0" fontId="4" fillId="7" borderId="144" xfId="0" applyFont="1" applyFill="1" applyBorder="1" applyAlignment="1">
      <alignment horizontal="center"/>
    </xf>
    <xf numFmtId="0" fontId="4" fillId="7" borderId="99" xfId="0" applyFont="1" applyFill="1" applyBorder="1" applyAlignment="1">
      <alignment horizontal="center"/>
    </xf>
    <xf numFmtId="164" fontId="4" fillId="0" borderId="69" xfId="0" applyNumberFormat="1" applyFont="1" applyBorder="1" applyAlignment="1">
      <alignment horizontal="center" shrinkToFit="1"/>
    </xf>
    <xf numFmtId="164" fontId="4" fillId="0" borderId="152" xfId="0" applyNumberFormat="1" applyFont="1" applyBorder="1" applyAlignment="1">
      <alignment horizontal="center" shrinkToFit="1"/>
    </xf>
    <xf numFmtId="165" fontId="4" fillId="7" borderId="154" xfId="0" applyNumberFormat="1" applyFont="1" applyFill="1" applyBorder="1" applyAlignment="1">
      <alignment horizontal="center"/>
    </xf>
    <xf numFmtId="165" fontId="4" fillId="7" borderId="155" xfId="0" applyNumberFormat="1" applyFont="1" applyFill="1" applyBorder="1" applyAlignment="1">
      <alignment horizontal="center"/>
    </xf>
    <xf numFmtId="165" fontId="4" fillId="7" borderId="156" xfId="0" applyNumberFormat="1" applyFont="1" applyFill="1" applyBorder="1" applyAlignment="1">
      <alignment horizontal="center"/>
    </xf>
    <xf numFmtId="165" fontId="4" fillId="7" borderId="80" xfId="0" applyNumberFormat="1" applyFont="1" applyFill="1" applyBorder="1" applyAlignment="1">
      <alignment horizontal="center"/>
    </xf>
    <xf numFmtId="164" fontId="1" fillId="0" borderId="157" xfId="0" applyNumberFormat="1" applyFont="1" applyBorder="1" applyAlignment="1">
      <alignment horizontal="center" shrinkToFit="1"/>
    </xf>
    <xf numFmtId="164" fontId="4" fillId="0" borderId="90" xfId="0" applyNumberFormat="1" applyFont="1" applyBorder="1" applyAlignment="1">
      <alignment horizontal="center" shrinkToFit="1"/>
    </xf>
    <xf numFmtId="0" fontId="2" fillId="6" borderId="158" xfId="0" applyFont="1" applyFill="1" applyBorder="1" applyAlignment="1">
      <alignment horizontal="center" vertical="center"/>
    </xf>
    <xf numFmtId="164" fontId="4" fillId="0" borderId="159" xfId="0" applyNumberFormat="1" applyFont="1" applyBorder="1" applyAlignment="1">
      <alignment horizontal="center" shrinkToFit="1"/>
    </xf>
    <xf numFmtId="164" fontId="4" fillId="0" borderId="160" xfId="0" applyNumberFormat="1" applyFont="1" applyBorder="1" applyAlignment="1">
      <alignment horizontal="center" shrinkToFit="1"/>
    </xf>
    <xf numFmtId="164" fontId="4" fillId="0" borderId="109" xfId="0" applyNumberFormat="1" applyFont="1" applyBorder="1" applyAlignment="1">
      <alignment horizontal="center" shrinkToFit="1"/>
    </xf>
    <xf numFmtId="0" fontId="4" fillId="7" borderId="84" xfId="0" applyFont="1" applyFill="1" applyBorder="1" applyAlignment="1">
      <alignment horizontal="center"/>
    </xf>
    <xf numFmtId="0" fontId="4" fillId="7" borderId="77" xfId="0" applyFont="1" applyFill="1" applyBorder="1" applyAlignment="1">
      <alignment horizontal="center"/>
    </xf>
    <xf numFmtId="0" fontId="4" fillId="7" borderId="113" xfId="0" applyFont="1" applyFill="1" applyBorder="1" applyAlignment="1">
      <alignment horizontal="center"/>
    </xf>
    <xf numFmtId="164" fontId="4" fillId="0" borderId="85" xfId="0" applyNumberFormat="1" applyFont="1" applyBorder="1" applyAlignment="1">
      <alignment horizontal="center" shrinkToFit="1"/>
    </xf>
    <xf numFmtId="165" fontId="4" fillId="7" borderId="161" xfId="0" applyNumberFormat="1" applyFont="1" applyFill="1" applyBorder="1" applyAlignment="1">
      <alignment horizontal="center"/>
    </xf>
    <xf numFmtId="165" fontId="4" fillId="0" borderId="162" xfId="0" applyNumberFormat="1" applyFont="1" applyBorder="1" applyAlignment="1">
      <alignment horizontal="center"/>
    </xf>
    <xf numFmtId="165" fontId="4" fillId="0" borderId="163" xfId="0" applyNumberFormat="1" applyFont="1" applyBorder="1" applyAlignment="1">
      <alignment horizontal="center"/>
    </xf>
    <xf numFmtId="0" fontId="2" fillId="3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2" fillId="3" borderId="17" xfId="0" applyFont="1" applyFill="1" applyBorder="1" applyAlignment="1">
      <alignment horizontal="center" vertical="center"/>
    </xf>
    <xf numFmtId="0" fontId="2" fillId="3" borderId="55" xfId="0" applyFont="1" applyFill="1" applyBorder="1" applyAlignment="1">
      <alignment horizontal="center" vertical="center"/>
    </xf>
    <xf numFmtId="0" fontId="2" fillId="3" borderId="45" xfId="0" applyFont="1" applyFill="1" applyBorder="1" applyAlignment="1">
      <alignment horizontal="center" vertical="center" wrapText="1"/>
    </xf>
    <xf numFmtId="0" fontId="2" fillId="3" borderId="50" xfId="0" applyFont="1" applyFill="1" applyBorder="1" applyAlignment="1">
      <alignment horizontal="center" vertical="center"/>
    </xf>
    <xf numFmtId="0" fontId="2" fillId="3" borderId="122" xfId="0" applyFont="1" applyFill="1" applyBorder="1" applyAlignment="1">
      <alignment horizontal="center" vertical="center" wrapText="1"/>
    </xf>
    <xf numFmtId="0" fontId="2" fillId="3" borderId="80" xfId="0" applyFont="1" applyFill="1" applyBorder="1" applyAlignment="1">
      <alignment horizontal="center" vertical="center" wrapText="1"/>
    </xf>
    <xf numFmtId="0" fontId="2" fillId="3" borderId="122" xfId="0" applyFont="1" applyFill="1" applyBorder="1" applyAlignment="1">
      <alignment horizontal="center" vertical="center"/>
    </xf>
    <xf numFmtId="0" fontId="2" fillId="3" borderId="80" xfId="0" applyFont="1" applyFill="1" applyBorder="1" applyAlignment="1">
      <alignment horizontal="center" vertical="center"/>
    </xf>
    <xf numFmtId="0" fontId="4" fillId="8" borderId="134" xfId="0" applyFont="1" applyFill="1" applyBorder="1" applyAlignment="1">
      <alignment horizontal="center"/>
    </xf>
    <xf numFmtId="0" fontId="4" fillId="8" borderId="135" xfId="0" applyFont="1" applyFill="1" applyBorder="1" applyAlignment="1">
      <alignment horizontal="center"/>
    </xf>
    <xf numFmtId="0" fontId="4" fillId="8" borderId="136" xfId="0" applyFont="1" applyFill="1" applyBorder="1" applyAlignment="1">
      <alignment horizontal="center" vertical="center"/>
    </xf>
    <xf numFmtId="0" fontId="4" fillId="8" borderId="137" xfId="0" applyFont="1" applyFill="1" applyBorder="1" applyAlignment="1">
      <alignment horizontal="center" vertical="center"/>
    </xf>
    <xf numFmtId="0" fontId="4" fillId="5" borderId="48" xfId="0" applyFont="1" applyFill="1" applyBorder="1" applyAlignment="1">
      <alignment horizontal="center" vertical="center"/>
    </xf>
    <xf numFmtId="0" fontId="2" fillId="3" borderId="16" xfId="0" applyFont="1" applyFill="1" applyBorder="1" applyAlignment="1">
      <alignment horizontal="center" vertical="center"/>
    </xf>
    <xf numFmtId="0" fontId="2" fillId="3" borderId="54" xfId="0" applyFont="1" applyFill="1" applyBorder="1" applyAlignment="1">
      <alignment horizontal="center" vertical="center"/>
    </xf>
    <xf numFmtId="0" fontId="2" fillId="3" borderId="53" xfId="0" applyFont="1" applyFill="1" applyBorder="1" applyAlignment="1">
      <alignment horizontal="center" vertical="center"/>
    </xf>
    <xf numFmtId="0" fontId="2" fillId="3" borderId="63" xfId="0" applyFont="1" applyFill="1" applyBorder="1" applyAlignment="1">
      <alignment horizontal="center" vertical="center"/>
    </xf>
    <xf numFmtId="0" fontId="2" fillId="3" borderId="17" xfId="0" applyFont="1" applyFill="1" applyBorder="1" applyAlignment="1">
      <alignment horizontal="center" vertical="center" wrapText="1"/>
    </xf>
    <xf numFmtId="0" fontId="2" fillId="3" borderId="53" xfId="0" applyFont="1" applyFill="1" applyBorder="1" applyAlignment="1">
      <alignment horizontal="center" vertical="center" wrapText="1"/>
    </xf>
    <xf numFmtId="0" fontId="2" fillId="3" borderId="49" xfId="0" applyFont="1" applyFill="1" applyBorder="1" applyAlignment="1">
      <alignment horizontal="center" vertical="center" wrapText="1"/>
    </xf>
    <xf numFmtId="0" fontId="2" fillId="3" borderId="67" xfId="0" applyFont="1" applyFill="1" applyBorder="1" applyAlignment="1">
      <alignment horizontal="center" vertical="center"/>
    </xf>
    <xf numFmtId="0" fontId="2" fillId="3" borderId="22" xfId="0" applyFont="1" applyFill="1" applyBorder="1" applyAlignment="1">
      <alignment horizontal="center" vertical="center"/>
    </xf>
    <xf numFmtId="0" fontId="2" fillId="3" borderId="2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2" fillId="3" borderId="51" xfId="0" applyFont="1" applyFill="1" applyBorder="1" applyAlignment="1">
      <alignment horizontal="center" vertical="center"/>
    </xf>
    <xf numFmtId="0" fontId="1" fillId="3" borderId="52" xfId="0" applyFont="1" applyFill="1" applyBorder="1" applyAlignment="1">
      <alignment horizontal="center" vertical="center"/>
    </xf>
    <xf numFmtId="0" fontId="2" fillId="3" borderId="34" xfId="0" applyFont="1" applyFill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/>
    </xf>
    <xf numFmtId="0" fontId="2" fillId="6" borderId="127" xfId="0" applyFont="1" applyFill="1" applyBorder="1" applyAlignment="1">
      <alignment horizontal="center" vertical="center"/>
    </xf>
    <xf numFmtId="0" fontId="2" fillId="6" borderId="126" xfId="0" applyFont="1" applyFill="1" applyBorder="1" applyAlignment="1">
      <alignment horizontal="center" vertical="center"/>
    </xf>
    <xf numFmtId="0" fontId="2" fillId="3" borderId="124" xfId="0" applyFont="1" applyFill="1" applyBorder="1" applyAlignment="1">
      <alignment horizontal="center" vertical="center"/>
    </xf>
    <xf numFmtId="0" fontId="2" fillId="3" borderId="81" xfId="0" applyFont="1" applyFill="1" applyBorder="1" applyAlignment="1">
      <alignment horizontal="center" vertical="center"/>
    </xf>
    <xf numFmtId="0" fontId="2" fillId="3" borderId="119" xfId="0" applyFont="1" applyFill="1" applyBorder="1" applyAlignment="1">
      <alignment horizontal="center" vertical="center"/>
    </xf>
    <xf numFmtId="0" fontId="2" fillId="3" borderId="125" xfId="0" applyFont="1" applyFill="1" applyBorder="1" applyAlignment="1">
      <alignment horizontal="center" vertical="center"/>
    </xf>
    <xf numFmtId="0" fontId="2" fillId="3" borderId="127" xfId="0" applyFont="1" applyFill="1" applyBorder="1" applyAlignment="1">
      <alignment horizontal="center" vertical="center"/>
    </xf>
    <xf numFmtId="0" fontId="4" fillId="5" borderId="70" xfId="0" applyFont="1" applyFill="1" applyBorder="1" applyAlignment="1">
      <alignment horizontal="center" vertical="center"/>
    </xf>
    <xf numFmtId="0" fontId="4" fillId="4" borderId="48" xfId="0" applyFont="1" applyFill="1" applyBorder="1" applyAlignment="1">
      <alignment horizontal="center" vertical="center"/>
    </xf>
    <xf numFmtId="0" fontId="4" fillId="4" borderId="70" xfId="0" applyFont="1" applyFill="1" applyBorder="1" applyAlignment="1">
      <alignment horizontal="center" vertical="center"/>
    </xf>
    <xf numFmtId="0" fontId="2" fillId="3" borderId="128" xfId="0" applyFont="1" applyFill="1" applyBorder="1" applyAlignment="1">
      <alignment horizontal="center" vertical="center"/>
    </xf>
    <xf numFmtId="0" fontId="2" fillId="3" borderId="129" xfId="0" applyFont="1" applyFill="1" applyBorder="1" applyAlignment="1">
      <alignment horizontal="center" vertical="center"/>
    </xf>
    <xf numFmtId="0" fontId="2" fillId="3" borderId="130" xfId="0" applyFont="1" applyFill="1" applyBorder="1" applyAlignment="1">
      <alignment horizontal="center" vertical="center"/>
    </xf>
    <xf numFmtId="0" fontId="2" fillId="3" borderId="123" xfId="0" applyFont="1" applyFill="1" applyBorder="1" applyAlignment="1">
      <alignment horizontal="center" vertical="center"/>
    </xf>
    <xf numFmtId="0" fontId="2" fillId="3" borderId="131" xfId="0" applyFont="1" applyFill="1" applyBorder="1" applyAlignment="1">
      <alignment horizontal="center" vertical="center"/>
    </xf>
    <xf numFmtId="0" fontId="2" fillId="3" borderId="141" xfId="0" applyFont="1" applyFill="1" applyBorder="1" applyAlignment="1">
      <alignment horizontal="center" vertical="center"/>
    </xf>
    <xf numFmtId="0" fontId="2" fillId="3" borderId="146" xfId="0" applyFont="1" applyFill="1" applyBorder="1" applyAlignment="1">
      <alignment horizontal="center" vertical="center"/>
    </xf>
    <xf numFmtId="0" fontId="2" fillId="3" borderId="147" xfId="0" applyFont="1" applyFill="1" applyBorder="1" applyAlignment="1">
      <alignment horizontal="center" vertical="center"/>
    </xf>
    <xf numFmtId="0" fontId="2" fillId="3" borderId="148" xfId="0" applyFont="1" applyFill="1" applyBorder="1" applyAlignment="1">
      <alignment horizontal="center" vertical="center"/>
    </xf>
    <xf numFmtId="0" fontId="2" fillId="3" borderId="149" xfId="0" applyFont="1" applyFill="1" applyBorder="1" applyAlignment="1">
      <alignment horizontal="center" vertical="center"/>
    </xf>
    <xf numFmtId="0" fontId="5" fillId="2" borderId="46" xfId="0" applyFont="1" applyFill="1" applyBorder="1" applyAlignment="1">
      <alignment horizontal="center" vertical="center"/>
    </xf>
    <xf numFmtId="0" fontId="7" fillId="0" borderId="0" xfId="0" applyFont="1"/>
  </cellXfs>
  <cellStyles count="1">
    <cellStyle name="Normal" xfId="0" builtinId="0"/>
  </cellStyles>
  <dxfs count="733"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indexed="8"/>
        </top>
        <bottom style="thin">
          <color indexed="8"/>
        </bottom>
      </border>
    </dxf>
    <dxf>
      <border outline="0"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border outline="0">
        <bottom style="medium">
          <color indexed="8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solid">
          <fgColor indexed="64"/>
          <bgColor theme="3" tint="0.7999816888943144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indexed="8"/>
        </top>
        <bottom style="thin">
          <color indexed="8"/>
        </bottom>
      </border>
    </dxf>
    <dxf>
      <border outline="0"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border outline="0">
        <bottom style="medium">
          <color indexed="8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solid">
          <fgColor indexed="64"/>
          <bgColor theme="3" tint="0.7999816888943144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indexed="8"/>
        </top>
        <bottom style="thin">
          <color indexed="8"/>
        </bottom>
      </border>
    </dxf>
    <dxf>
      <border outline="0"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border outline="0">
        <bottom style="medium">
          <color indexed="8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solid">
          <fgColor indexed="64"/>
          <bgColor theme="3" tint="0.7999816888943144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indexed="8"/>
        </top>
        <bottom style="thin">
          <color indexed="8"/>
        </bottom>
      </border>
    </dxf>
    <dxf>
      <border outline="0"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border outline="0">
        <bottom style="medium">
          <color indexed="8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solid">
          <fgColor indexed="64"/>
          <bgColor theme="3" tint="0.7999816888943144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indexed="8"/>
        </top>
        <bottom style="thin">
          <color indexed="8"/>
        </bottom>
      </border>
    </dxf>
    <dxf>
      <border outline="0"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border outline="0">
        <bottom style="medium">
          <color indexed="8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solid">
          <fgColor indexed="64"/>
          <bgColor theme="3" tint="0.79998168889431442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FF904"/>
      <color rgb="FFFFF919"/>
      <color rgb="FFFEFBA0"/>
      <color rgb="FFFFFABF"/>
      <color rgb="FFFFFAB8"/>
      <color rgb="FFFFF946"/>
      <color rgb="FFFFF900"/>
      <color rgb="FFE6F82A"/>
      <color rgb="FFF7F39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A71F0D47-423E-4E4C-AC24-6B6EDFCA1C87}" name="T_RESULTATSRVBC" displayName="T_RESULTATSRVBC" ref="B4:B27" totalsRowShown="0" headerRowDxfId="732" dataDxfId="730" headerRowBorderDxfId="731" tableBorderDxfId="729">
  <autoFilter ref="B4:B27" xr:uid="{7CA18F83-5370-EB44-8BF6-851D6EB3EE50}"/>
  <tableColumns count="1">
    <tableColumn id="1" xr3:uid="{9FD4CE28-0E5A-C547-94CD-7CBF1E32C88D}" name="V ou D" dataDxfId="728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C34CA8E3-96C5-E648-919D-48D61CFF49C1}" name="T_RESULTATSLBB" displayName="T_RESULTATSLBB" ref="B4:B27" totalsRowShown="0" headerRowDxfId="727" dataDxfId="725" headerRowBorderDxfId="726" tableBorderDxfId="724">
  <autoFilter ref="B4:B27" xr:uid="{6BBEEB03-2DE5-7147-A768-E30C4E1C723A}"/>
  <tableColumns count="1">
    <tableColumn id="1" xr3:uid="{2509B7AD-B842-AE48-BC5D-0018C862860C}" name="V ou D" dataDxfId="723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5" xr:uid="{CA14C950-9FBC-CB4C-AC07-62FF13224FFD}" name="T_RESULTATSCBBS" displayName="T_RESULTATSCBBS" ref="B4:B27" totalsRowShown="0" headerRowDxfId="722" dataDxfId="720" headerRowBorderDxfId="721" tableBorderDxfId="719">
  <autoFilter ref="B4:B27" xr:uid="{038737AC-A385-2645-A76D-B384846E27B2}"/>
  <tableColumns count="1">
    <tableColumn id="1" xr3:uid="{D4414609-AB50-1A4D-8A11-FEC1C5603623}" name="V ou D" dataDxfId="718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6" xr:uid="{ABDBD426-9AC5-8840-B403-782907FA947F}" name="T_RESULTATSESBVA" displayName="T_RESULTATSESBVA" ref="B4:B27" totalsRowShown="0" headerRowDxfId="717" dataDxfId="715" headerRowBorderDxfId="716" tableBorderDxfId="714">
  <autoFilter ref="B4:B27" xr:uid="{05AAD79A-198D-1648-AD19-7BCDA45D5796}"/>
  <tableColumns count="1">
    <tableColumn id="1" xr3:uid="{3329A5E0-D000-FB40-89A2-5954A1003C79}" name="V ou D" dataDxfId="713"/>
  </tableColumns>
  <tableStyleInfo name="TableStyleLight1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4" xr:uid="{A94DA215-4471-FC45-9E8C-41F69BA5A22D}" name="T_RESULTATSTGB" displayName="T_RESULTATSTGB" ref="B4:B27" totalsRowShown="0" headerRowDxfId="712" dataDxfId="710" headerRowBorderDxfId="711" tableBorderDxfId="709">
  <autoFilter ref="B4:B27" xr:uid="{1794D591-C065-7F43-932E-569C42D3D95C}"/>
  <tableColumns count="1">
    <tableColumn id="1" xr3:uid="{C25C4397-EAD4-9447-8437-6A5EA1EDCFA3}" name="V ou D" dataDxfId="708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6B1576-888B-1C4E-9720-972AFC8078B1}">
  <dimension ref="A2:AK34"/>
  <sheetViews>
    <sheetView topLeftCell="P22" zoomScaleNormal="100" workbookViewId="0">
      <selection activeCell="H1" sqref="H1"/>
    </sheetView>
  </sheetViews>
  <sheetFormatPr baseColWidth="10" defaultRowHeight="16" x14ac:dyDescent="0.2"/>
  <cols>
    <col min="1" max="1" width="12.33203125" customWidth="1"/>
    <col min="2" max="25" width="7.83203125" customWidth="1"/>
    <col min="26" max="32" width="7.83203125" style="48" customWidth="1"/>
    <col min="33" max="35" width="10.83203125" style="45"/>
    <col min="38" max="38" width="11.83203125" customWidth="1"/>
  </cols>
  <sheetData>
    <row r="2" spans="1:37" ht="25" customHeight="1" thickBot="1" x14ac:dyDescent="0.25">
      <c r="A2" s="213" t="s">
        <v>75</v>
      </c>
      <c r="B2" s="213"/>
      <c r="C2" s="213"/>
      <c r="D2" s="213"/>
      <c r="E2" s="213"/>
      <c r="F2" s="213"/>
      <c r="G2" s="82"/>
      <c r="H2" s="82"/>
      <c r="I2" s="82"/>
      <c r="J2" s="82"/>
      <c r="K2" s="82"/>
      <c r="L2" s="82"/>
      <c r="M2" s="82"/>
      <c r="P2" s="82"/>
    </row>
    <row r="3" spans="1:37" x14ac:dyDescent="0.2">
      <c r="A3" s="211" t="s">
        <v>0</v>
      </c>
      <c r="B3" s="86" t="s">
        <v>66</v>
      </c>
      <c r="C3" s="228" t="s">
        <v>24</v>
      </c>
      <c r="D3" s="229"/>
      <c r="E3" s="230"/>
      <c r="F3" s="231" t="s">
        <v>1</v>
      </c>
      <c r="G3" s="229"/>
      <c r="H3" s="230"/>
      <c r="I3" s="231" t="s">
        <v>2</v>
      </c>
      <c r="J3" s="229"/>
      <c r="K3" s="230"/>
      <c r="L3" s="231" t="s">
        <v>3</v>
      </c>
      <c r="M3" s="229"/>
      <c r="N3" s="232"/>
      <c r="O3" s="196" t="s">
        <v>22</v>
      </c>
      <c r="P3" s="196" t="s">
        <v>28</v>
      </c>
      <c r="Q3" s="214" t="s">
        <v>4</v>
      </c>
      <c r="R3" s="216" t="s">
        <v>5</v>
      </c>
      <c r="S3" s="216" t="s">
        <v>6</v>
      </c>
      <c r="T3" s="188" t="s">
        <v>7</v>
      </c>
      <c r="U3" s="188" t="s">
        <v>8</v>
      </c>
      <c r="V3" s="188" t="s">
        <v>9</v>
      </c>
      <c r="W3" s="188" t="s">
        <v>10</v>
      </c>
      <c r="X3" s="188" t="s">
        <v>11</v>
      </c>
      <c r="Y3" s="188" t="s">
        <v>12</v>
      </c>
      <c r="Z3" s="220" t="s">
        <v>13</v>
      </c>
      <c r="AA3" s="190" t="s">
        <v>20</v>
      </c>
      <c r="AB3" s="207" t="s">
        <v>60</v>
      </c>
      <c r="AC3" s="207" t="s">
        <v>61</v>
      </c>
      <c r="AD3" s="207" t="s">
        <v>62</v>
      </c>
      <c r="AE3" s="190" t="s">
        <v>21</v>
      </c>
      <c r="AF3" s="205" t="s">
        <v>23</v>
      </c>
      <c r="AG3" s="208" t="s">
        <v>63</v>
      </c>
      <c r="AH3" s="209" t="s">
        <v>64</v>
      </c>
      <c r="AI3" s="204" t="s">
        <v>26</v>
      </c>
      <c r="AJ3" s="204" t="s">
        <v>27</v>
      </c>
      <c r="AK3" s="192" t="s">
        <v>65</v>
      </c>
    </row>
    <row r="4" spans="1:37" ht="17" thickBot="1" x14ac:dyDescent="0.25">
      <c r="A4" s="212"/>
      <c r="B4" s="85" t="s">
        <v>54</v>
      </c>
      <c r="C4" s="67" t="s">
        <v>14</v>
      </c>
      <c r="D4" s="68" t="s">
        <v>15</v>
      </c>
      <c r="E4" s="68" t="s">
        <v>16</v>
      </c>
      <c r="F4" s="68" t="s">
        <v>14</v>
      </c>
      <c r="G4" s="68" t="s">
        <v>15</v>
      </c>
      <c r="H4" s="68" t="s">
        <v>17</v>
      </c>
      <c r="I4" s="68" t="s">
        <v>14</v>
      </c>
      <c r="J4" s="68" t="s">
        <v>15</v>
      </c>
      <c r="K4" s="68" t="s">
        <v>16</v>
      </c>
      <c r="L4" s="68" t="s">
        <v>14</v>
      </c>
      <c r="M4" s="68" t="s">
        <v>15</v>
      </c>
      <c r="N4" s="68" t="s">
        <v>16</v>
      </c>
      <c r="O4" s="197"/>
      <c r="P4" s="197"/>
      <c r="Q4" s="215"/>
      <c r="R4" s="217"/>
      <c r="S4" s="217"/>
      <c r="T4" s="189"/>
      <c r="U4" s="189"/>
      <c r="V4" s="189"/>
      <c r="W4" s="189"/>
      <c r="X4" s="189"/>
      <c r="Y4" s="189"/>
      <c r="Z4" s="221"/>
      <c r="AA4" s="203"/>
      <c r="AB4" s="203"/>
      <c r="AC4" s="203"/>
      <c r="AD4" s="203"/>
      <c r="AE4" s="203"/>
      <c r="AF4" s="206"/>
      <c r="AG4" s="206"/>
      <c r="AH4" s="210"/>
      <c r="AI4" s="191"/>
      <c r="AJ4" s="191"/>
      <c r="AK4" s="193"/>
    </row>
    <row r="5" spans="1:37" ht="17" thickBot="1" x14ac:dyDescent="0.25">
      <c r="A5" s="30" t="s">
        <v>31</v>
      </c>
      <c r="B5" s="87" t="s">
        <v>19</v>
      </c>
      <c r="C5" s="65">
        <v>22</v>
      </c>
      <c r="D5" s="66">
        <v>45</v>
      </c>
      <c r="E5" s="53">
        <f t="shared" ref="E5:E29" si="0">C5/D5</f>
        <v>0.48888888888888887</v>
      </c>
      <c r="F5" s="63">
        <v>7</v>
      </c>
      <c r="G5" s="63">
        <v>13</v>
      </c>
      <c r="H5" s="53">
        <f t="shared" ref="H5:H29" si="1">F5/G5</f>
        <v>0.53846153846153844</v>
      </c>
      <c r="I5" s="63">
        <f t="shared" ref="I5:J10" si="2">C5+F5</f>
        <v>29</v>
      </c>
      <c r="J5" s="63">
        <f t="shared" si="2"/>
        <v>58</v>
      </c>
      <c r="K5" s="53">
        <f t="shared" ref="K5:K29" si="3">I5/J5</f>
        <v>0.5</v>
      </c>
      <c r="L5" s="63">
        <v>17</v>
      </c>
      <c r="M5" s="63">
        <v>22</v>
      </c>
      <c r="N5" s="53">
        <f t="shared" ref="N5:N29" si="4">L5/M5</f>
        <v>0.77272727272727271</v>
      </c>
      <c r="O5" s="53">
        <f>((I5+0.5*F5)/J5)</f>
        <v>0.56034482758620685</v>
      </c>
      <c r="P5" s="102">
        <f>(Q5/(2*(J5+(0.44*M5))))</f>
        <v>0.6057919621749408</v>
      </c>
      <c r="Q5" s="29">
        <f t="shared" ref="Q5:Q10" si="5">(C5*2)+(F5*3)+(L5)</f>
        <v>82</v>
      </c>
      <c r="R5" s="29">
        <v>8</v>
      </c>
      <c r="S5" s="29">
        <v>18</v>
      </c>
      <c r="T5" s="29">
        <v>17</v>
      </c>
      <c r="U5" s="29">
        <v>1</v>
      </c>
      <c r="V5" s="29">
        <v>7</v>
      </c>
      <c r="W5" s="29">
        <v>27</v>
      </c>
      <c r="X5" s="29">
        <v>21</v>
      </c>
      <c r="Y5" s="42">
        <v>22</v>
      </c>
      <c r="Z5" s="43">
        <f t="shared" ref="Z5:Z10" si="6">(Q5+R5+T5+U5+V5+W5)-((J5-I5)+(M5-L5)+S5)</f>
        <v>90</v>
      </c>
      <c r="AA5" s="54">
        <f t="shared" ref="AA5:AA10" si="7">(J5+0.44*M5)+(S5-V5)</f>
        <v>78.680000000000007</v>
      </c>
      <c r="AB5" s="54">
        <f t="shared" ref="AB5:AB10" si="8">100*(Q5/AA5)</f>
        <v>104.21962379257752</v>
      </c>
      <c r="AC5" s="54">
        <v>103.4</v>
      </c>
      <c r="AD5" s="54">
        <f t="shared" ref="AD5:AD10" si="9">AB5-AC5</f>
        <v>0.8196237925775165</v>
      </c>
      <c r="AE5" s="54">
        <f t="shared" ref="AE5:AE10" si="10">(V5/((J5-I5)+(M5-L5))*100)</f>
        <v>20.588235294117645</v>
      </c>
      <c r="AF5" s="57">
        <f t="shared" ref="AF5:AF10" si="11">(S5/AA5)*100</f>
        <v>22.877478393492627</v>
      </c>
      <c r="AG5" s="138">
        <f>(M5/J5)*100</f>
        <v>37.931034482758619</v>
      </c>
      <c r="AH5" s="95">
        <f>((O5*100)*0.4)+(AE5*0.2)+(AG5*0.15)-(AF5*0.25)</f>
        <v>26.501725736312437</v>
      </c>
      <c r="AI5" s="46">
        <v>26</v>
      </c>
      <c r="AJ5" s="46">
        <v>9</v>
      </c>
      <c r="AK5" s="46">
        <v>13</v>
      </c>
    </row>
    <row r="6" spans="1:37" ht="17" thickBot="1" x14ac:dyDescent="0.25">
      <c r="A6" s="37" t="s">
        <v>41</v>
      </c>
      <c r="B6" s="91" t="s">
        <v>19</v>
      </c>
      <c r="C6" s="3">
        <v>24</v>
      </c>
      <c r="D6" s="19">
        <v>39</v>
      </c>
      <c r="E6" s="61">
        <f t="shared" si="0"/>
        <v>0.61538461538461542</v>
      </c>
      <c r="F6" s="60">
        <v>9</v>
      </c>
      <c r="G6" s="60">
        <v>21</v>
      </c>
      <c r="H6" s="61">
        <f t="shared" si="1"/>
        <v>0.42857142857142855</v>
      </c>
      <c r="I6" s="64">
        <f t="shared" si="2"/>
        <v>33</v>
      </c>
      <c r="J6" s="64">
        <f t="shared" si="2"/>
        <v>60</v>
      </c>
      <c r="K6" s="61">
        <f t="shared" si="3"/>
        <v>0.55000000000000004</v>
      </c>
      <c r="L6" s="60">
        <v>15</v>
      </c>
      <c r="M6" s="60">
        <v>16</v>
      </c>
      <c r="N6" s="61">
        <f t="shared" si="4"/>
        <v>0.9375</v>
      </c>
      <c r="O6" s="61">
        <f t="shared" ref="O6:O29" si="12">((I6+0.5*F6)/J6)</f>
        <v>0.625</v>
      </c>
      <c r="P6" s="103">
        <f t="shared" ref="P6:P29" si="13">(Q6/(2*(J6+(0.44*M6))))</f>
        <v>0.67124105011933166</v>
      </c>
      <c r="Q6" s="29">
        <f t="shared" si="5"/>
        <v>90</v>
      </c>
      <c r="R6" s="10">
        <v>11</v>
      </c>
      <c r="S6" s="10">
        <v>14</v>
      </c>
      <c r="T6" s="10">
        <v>23</v>
      </c>
      <c r="U6" s="10">
        <v>2</v>
      </c>
      <c r="V6" s="10">
        <v>5</v>
      </c>
      <c r="W6" s="10">
        <v>27</v>
      </c>
      <c r="X6" s="10">
        <v>16</v>
      </c>
      <c r="Y6" s="38">
        <v>16</v>
      </c>
      <c r="Z6" s="40">
        <f t="shared" si="6"/>
        <v>116</v>
      </c>
      <c r="AA6" s="54">
        <f t="shared" si="7"/>
        <v>76.040000000000006</v>
      </c>
      <c r="AB6" s="54">
        <f t="shared" si="8"/>
        <v>118.35875854813256</v>
      </c>
      <c r="AC6" s="54">
        <v>85.8</v>
      </c>
      <c r="AD6" s="54">
        <f t="shared" si="9"/>
        <v>32.558758548132559</v>
      </c>
      <c r="AE6" s="54">
        <f t="shared" si="10"/>
        <v>17.857142857142858</v>
      </c>
      <c r="AF6" s="55">
        <f t="shared" si="11"/>
        <v>18.411362440820618</v>
      </c>
      <c r="AG6" s="119">
        <f t="shared" ref="AG6:AG10" si="14">(M6/J6)*100</f>
        <v>26.666666666666668</v>
      </c>
      <c r="AH6" s="56">
        <f t="shared" ref="AH6:AH10" si="15">((O6*100)*0.4)+(AE6*0.2)+(AG6*0.15)-(AF6*0.25)</f>
        <v>27.968587961223413</v>
      </c>
      <c r="AI6" s="46">
        <v>44</v>
      </c>
      <c r="AJ6" s="46">
        <v>14</v>
      </c>
      <c r="AK6" s="46">
        <v>26</v>
      </c>
    </row>
    <row r="7" spans="1:37" ht="17" thickBot="1" x14ac:dyDescent="0.25">
      <c r="A7" s="41" t="s">
        <v>34</v>
      </c>
      <c r="B7" s="92" t="s">
        <v>18</v>
      </c>
      <c r="C7" s="3">
        <v>22</v>
      </c>
      <c r="D7" s="19">
        <v>45</v>
      </c>
      <c r="E7" s="61">
        <f t="shared" si="0"/>
        <v>0.48888888888888887</v>
      </c>
      <c r="F7" s="60">
        <v>7</v>
      </c>
      <c r="G7" s="60">
        <v>21</v>
      </c>
      <c r="H7" s="61">
        <f t="shared" si="1"/>
        <v>0.33333333333333331</v>
      </c>
      <c r="I7" s="64">
        <f t="shared" si="2"/>
        <v>29</v>
      </c>
      <c r="J7" s="64">
        <f t="shared" si="2"/>
        <v>66</v>
      </c>
      <c r="K7" s="61">
        <f t="shared" si="3"/>
        <v>0.43939393939393939</v>
      </c>
      <c r="L7" s="60">
        <v>13</v>
      </c>
      <c r="M7" s="60">
        <v>14</v>
      </c>
      <c r="N7" s="61">
        <f t="shared" si="4"/>
        <v>0.9285714285714286</v>
      </c>
      <c r="O7" s="61">
        <f t="shared" si="12"/>
        <v>0.49242424242424243</v>
      </c>
      <c r="P7" s="103">
        <f t="shared" si="13"/>
        <v>0.54046563192904662</v>
      </c>
      <c r="Q7" s="29">
        <f t="shared" si="5"/>
        <v>78</v>
      </c>
      <c r="R7" s="10">
        <v>7</v>
      </c>
      <c r="S7" s="10">
        <v>25</v>
      </c>
      <c r="T7" s="10">
        <v>18</v>
      </c>
      <c r="U7" s="10">
        <v>2</v>
      </c>
      <c r="V7" s="10">
        <v>13</v>
      </c>
      <c r="W7" s="10">
        <v>35</v>
      </c>
      <c r="X7" s="10">
        <v>17</v>
      </c>
      <c r="Y7" s="10">
        <v>12</v>
      </c>
      <c r="Z7" s="40">
        <f t="shared" si="6"/>
        <v>90</v>
      </c>
      <c r="AA7" s="54">
        <f t="shared" si="7"/>
        <v>84.16</v>
      </c>
      <c r="AB7" s="54">
        <f t="shared" si="8"/>
        <v>92.680608365019012</v>
      </c>
      <c r="AC7" s="54">
        <v>98.5</v>
      </c>
      <c r="AD7" s="54">
        <f t="shared" si="9"/>
        <v>-5.8193916349809882</v>
      </c>
      <c r="AE7" s="54">
        <f t="shared" si="10"/>
        <v>34.210526315789473</v>
      </c>
      <c r="AF7" s="55">
        <f t="shared" si="11"/>
        <v>29.70532319391635</v>
      </c>
      <c r="AG7" s="119">
        <f t="shared" si="14"/>
        <v>21.212121212121211</v>
      </c>
      <c r="AH7" s="56">
        <f t="shared" si="15"/>
        <v>22.294562343466687</v>
      </c>
      <c r="AI7" s="46">
        <v>32</v>
      </c>
      <c r="AJ7" s="46">
        <v>23</v>
      </c>
      <c r="AK7" s="46">
        <v>8</v>
      </c>
    </row>
    <row r="8" spans="1:37" x14ac:dyDescent="0.2">
      <c r="A8" s="37" t="s">
        <v>46</v>
      </c>
      <c r="B8" s="91" t="s">
        <v>19</v>
      </c>
      <c r="C8" s="3">
        <v>28</v>
      </c>
      <c r="D8" s="19">
        <v>50</v>
      </c>
      <c r="E8" s="49">
        <f t="shared" si="0"/>
        <v>0.56000000000000005</v>
      </c>
      <c r="F8" s="50">
        <v>4</v>
      </c>
      <c r="G8" s="50">
        <v>18</v>
      </c>
      <c r="H8" s="61">
        <f t="shared" si="1"/>
        <v>0.22222222222222221</v>
      </c>
      <c r="I8" s="64">
        <f t="shared" si="2"/>
        <v>32</v>
      </c>
      <c r="J8" s="64">
        <f t="shared" si="2"/>
        <v>68</v>
      </c>
      <c r="K8" s="61">
        <f t="shared" si="3"/>
        <v>0.47058823529411764</v>
      </c>
      <c r="L8" s="50">
        <v>11</v>
      </c>
      <c r="M8" s="50">
        <v>14</v>
      </c>
      <c r="N8" s="49">
        <f t="shared" si="4"/>
        <v>0.7857142857142857</v>
      </c>
      <c r="O8" s="49">
        <f t="shared" si="12"/>
        <v>0.5</v>
      </c>
      <c r="P8" s="104">
        <f t="shared" si="13"/>
        <v>0.53263214670981662</v>
      </c>
      <c r="Q8" s="29">
        <f t="shared" si="5"/>
        <v>79</v>
      </c>
      <c r="R8" s="10">
        <v>4</v>
      </c>
      <c r="S8" s="10">
        <v>14</v>
      </c>
      <c r="T8" s="10">
        <v>12</v>
      </c>
      <c r="U8" s="10">
        <v>2</v>
      </c>
      <c r="V8" s="10">
        <v>16</v>
      </c>
      <c r="W8" s="10">
        <v>33</v>
      </c>
      <c r="X8" s="10">
        <v>17</v>
      </c>
      <c r="Y8" s="10">
        <v>18</v>
      </c>
      <c r="Z8" s="40">
        <f t="shared" si="6"/>
        <v>93</v>
      </c>
      <c r="AA8" s="54">
        <f t="shared" si="7"/>
        <v>72.16</v>
      </c>
      <c r="AB8" s="54">
        <f t="shared" si="8"/>
        <v>109.47893569844788</v>
      </c>
      <c r="AC8" s="54">
        <v>90.2</v>
      </c>
      <c r="AD8" s="54">
        <f t="shared" si="9"/>
        <v>19.278935698447881</v>
      </c>
      <c r="AE8" s="54">
        <f t="shared" si="10"/>
        <v>41.025641025641022</v>
      </c>
      <c r="AF8" s="55">
        <f t="shared" si="11"/>
        <v>19.401330376940134</v>
      </c>
      <c r="AG8" s="119">
        <f t="shared" si="14"/>
        <v>20.588235294117645</v>
      </c>
      <c r="AH8" s="56">
        <f t="shared" si="15"/>
        <v>26.443030905010815</v>
      </c>
      <c r="AI8" s="46">
        <v>46</v>
      </c>
      <c r="AJ8" s="46">
        <v>11</v>
      </c>
      <c r="AK8" s="46">
        <v>11</v>
      </c>
    </row>
    <row r="9" spans="1:37" x14ac:dyDescent="0.2">
      <c r="A9" s="41" t="s">
        <v>35</v>
      </c>
      <c r="B9" s="92" t="s">
        <v>18</v>
      </c>
      <c r="C9" s="3">
        <v>24</v>
      </c>
      <c r="D9" s="19">
        <v>40</v>
      </c>
      <c r="E9" s="49">
        <f t="shared" si="0"/>
        <v>0.6</v>
      </c>
      <c r="F9" s="23">
        <v>4</v>
      </c>
      <c r="G9" s="23">
        <v>20</v>
      </c>
      <c r="H9" s="61">
        <f t="shared" si="1"/>
        <v>0.2</v>
      </c>
      <c r="I9" s="23">
        <f t="shared" si="2"/>
        <v>28</v>
      </c>
      <c r="J9" s="23">
        <f t="shared" si="2"/>
        <v>60</v>
      </c>
      <c r="K9" s="61">
        <f t="shared" si="3"/>
        <v>0.46666666666666667</v>
      </c>
      <c r="L9" s="23">
        <v>10</v>
      </c>
      <c r="M9" s="23">
        <v>12</v>
      </c>
      <c r="N9" s="22">
        <f t="shared" si="4"/>
        <v>0.83333333333333337</v>
      </c>
      <c r="O9" s="49">
        <f t="shared" si="12"/>
        <v>0.5</v>
      </c>
      <c r="P9" s="105">
        <f t="shared" si="13"/>
        <v>0.53615196078431371</v>
      </c>
      <c r="Q9" s="10">
        <f t="shared" si="5"/>
        <v>70</v>
      </c>
      <c r="R9" s="10">
        <v>6</v>
      </c>
      <c r="S9" s="10">
        <v>20</v>
      </c>
      <c r="T9" s="10">
        <v>22</v>
      </c>
      <c r="U9" s="10">
        <v>2</v>
      </c>
      <c r="V9" s="10">
        <v>3</v>
      </c>
      <c r="W9" s="10">
        <v>30</v>
      </c>
      <c r="X9" s="10">
        <v>21</v>
      </c>
      <c r="Y9" s="10">
        <v>19</v>
      </c>
      <c r="Z9" s="2">
        <f t="shared" si="6"/>
        <v>79</v>
      </c>
      <c r="AA9" s="54">
        <f t="shared" si="7"/>
        <v>82.28</v>
      </c>
      <c r="AB9" s="54">
        <f t="shared" si="8"/>
        <v>85.075352455031592</v>
      </c>
      <c r="AC9" s="54">
        <v>106.6</v>
      </c>
      <c r="AD9" s="54">
        <f t="shared" si="9"/>
        <v>-21.524647544968403</v>
      </c>
      <c r="AE9" s="54">
        <f t="shared" si="10"/>
        <v>8.8235294117647065</v>
      </c>
      <c r="AF9" s="55">
        <f t="shared" si="11"/>
        <v>24.307243558580456</v>
      </c>
      <c r="AG9" s="119">
        <f t="shared" si="14"/>
        <v>20</v>
      </c>
      <c r="AH9" s="56">
        <f t="shared" si="15"/>
        <v>18.687894992707829</v>
      </c>
      <c r="AI9" s="46">
        <v>36</v>
      </c>
      <c r="AJ9" s="46">
        <v>12</v>
      </c>
      <c r="AK9" s="46">
        <v>8</v>
      </c>
    </row>
    <row r="10" spans="1:37" x14ac:dyDescent="0.2">
      <c r="A10" s="41" t="s">
        <v>52</v>
      </c>
      <c r="B10" s="163" t="s">
        <v>18</v>
      </c>
      <c r="C10" s="3">
        <v>23</v>
      </c>
      <c r="D10" s="19">
        <v>50</v>
      </c>
      <c r="E10" s="49">
        <f t="shared" si="0"/>
        <v>0.46</v>
      </c>
      <c r="F10" s="23">
        <v>3</v>
      </c>
      <c r="G10" s="23">
        <v>20</v>
      </c>
      <c r="H10" s="61">
        <f t="shared" si="1"/>
        <v>0.15</v>
      </c>
      <c r="I10" s="23">
        <f t="shared" si="2"/>
        <v>26</v>
      </c>
      <c r="J10" s="23">
        <f t="shared" si="2"/>
        <v>70</v>
      </c>
      <c r="K10" s="61">
        <f t="shared" si="3"/>
        <v>0.37142857142857144</v>
      </c>
      <c r="L10" s="23">
        <v>6</v>
      </c>
      <c r="M10" s="23">
        <v>13</v>
      </c>
      <c r="N10" s="22">
        <f t="shared" si="4"/>
        <v>0.46153846153846156</v>
      </c>
      <c r="O10" s="27">
        <f t="shared" si="12"/>
        <v>0.39285714285714285</v>
      </c>
      <c r="P10" s="31">
        <f t="shared" si="13"/>
        <v>0.40279978869519284</v>
      </c>
      <c r="Q10" s="10">
        <f t="shared" si="5"/>
        <v>61</v>
      </c>
      <c r="R10" s="10">
        <v>13</v>
      </c>
      <c r="S10" s="10">
        <v>12</v>
      </c>
      <c r="T10" s="10">
        <v>15</v>
      </c>
      <c r="U10" s="10">
        <v>2</v>
      </c>
      <c r="V10" s="10">
        <v>4</v>
      </c>
      <c r="W10" s="10">
        <v>21</v>
      </c>
      <c r="X10" s="10">
        <v>16</v>
      </c>
      <c r="Y10" s="10">
        <v>16</v>
      </c>
      <c r="Z10" s="2">
        <f t="shared" si="6"/>
        <v>53</v>
      </c>
      <c r="AA10" s="54">
        <f t="shared" si="7"/>
        <v>83.72</v>
      </c>
      <c r="AB10" s="54">
        <f t="shared" si="8"/>
        <v>72.861920688007643</v>
      </c>
      <c r="AC10" s="54">
        <v>119</v>
      </c>
      <c r="AD10" s="54">
        <f t="shared" si="9"/>
        <v>-46.138079311992357</v>
      </c>
      <c r="AE10" s="54">
        <f t="shared" si="10"/>
        <v>7.8431372549019605</v>
      </c>
      <c r="AF10" s="55">
        <f t="shared" si="11"/>
        <v>14.333492594362159</v>
      </c>
      <c r="AG10" s="119">
        <f t="shared" si="14"/>
        <v>18.571428571428573</v>
      </c>
      <c r="AH10" s="80">
        <f t="shared" si="15"/>
        <v>16.485254302389855</v>
      </c>
      <c r="AI10" s="46">
        <v>30</v>
      </c>
      <c r="AJ10" s="46">
        <v>3</v>
      </c>
      <c r="AK10" s="46">
        <v>14</v>
      </c>
    </row>
    <row r="11" spans="1:37" x14ac:dyDescent="0.2">
      <c r="A11" s="17"/>
      <c r="B11" s="88"/>
      <c r="C11" s="3"/>
      <c r="D11" s="19"/>
      <c r="E11" s="22" t="e">
        <f t="shared" si="0"/>
        <v>#DIV/0!</v>
      </c>
      <c r="F11" s="23"/>
      <c r="G11" s="23"/>
      <c r="H11" s="22" t="e">
        <f t="shared" si="1"/>
        <v>#DIV/0!</v>
      </c>
      <c r="I11" s="23"/>
      <c r="J11" s="23"/>
      <c r="K11" s="22" t="e">
        <f t="shared" si="3"/>
        <v>#DIV/0!</v>
      </c>
      <c r="L11" s="23"/>
      <c r="M11" s="23"/>
      <c r="N11" s="22" t="e">
        <f t="shared" si="4"/>
        <v>#DIV/0!</v>
      </c>
      <c r="O11" s="27" t="e">
        <f t="shared" si="12"/>
        <v>#DIV/0!</v>
      </c>
      <c r="P11" s="31" t="e">
        <f t="shared" si="13"/>
        <v>#DIV/0!</v>
      </c>
      <c r="Q11" s="10"/>
      <c r="R11" s="10"/>
      <c r="S11" s="10"/>
      <c r="T11" s="10"/>
      <c r="U11" s="10"/>
      <c r="V11" s="10"/>
      <c r="W11" s="10"/>
      <c r="X11" s="10"/>
      <c r="Y11" s="10"/>
      <c r="Z11" s="2"/>
      <c r="AA11" s="54"/>
      <c r="AB11" s="54"/>
      <c r="AC11" s="54"/>
      <c r="AD11" s="54"/>
      <c r="AE11" s="54"/>
      <c r="AF11" s="55"/>
      <c r="AG11" s="119"/>
      <c r="AH11" s="80"/>
      <c r="AI11" s="46"/>
      <c r="AJ11" s="46"/>
      <c r="AK11" s="46"/>
    </row>
    <row r="12" spans="1:37" x14ac:dyDescent="0.2">
      <c r="A12" s="17"/>
      <c r="B12" s="88"/>
      <c r="C12" s="3"/>
      <c r="D12" s="19"/>
      <c r="E12" s="22" t="e">
        <f t="shared" si="0"/>
        <v>#DIV/0!</v>
      </c>
      <c r="F12" s="23"/>
      <c r="G12" s="23"/>
      <c r="H12" s="22" t="e">
        <f t="shared" si="1"/>
        <v>#DIV/0!</v>
      </c>
      <c r="I12" s="23"/>
      <c r="J12" s="23"/>
      <c r="K12" s="22" t="e">
        <f t="shared" si="3"/>
        <v>#DIV/0!</v>
      </c>
      <c r="L12" s="23"/>
      <c r="M12" s="23"/>
      <c r="N12" s="22" t="e">
        <f t="shared" si="4"/>
        <v>#DIV/0!</v>
      </c>
      <c r="O12" s="27" t="e">
        <f t="shared" si="12"/>
        <v>#DIV/0!</v>
      </c>
      <c r="P12" s="31" t="e">
        <f t="shared" si="13"/>
        <v>#DIV/0!</v>
      </c>
      <c r="Q12" s="10"/>
      <c r="R12" s="10"/>
      <c r="S12" s="10"/>
      <c r="T12" s="10"/>
      <c r="U12" s="10"/>
      <c r="V12" s="10"/>
      <c r="W12" s="10"/>
      <c r="X12" s="10"/>
      <c r="Y12" s="10"/>
      <c r="Z12" s="16"/>
      <c r="AA12" s="54"/>
      <c r="AB12" s="54"/>
      <c r="AC12" s="54"/>
      <c r="AD12" s="54"/>
      <c r="AE12" s="54"/>
      <c r="AF12" s="55"/>
      <c r="AG12" s="119"/>
      <c r="AH12" s="80"/>
      <c r="AI12" s="46"/>
      <c r="AJ12" s="46"/>
      <c r="AK12" s="46"/>
    </row>
    <row r="13" spans="1:37" x14ac:dyDescent="0.2">
      <c r="A13" s="17"/>
      <c r="B13" s="88"/>
      <c r="C13" s="3"/>
      <c r="D13" s="19"/>
      <c r="E13" s="22" t="e">
        <f t="shared" si="0"/>
        <v>#DIV/0!</v>
      </c>
      <c r="F13" s="23"/>
      <c r="G13" s="23"/>
      <c r="H13" s="22" t="e">
        <f t="shared" si="1"/>
        <v>#DIV/0!</v>
      </c>
      <c r="I13" s="23"/>
      <c r="J13" s="23"/>
      <c r="K13" s="22" t="e">
        <f t="shared" si="3"/>
        <v>#DIV/0!</v>
      </c>
      <c r="L13" s="23"/>
      <c r="M13" s="23"/>
      <c r="N13" s="22" t="e">
        <f t="shared" si="4"/>
        <v>#DIV/0!</v>
      </c>
      <c r="O13" s="27" t="e">
        <f t="shared" si="12"/>
        <v>#DIV/0!</v>
      </c>
      <c r="P13" s="31" t="e">
        <f t="shared" si="13"/>
        <v>#DIV/0!</v>
      </c>
      <c r="Q13" s="10"/>
      <c r="R13" s="10"/>
      <c r="S13" s="10"/>
      <c r="T13" s="10"/>
      <c r="U13" s="10"/>
      <c r="V13" s="10"/>
      <c r="W13" s="10"/>
      <c r="X13" s="10"/>
      <c r="Y13" s="10"/>
      <c r="Z13" s="15"/>
      <c r="AA13" s="54"/>
      <c r="AB13" s="54"/>
      <c r="AC13" s="54"/>
      <c r="AD13" s="54"/>
      <c r="AE13" s="54"/>
      <c r="AF13" s="55"/>
      <c r="AG13" s="119"/>
      <c r="AH13" s="80"/>
      <c r="AI13" s="46"/>
      <c r="AJ13" s="46"/>
      <c r="AK13" s="46"/>
    </row>
    <row r="14" spans="1:37" x14ac:dyDescent="0.2">
      <c r="A14" s="17"/>
      <c r="B14" s="88"/>
      <c r="C14" s="3"/>
      <c r="D14" s="19"/>
      <c r="E14" s="22" t="e">
        <f t="shared" si="0"/>
        <v>#DIV/0!</v>
      </c>
      <c r="F14" s="23"/>
      <c r="G14" s="23"/>
      <c r="H14" s="22" t="e">
        <f t="shared" si="1"/>
        <v>#DIV/0!</v>
      </c>
      <c r="I14" s="23"/>
      <c r="J14" s="23"/>
      <c r="K14" s="22" t="e">
        <f t="shared" si="3"/>
        <v>#DIV/0!</v>
      </c>
      <c r="L14" s="23"/>
      <c r="M14" s="23"/>
      <c r="N14" s="22" t="e">
        <f t="shared" si="4"/>
        <v>#DIV/0!</v>
      </c>
      <c r="O14" s="27" t="e">
        <f t="shared" si="12"/>
        <v>#DIV/0!</v>
      </c>
      <c r="P14" s="31" t="e">
        <f t="shared" si="13"/>
        <v>#DIV/0!</v>
      </c>
      <c r="Q14" s="10"/>
      <c r="R14" s="10"/>
      <c r="S14" s="10"/>
      <c r="T14" s="10"/>
      <c r="U14" s="10"/>
      <c r="V14" s="10"/>
      <c r="W14" s="10"/>
      <c r="X14" s="10"/>
      <c r="Y14" s="10"/>
      <c r="Z14" s="15"/>
      <c r="AA14" s="54"/>
      <c r="AB14" s="54"/>
      <c r="AC14" s="54"/>
      <c r="AD14" s="54"/>
      <c r="AE14" s="54"/>
      <c r="AF14" s="55"/>
      <c r="AG14" s="119"/>
      <c r="AH14" s="80"/>
      <c r="AI14" s="46"/>
      <c r="AJ14" s="46"/>
      <c r="AK14" s="46"/>
    </row>
    <row r="15" spans="1:37" x14ac:dyDescent="0.2">
      <c r="A15" s="17"/>
      <c r="B15" s="88"/>
      <c r="C15" s="3"/>
      <c r="D15" s="19"/>
      <c r="E15" s="22" t="e">
        <f t="shared" si="0"/>
        <v>#DIV/0!</v>
      </c>
      <c r="F15" s="23"/>
      <c r="G15" s="23"/>
      <c r="H15" s="22" t="e">
        <f t="shared" si="1"/>
        <v>#DIV/0!</v>
      </c>
      <c r="I15" s="23"/>
      <c r="J15" s="23"/>
      <c r="K15" s="22" t="e">
        <f t="shared" si="3"/>
        <v>#DIV/0!</v>
      </c>
      <c r="L15" s="23"/>
      <c r="M15" s="23"/>
      <c r="N15" s="22" t="e">
        <f t="shared" si="4"/>
        <v>#DIV/0!</v>
      </c>
      <c r="O15" s="27" t="e">
        <f t="shared" si="12"/>
        <v>#DIV/0!</v>
      </c>
      <c r="P15" s="31" t="e">
        <f t="shared" si="13"/>
        <v>#DIV/0!</v>
      </c>
      <c r="Q15" s="10"/>
      <c r="R15" s="10"/>
      <c r="S15" s="10"/>
      <c r="T15" s="10"/>
      <c r="U15" s="10"/>
      <c r="V15" s="10"/>
      <c r="W15" s="10"/>
      <c r="X15" s="10"/>
      <c r="Y15" s="10"/>
      <c r="Z15" s="15"/>
      <c r="AA15" s="54"/>
      <c r="AB15" s="54"/>
      <c r="AC15" s="54"/>
      <c r="AD15" s="54"/>
      <c r="AE15" s="54"/>
      <c r="AF15" s="55"/>
      <c r="AG15" s="119"/>
      <c r="AH15" s="80"/>
      <c r="AI15" s="46"/>
      <c r="AJ15" s="46"/>
      <c r="AK15" s="46"/>
    </row>
    <row r="16" spans="1:37" x14ac:dyDescent="0.2">
      <c r="A16" s="17"/>
      <c r="B16" s="88"/>
      <c r="C16" s="3"/>
      <c r="D16" s="19"/>
      <c r="E16" s="22" t="e">
        <f t="shared" si="0"/>
        <v>#DIV/0!</v>
      </c>
      <c r="F16" s="23"/>
      <c r="G16" s="23"/>
      <c r="H16" s="22" t="e">
        <f t="shared" si="1"/>
        <v>#DIV/0!</v>
      </c>
      <c r="I16" s="23"/>
      <c r="J16" s="23"/>
      <c r="K16" s="22" t="e">
        <f t="shared" si="3"/>
        <v>#DIV/0!</v>
      </c>
      <c r="L16" s="23"/>
      <c r="M16" s="23"/>
      <c r="N16" s="22" t="e">
        <f t="shared" si="4"/>
        <v>#DIV/0!</v>
      </c>
      <c r="O16" s="27" t="e">
        <f t="shared" si="12"/>
        <v>#DIV/0!</v>
      </c>
      <c r="P16" s="31" t="e">
        <f t="shared" si="13"/>
        <v>#DIV/0!</v>
      </c>
      <c r="Q16" s="10"/>
      <c r="R16" s="10"/>
      <c r="S16" s="10"/>
      <c r="T16" s="10"/>
      <c r="U16" s="10"/>
      <c r="V16" s="10"/>
      <c r="W16" s="10"/>
      <c r="X16" s="10"/>
      <c r="Y16" s="10"/>
      <c r="Z16" s="15"/>
      <c r="AA16" s="54"/>
      <c r="AB16" s="54"/>
      <c r="AC16" s="54"/>
      <c r="AD16" s="54"/>
      <c r="AE16" s="54"/>
      <c r="AF16" s="55"/>
      <c r="AG16" s="119"/>
      <c r="AH16" s="80"/>
      <c r="AI16" s="46"/>
      <c r="AJ16" s="46"/>
      <c r="AK16" s="46"/>
    </row>
    <row r="17" spans="1:37" x14ac:dyDescent="0.2">
      <c r="A17" s="17"/>
      <c r="B17" s="88"/>
      <c r="C17" s="3"/>
      <c r="D17" s="19"/>
      <c r="E17" s="22" t="e">
        <f t="shared" si="0"/>
        <v>#DIV/0!</v>
      </c>
      <c r="F17" s="23"/>
      <c r="G17" s="23"/>
      <c r="H17" s="22" t="e">
        <f t="shared" si="1"/>
        <v>#DIV/0!</v>
      </c>
      <c r="I17" s="23"/>
      <c r="J17" s="23"/>
      <c r="K17" s="22" t="e">
        <f t="shared" si="3"/>
        <v>#DIV/0!</v>
      </c>
      <c r="L17" s="23"/>
      <c r="M17" s="23"/>
      <c r="N17" s="22" t="e">
        <f t="shared" si="4"/>
        <v>#DIV/0!</v>
      </c>
      <c r="O17" s="27" t="e">
        <f t="shared" si="12"/>
        <v>#DIV/0!</v>
      </c>
      <c r="P17" s="31" t="e">
        <f t="shared" si="13"/>
        <v>#DIV/0!</v>
      </c>
      <c r="Q17" s="10"/>
      <c r="R17" s="10"/>
      <c r="S17" s="10"/>
      <c r="T17" s="10"/>
      <c r="U17" s="10"/>
      <c r="V17" s="10"/>
      <c r="W17" s="10"/>
      <c r="X17" s="10"/>
      <c r="Y17" s="10"/>
      <c r="Z17" s="15"/>
      <c r="AA17" s="54"/>
      <c r="AB17" s="54"/>
      <c r="AC17" s="54"/>
      <c r="AD17" s="54"/>
      <c r="AE17" s="54"/>
      <c r="AF17" s="55"/>
      <c r="AG17" s="119"/>
      <c r="AH17" s="80"/>
      <c r="AI17" s="46"/>
      <c r="AJ17" s="46"/>
      <c r="AK17" s="46"/>
    </row>
    <row r="18" spans="1:37" x14ac:dyDescent="0.2">
      <c r="A18" s="17"/>
      <c r="B18" s="88"/>
      <c r="C18" s="3"/>
      <c r="D18" s="19"/>
      <c r="E18" s="22" t="e">
        <f t="shared" si="0"/>
        <v>#DIV/0!</v>
      </c>
      <c r="F18" s="23"/>
      <c r="G18" s="23"/>
      <c r="H18" s="22" t="e">
        <f t="shared" si="1"/>
        <v>#DIV/0!</v>
      </c>
      <c r="I18" s="23"/>
      <c r="J18" s="23"/>
      <c r="K18" s="22" t="e">
        <f t="shared" si="3"/>
        <v>#DIV/0!</v>
      </c>
      <c r="L18" s="23"/>
      <c r="M18" s="23"/>
      <c r="N18" s="22" t="e">
        <f t="shared" si="4"/>
        <v>#DIV/0!</v>
      </c>
      <c r="O18" s="27" t="e">
        <f t="shared" si="12"/>
        <v>#DIV/0!</v>
      </c>
      <c r="P18" s="31" t="e">
        <f t="shared" si="13"/>
        <v>#DIV/0!</v>
      </c>
      <c r="Q18" s="10"/>
      <c r="R18" s="10"/>
      <c r="S18" s="10"/>
      <c r="T18" s="10"/>
      <c r="U18" s="10"/>
      <c r="V18" s="10"/>
      <c r="W18" s="10"/>
      <c r="X18" s="10"/>
      <c r="Y18" s="10"/>
      <c r="Z18" s="2"/>
      <c r="AA18" s="54"/>
      <c r="AB18" s="54"/>
      <c r="AC18" s="54"/>
      <c r="AD18" s="54"/>
      <c r="AE18" s="54"/>
      <c r="AF18" s="55"/>
      <c r="AG18" s="119"/>
      <c r="AH18" s="80"/>
      <c r="AI18" s="46"/>
      <c r="AJ18" s="46"/>
      <c r="AK18" s="46"/>
    </row>
    <row r="19" spans="1:37" x14ac:dyDescent="0.2">
      <c r="A19" s="17"/>
      <c r="B19" s="88"/>
      <c r="C19" s="3"/>
      <c r="D19" s="19"/>
      <c r="E19" s="22" t="e">
        <f t="shared" si="0"/>
        <v>#DIV/0!</v>
      </c>
      <c r="F19" s="23"/>
      <c r="G19" s="23"/>
      <c r="H19" s="22" t="e">
        <f t="shared" si="1"/>
        <v>#DIV/0!</v>
      </c>
      <c r="I19" s="23"/>
      <c r="J19" s="23"/>
      <c r="K19" s="22" t="e">
        <f t="shared" si="3"/>
        <v>#DIV/0!</v>
      </c>
      <c r="L19" s="23"/>
      <c r="M19" s="23"/>
      <c r="N19" s="22" t="e">
        <f t="shared" si="4"/>
        <v>#DIV/0!</v>
      </c>
      <c r="O19" s="27" t="e">
        <f t="shared" si="12"/>
        <v>#DIV/0!</v>
      </c>
      <c r="P19" s="31" t="e">
        <f t="shared" si="13"/>
        <v>#DIV/0!</v>
      </c>
      <c r="Q19" s="10"/>
      <c r="R19" s="10"/>
      <c r="S19" s="10"/>
      <c r="T19" s="10"/>
      <c r="U19" s="10"/>
      <c r="V19" s="10"/>
      <c r="W19" s="10"/>
      <c r="X19" s="10"/>
      <c r="Y19" s="10"/>
      <c r="Z19" s="2"/>
      <c r="AA19" s="54"/>
      <c r="AB19" s="54"/>
      <c r="AC19" s="54"/>
      <c r="AD19" s="54"/>
      <c r="AE19" s="54"/>
      <c r="AF19" s="55"/>
      <c r="AG19" s="119"/>
      <c r="AH19" s="80"/>
      <c r="AI19" s="46"/>
      <c r="AJ19" s="46"/>
      <c r="AK19" s="46"/>
    </row>
    <row r="20" spans="1:37" x14ac:dyDescent="0.2">
      <c r="A20" s="17"/>
      <c r="B20" s="88"/>
      <c r="C20" s="3"/>
      <c r="D20" s="19"/>
      <c r="E20" s="22" t="e">
        <f t="shared" si="0"/>
        <v>#DIV/0!</v>
      </c>
      <c r="F20" s="23"/>
      <c r="G20" s="23"/>
      <c r="H20" s="22" t="e">
        <f t="shared" si="1"/>
        <v>#DIV/0!</v>
      </c>
      <c r="I20" s="23"/>
      <c r="J20" s="23"/>
      <c r="K20" s="22" t="e">
        <f t="shared" si="3"/>
        <v>#DIV/0!</v>
      </c>
      <c r="L20" s="23"/>
      <c r="M20" s="23"/>
      <c r="N20" s="22" t="e">
        <f t="shared" si="4"/>
        <v>#DIV/0!</v>
      </c>
      <c r="O20" s="27" t="e">
        <f t="shared" si="12"/>
        <v>#DIV/0!</v>
      </c>
      <c r="P20" s="31" t="e">
        <f t="shared" si="13"/>
        <v>#DIV/0!</v>
      </c>
      <c r="Q20" s="10"/>
      <c r="R20" s="10"/>
      <c r="S20" s="10"/>
      <c r="T20" s="10"/>
      <c r="U20" s="10"/>
      <c r="V20" s="10"/>
      <c r="W20" s="10"/>
      <c r="X20" s="10"/>
      <c r="Y20" s="10"/>
      <c r="Z20" s="2"/>
      <c r="AA20" s="54"/>
      <c r="AB20" s="54"/>
      <c r="AC20" s="54"/>
      <c r="AD20" s="54"/>
      <c r="AE20" s="54"/>
      <c r="AF20" s="55"/>
      <c r="AG20" s="119"/>
      <c r="AH20" s="80"/>
      <c r="AI20" s="46"/>
      <c r="AJ20" s="46"/>
      <c r="AK20" s="46"/>
    </row>
    <row r="21" spans="1:37" x14ac:dyDescent="0.2">
      <c r="A21" s="17"/>
      <c r="B21" s="88"/>
      <c r="C21" s="3"/>
      <c r="D21" s="19"/>
      <c r="E21" s="22" t="e">
        <f t="shared" si="0"/>
        <v>#DIV/0!</v>
      </c>
      <c r="F21" s="23"/>
      <c r="G21" s="23"/>
      <c r="H21" s="22" t="e">
        <f t="shared" si="1"/>
        <v>#DIV/0!</v>
      </c>
      <c r="I21" s="23"/>
      <c r="J21" s="23"/>
      <c r="K21" s="22" t="e">
        <f t="shared" si="3"/>
        <v>#DIV/0!</v>
      </c>
      <c r="L21" s="23"/>
      <c r="M21" s="23"/>
      <c r="N21" s="22" t="e">
        <f t="shared" si="4"/>
        <v>#DIV/0!</v>
      </c>
      <c r="O21" s="27" t="e">
        <f t="shared" si="12"/>
        <v>#DIV/0!</v>
      </c>
      <c r="P21" s="31" t="e">
        <f t="shared" si="13"/>
        <v>#DIV/0!</v>
      </c>
      <c r="Q21" s="10"/>
      <c r="R21" s="10"/>
      <c r="S21" s="10"/>
      <c r="T21" s="10"/>
      <c r="U21" s="10"/>
      <c r="V21" s="10"/>
      <c r="W21" s="10"/>
      <c r="X21" s="10"/>
      <c r="Y21" s="10"/>
      <c r="Z21" s="2"/>
      <c r="AA21" s="54"/>
      <c r="AB21" s="54"/>
      <c r="AC21" s="54"/>
      <c r="AD21" s="54"/>
      <c r="AE21" s="54"/>
      <c r="AF21" s="55"/>
      <c r="AG21" s="119"/>
      <c r="AH21" s="80"/>
      <c r="AI21" s="46"/>
      <c r="AJ21" s="46"/>
      <c r="AK21" s="46"/>
    </row>
    <row r="22" spans="1:37" x14ac:dyDescent="0.2">
      <c r="A22" s="4"/>
      <c r="B22" s="89"/>
      <c r="C22" s="3"/>
      <c r="D22" s="19"/>
      <c r="E22" s="22" t="e">
        <f t="shared" si="0"/>
        <v>#DIV/0!</v>
      </c>
      <c r="F22" s="23"/>
      <c r="G22" s="23"/>
      <c r="H22" s="22" t="e">
        <f t="shared" si="1"/>
        <v>#DIV/0!</v>
      </c>
      <c r="I22" s="23"/>
      <c r="J22" s="23"/>
      <c r="K22" s="22" t="e">
        <f t="shared" si="3"/>
        <v>#DIV/0!</v>
      </c>
      <c r="L22" s="23"/>
      <c r="M22" s="23"/>
      <c r="N22" s="22" t="e">
        <f t="shared" si="4"/>
        <v>#DIV/0!</v>
      </c>
      <c r="O22" s="27" t="e">
        <f t="shared" si="12"/>
        <v>#DIV/0!</v>
      </c>
      <c r="P22" s="31" t="e">
        <f t="shared" si="13"/>
        <v>#DIV/0!</v>
      </c>
      <c r="Q22" s="10"/>
      <c r="R22" s="10"/>
      <c r="S22" s="10"/>
      <c r="T22" s="10"/>
      <c r="U22" s="10"/>
      <c r="V22" s="10"/>
      <c r="W22" s="10"/>
      <c r="X22" s="10"/>
      <c r="Y22" s="10"/>
      <c r="Z22" s="2"/>
      <c r="AA22" s="54"/>
      <c r="AB22" s="54"/>
      <c r="AC22" s="54"/>
      <c r="AD22" s="54"/>
      <c r="AE22" s="54"/>
      <c r="AF22" s="55"/>
      <c r="AG22" s="119"/>
      <c r="AH22" s="181"/>
      <c r="AI22" s="46"/>
      <c r="AJ22" s="46"/>
      <c r="AK22" s="46"/>
    </row>
    <row r="23" spans="1:37" x14ac:dyDescent="0.2">
      <c r="A23" s="6"/>
      <c r="B23" s="90"/>
      <c r="C23" s="3"/>
      <c r="D23" s="19"/>
      <c r="E23" s="22" t="e">
        <f t="shared" si="0"/>
        <v>#DIV/0!</v>
      </c>
      <c r="F23" s="23"/>
      <c r="G23" s="23"/>
      <c r="H23" s="22" t="e">
        <f t="shared" si="1"/>
        <v>#DIV/0!</v>
      </c>
      <c r="I23" s="23"/>
      <c r="J23" s="23"/>
      <c r="K23" s="22" t="e">
        <f t="shared" si="3"/>
        <v>#DIV/0!</v>
      </c>
      <c r="L23" s="23"/>
      <c r="M23" s="23"/>
      <c r="N23" s="22" t="e">
        <f t="shared" si="4"/>
        <v>#DIV/0!</v>
      </c>
      <c r="O23" s="27" t="e">
        <f t="shared" si="12"/>
        <v>#DIV/0!</v>
      </c>
      <c r="P23" s="31" t="e">
        <f t="shared" si="13"/>
        <v>#DIV/0!</v>
      </c>
      <c r="Q23" s="10"/>
      <c r="R23" s="10"/>
      <c r="S23" s="10"/>
      <c r="T23" s="10"/>
      <c r="U23" s="10"/>
      <c r="V23" s="10"/>
      <c r="W23" s="10"/>
      <c r="X23" s="10"/>
      <c r="Y23" s="10"/>
      <c r="Z23" s="2"/>
      <c r="AA23" s="54"/>
      <c r="AB23" s="54"/>
      <c r="AC23" s="54"/>
      <c r="AD23" s="54"/>
      <c r="AE23" s="54"/>
      <c r="AF23" s="55"/>
      <c r="AG23" s="119"/>
      <c r="AH23" s="181"/>
      <c r="AI23" s="46"/>
      <c r="AJ23" s="46"/>
      <c r="AK23" s="46"/>
    </row>
    <row r="24" spans="1:37" x14ac:dyDescent="0.2">
      <c r="A24" s="4"/>
      <c r="B24" s="89"/>
      <c r="C24" s="3"/>
      <c r="D24" s="19"/>
      <c r="E24" s="22" t="e">
        <f t="shared" si="0"/>
        <v>#DIV/0!</v>
      </c>
      <c r="F24" s="23"/>
      <c r="G24" s="23"/>
      <c r="H24" s="22" t="e">
        <f t="shared" si="1"/>
        <v>#DIV/0!</v>
      </c>
      <c r="I24" s="23"/>
      <c r="J24" s="23"/>
      <c r="K24" s="22" t="e">
        <f t="shared" si="3"/>
        <v>#DIV/0!</v>
      </c>
      <c r="L24" s="23"/>
      <c r="M24" s="23"/>
      <c r="N24" s="22" t="e">
        <f t="shared" si="4"/>
        <v>#DIV/0!</v>
      </c>
      <c r="O24" s="27" t="e">
        <f t="shared" si="12"/>
        <v>#DIV/0!</v>
      </c>
      <c r="P24" s="31" t="e">
        <f t="shared" si="13"/>
        <v>#DIV/0!</v>
      </c>
      <c r="Q24" s="10"/>
      <c r="R24" s="10"/>
      <c r="S24" s="10"/>
      <c r="T24" s="10"/>
      <c r="U24" s="10"/>
      <c r="V24" s="10"/>
      <c r="W24" s="10"/>
      <c r="X24" s="10"/>
      <c r="Y24" s="10"/>
      <c r="Z24" s="2"/>
      <c r="AA24" s="54"/>
      <c r="AB24" s="54"/>
      <c r="AC24" s="54"/>
      <c r="AD24" s="54"/>
      <c r="AE24" s="54"/>
      <c r="AF24" s="55"/>
      <c r="AG24" s="119"/>
      <c r="AH24" s="181"/>
      <c r="AI24" s="46"/>
      <c r="AJ24" s="46"/>
      <c r="AK24" s="46"/>
    </row>
    <row r="25" spans="1:37" x14ac:dyDescent="0.2">
      <c r="A25" s="6"/>
      <c r="B25" s="90"/>
      <c r="C25" s="3"/>
      <c r="D25" s="19"/>
      <c r="E25" s="22" t="e">
        <f t="shared" si="0"/>
        <v>#DIV/0!</v>
      </c>
      <c r="F25" s="23"/>
      <c r="G25" s="23"/>
      <c r="H25" s="22" t="e">
        <f t="shared" si="1"/>
        <v>#DIV/0!</v>
      </c>
      <c r="I25" s="23"/>
      <c r="J25" s="23"/>
      <c r="K25" s="22" t="e">
        <f t="shared" si="3"/>
        <v>#DIV/0!</v>
      </c>
      <c r="L25" s="23"/>
      <c r="M25" s="23"/>
      <c r="N25" s="22" t="e">
        <f t="shared" si="4"/>
        <v>#DIV/0!</v>
      </c>
      <c r="O25" s="27" t="e">
        <f t="shared" si="12"/>
        <v>#DIV/0!</v>
      </c>
      <c r="P25" s="31" t="e">
        <f t="shared" si="13"/>
        <v>#DIV/0!</v>
      </c>
      <c r="Q25" s="10"/>
      <c r="R25" s="10"/>
      <c r="S25" s="10"/>
      <c r="T25" s="10"/>
      <c r="U25" s="10"/>
      <c r="V25" s="10"/>
      <c r="W25" s="10"/>
      <c r="X25" s="10"/>
      <c r="Y25" s="10"/>
      <c r="Z25" s="2"/>
      <c r="AA25" s="54"/>
      <c r="AB25" s="54"/>
      <c r="AC25" s="54"/>
      <c r="AD25" s="54"/>
      <c r="AE25" s="54"/>
      <c r="AF25" s="55"/>
      <c r="AG25" s="119"/>
      <c r="AH25" s="181"/>
      <c r="AI25" s="46"/>
      <c r="AJ25" s="46"/>
      <c r="AK25" s="46"/>
    </row>
    <row r="26" spans="1:37" x14ac:dyDescent="0.2">
      <c r="A26" s="4"/>
      <c r="B26" s="111"/>
      <c r="C26" s="3"/>
      <c r="D26" s="19"/>
      <c r="E26" s="25" t="e">
        <f t="shared" si="0"/>
        <v>#DIV/0!</v>
      </c>
      <c r="F26" s="23"/>
      <c r="G26" s="23"/>
      <c r="H26" s="22" t="e">
        <f t="shared" si="1"/>
        <v>#DIV/0!</v>
      </c>
      <c r="I26" s="23"/>
      <c r="J26" s="23"/>
      <c r="K26" s="22" t="e">
        <f t="shared" si="3"/>
        <v>#DIV/0!</v>
      </c>
      <c r="L26" s="23"/>
      <c r="M26" s="23"/>
      <c r="N26" s="22" t="e">
        <f t="shared" si="4"/>
        <v>#DIV/0!</v>
      </c>
      <c r="O26" s="27" t="e">
        <f t="shared" si="12"/>
        <v>#DIV/0!</v>
      </c>
      <c r="P26" s="31" t="e">
        <f t="shared" si="13"/>
        <v>#DIV/0!</v>
      </c>
      <c r="Q26" s="10"/>
      <c r="R26" s="10"/>
      <c r="S26" s="10"/>
      <c r="T26" s="10"/>
      <c r="U26" s="10"/>
      <c r="V26" s="10"/>
      <c r="W26" s="10"/>
      <c r="X26" s="10"/>
      <c r="Y26" s="10"/>
      <c r="Z26" s="2"/>
      <c r="AA26" s="54"/>
      <c r="AB26" s="54"/>
      <c r="AC26" s="54"/>
      <c r="AD26" s="54"/>
      <c r="AE26" s="54"/>
      <c r="AF26" s="55"/>
      <c r="AG26" s="119"/>
      <c r="AH26" s="182"/>
      <c r="AI26" s="46"/>
      <c r="AJ26" s="46"/>
      <c r="AK26" s="46"/>
    </row>
    <row r="27" spans="1:37" ht="17" thickBot="1" x14ac:dyDescent="0.25">
      <c r="A27" s="9"/>
      <c r="B27" s="110"/>
      <c r="C27" s="14"/>
      <c r="D27" s="20"/>
      <c r="E27" s="8" t="e">
        <f t="shared" si="0"/>
        <v>#DIV/0!</v>
      </c>
      <c r="F27" s="24"/>
      <c r="G27" s="7"/>
      <c r="H27" s="8" t="e">
        <f t="shared" si="1"/>
        <v>#DIV/0!</v>
      </c>
      <c r="I27" s="7"/>
      <c r="J27" s="7"/>
      <c r="K27" s="8" t="e">
        <f t="shared" si="3"/>
        <v>#DIV/0!</v>
      </c>
      <c r="L27" s="7"/>
      <c r="M27" s="7"/>
      <c r="N27" s="8" t="e">
        <f t="shared" si="4"/>
        <v>#DIV/0!</v>
      </c>
      <c r="O27" s="32" t="e">
        <f t="shared" si="12"/>
        <v>#DIV/0!</v>
      </c>
      <c r="P27" s="33" t="e">
        <f t="shared" si="13"/>
        <v>#DIV/0!</v>
      </c>
      <c r="Q27" s="13"/>
      <c r="R27" s="13"/>
      <c r="S27" s="13"/>
      <c r="T27" s="13"/>
      <c r="U27" s="13"/>
      <c r="V27" s="13"/>
      <c r="W27" s="13"/>
      <c r="X27" s="13"/>
      <c r="Y27" s="13"/>
      <c r="Z27" s="12"/>
      <c r="AA27" s="98"/>
      <c r="AB27" s="79"/>
      <c r="AC27" s="79"/>
      <c r="AD27" s="79"/>
      <c r="AE27" s="79"/>
      <c r="AF27" s="101"/>
      <c r="AG27" s="139"/>
      <c r="AH27" s="183"/>
      <c r="AI27" s="100"/>
      <c r="AJ27" s="100"/>
      <c r="AK27" s="100"/>
    </row>
    <row r="28" spans="1:37" ht="17" thickBot="1" x14ac:dyDescent="0.25">
      <c r="A28" s="198" t="s">
        <v>67</v>
      </c>
      <c r="B28" s="199"/>
      <c r="C28" s="121">
        <f>AVERAGE(C5:C27)</f>
        <v>23.833333333333332</v>
      </c>
      <c r="D28" s="122">
        <f>AVERAGE(D5:D27)</f>
        <v>44.833333333333336</v>
      </c>
      <c r="E28" s="123">
        <f t="shared" si="0"/>
        <v>0.53159851301115235</v>
      </c>
      <c r="F28" s="122">
        <f>AVERAGE(F5:F27)</f>
        <v>5.666666666666667</v>
      </c>
      <c r="G28" s="122">
        <f>AVERAGE(G5:G27)</f>
        <v>18.833333333333332</v>
      </c>
      <c r="H28" s="123">
        <f t="shared" si="1"/>
        <v>0.30088495575221241</v>
      </c>
      <c r="I28" s="122">
        <f>AVERAGE(I5:I27)</f>
        <v>29.5</v>
      </c>
      <c r="J28" s="122">
        <f>AVERAGE(J5:J27)</f>
        <v>63.666666666666664</v>
      </c>
      <c r="K28" s="123">
        <f t="shared" si="3"/>
        <v>0.46335078534031415</v>
      </c>
      <c r="L28" s="122">
        <f>AVERAGE(L5:L27)</f>
        <v>12</v>
      </c>
      <c r="M28" s="122">
        <f>AVERAGE(M5:M27)</f>
        <v>15.166666666666666</v>
      </c>
      <c r="N28" s="123">
        <f t="shared" si="4"/>
        <v>0.79120879120879128</v>
      </c>
      <c r="O28" s="140">
        <f t="shared" si="12"/>
        <v>0.50785340314136129</v>
      </c>
      <c r="P28" s="141">
        <f t="shared" si="13"/>
        <v>0.54497204056487536</v>
      </c>
      <c r="Q28" s="122">
        <f t="shared" ref="Q28:AG28" si="16">AVERAGE(Q5:Q27)</f>
        <v>76.666666666666671</v>
      </c>
      <c r="R28" s="124">
        <f t="shared" si="16"/>
        <v>8.1666666666666661</v>
      </c>
      <c r="S28" s="124">
        <f t="shared" si="16"/>
        <v>17.166666666666668</v>
      </c>
      <c r="T28" s="124">
        <f t="shared" si="16"/>
        <v>17.833333333333332</v>
      </c>
      <c r="U28" s="124">
        <f t="shared" si="16"/>
        <v>1.8333333333333333</v>
      </c>
      <c r="V28" s="124">
        <f t="shared" si="16"/>
        <v>8</v>
      </c>
      <c r="W28" s="124">
        <f t="shared" si="16"/>
        <v>28.833333333333332</v>
      </c>
      <c r="X28" s="124">
        <f t="shared" si="16"/>
        <v>18</v>
      </c>
      <c r="Y28" s="124">
        <f t="shared" si="16"/>
        <v>17.166666666666668</v>
      </c>
      <c r="Z28" s="125">
        <f t="shared" si="16"/>
        <v>86.833333333333329</v>
      </c>
      <c r="AA28" s="126">
        <f t="shared" si="16"/>
        <v>79.506666666666675</v>
      </c>
      <c r="AB28" s="126">
        <f t="shared" si="16"/>
        <v>97.112533257869359</v>
      </c>
      <c r="AC28" s="126">
        <f t="shared" si="16"/>
        <v>100.58333333333333</v>
      </c>
      <c r="AD28" s="126">
        <f t="shared" si="16"/>
        <v>-3.470800075463965</v>
      </c>
      <c r="AE28" s="127">
        <f t="shared" si="16"/>
        <v>21.724702026559608</v>
      </c>
      <c r="AF28" s="128">
        <f t="shared" si="16"/>
        <v>21.50603842635206</v>
      </c>
      <c r="AG28" s="128">
        <f t="shared" si="16"/>
        <v>24.161581037848791</v>
      </c>
      <c r="AH28" s="129">
        <f>AVERAGE(AH5:AH26)</f>
        <v>23.063509373518503</v>
      </c>
      <c r="AI28" s="126">
        <f>AVERAGE(AI5:AI27)</f>
        <v>35.666666666666664</v>
      </c>
      <c r="AJ28" s="126">
        <f>AVERAGE(AJ5:AJ27)</f>
        <v>12</v>
      </c>
      <c r="AK28" s="126">
        <f>AVERAGE(AK5:AK27)</f>
        <v>13.333333333333334</v>
      </c>
    </row>
    <row r="29" spans="1:37" ht="17" thickBot="1" x14ac:dyDescent="0.25">
      <c r="A29" s="200" t="s">
        <v>68</v>
      </c>
      <c r="B29" s="201"/>
      <c r="C29" s="130">
        <f>SUM(C5:C27)</f>
        <v>143</v>
      </c>
      <c r="D29" s="131">
        <f>SUM(D5:D27)</f>
        <v>269</v>
      </c>
      <c r="E29" s="132">
        <f t="shared" si="0"/>
        <v>0.53159851301115246</v>
      </c>
      <c r="F29" s="131">
        <f>SUM(F5:F27)</f>
        <v>34</v>
      </c>
      <c r="G29" s="131">
        <f>SUM(G5:G27)</f>
        <v>113</v>
      </c>
      <c r="H29" s="132">
        <f t="shared" si="1"/>
        <v>0.30088495575221241</v>
      </c>
      <c r="I29" s="131">
        <f>SUM(I5:I27)</f>
        <v>177</v>
      </c>
      <c r="J29" s="131">
        <f>SUM(J5:J27)</f>
        <v>382</v>
      </c>
      <c r="K29" s="132">
        <f t="shared" si="3"/>
        <v>0.46335078534031415</v>
      </c>
      <c r="L29" s="131">
        <f>SUM(L5:L27)</f>
        <v>72</v>
      </c>
      <c r="M29" s="131">
        <f>SUM(M5:M27)</f>
        <v>91</v>
      </c>
      <c r="N29" s="132">
        <f t="shared" si="4"/>
        <v>0.79120879120879117</v>
      </c>
      <c r="O29" s="132">
        <f t="shared" si="12"/>
        <v>0.50785340314136129</v>
      </c>
      <c r="P29" s="142">
        <f t="shared" si="13"/>
        <v>0.54497204056487536</v>
      </c>
      <c r="Q29" s="143">
        <f t="shared" ref="Q29:AG29" si="17">SUM(Q5:Q27)</f>
        <v>460</v>
      </c>
      <c r="R29" s="131">
        <f t="shared" si="17"/>
        <v>49</v>
      </c>
      <c r="S29" s="131">
        <f t="shared" si="17"/>
        <v>103</v>
      </c>
      <c r="T29" s="131">
        <f t="shared" si="17"/>
        <v>107</v>
      </c>
      <c r="U29" s="131">
        <f t="shared" si="17"/>
        <v>11</v>
      </c>
      <c r="V29" s="131">
        <f t="shared" si="17"/>
        <v>48</v>
      </c>
      <c r="W29" s="131">
        <f t="shared" si="17"/>
        <v>173</v>
      </c>
      <c r="X29" s="131">
        <f t="shared" si="17"/>
        <v>108</v>
      </c>
      <c r="Y29" s="131">
        <f t="shared" si="17"/>
        <v>103</v>
      </c>
      <c r="Z29" s="133">
        <f t="shared" si="17"/>
        <v>521</v>
      </c>
      <c r="AA29" s="134">
        <f t="shared" si="17"/>
        <v>477.04000000000008</v>
      </c>
      <c r="AB29" s="134">
        <f t="shared" si="17"/>
        <v>582.67519954721615</v>
      </c>
      <c r="AC29" s="134">
        <f t="shared" si="17"/>
        <v>603.5</v>
      </c>
      <c r="AD29" s="134">
        <f t="shared" si="17"/>
        <v>-20.824800452783791</v>
      </c>
      <c r="AE29" s="134">
        <f t="shared" si="17"/>
        <v>130.34821215935764</v>
      </c>
      <c r="AF29" s="135">
        <f t="shared" si="17"/>
        <v>129.03623055811235</v>
      </c>
      <c r="AG29" s="135">
        <f t="shared" si="17"/>
        <v>144.96948622709274</v>
      </c>
      <c r="AH29" s="136">
        <f>SUM(AH5:AH26)</f>
        <v>138.38105624111103</v>
      </c>
      <c r="AI29" s="137">
        <f>SUM(AI5:AI27)</f>
        <v>214</v>
      </c>
      <c r="AJ29" s="137">
        <f>SUM(AJ5:AJ27)</f>
        <v>72</v>
      </c>
      <c r="AK29" s="137">
        <f>SUM(AK5:AK27)</f>
        <v>80</v>
      </c>
    </row>
    <row r="30" spans="1:37" ht="17" thickBot="1" x14ac:dyDescent="0.25"/>
    <row r="31" spans="1:37" ht="17" thickBot="1" x14ac:dyDescent="0.25">
      <c r="A31" s="83" t="s">
        <v>55</v>
      </c>
      <c r="B31" s="97">
        <f>COUNTIF(T_RESULTATSRVBC[V ou D],"V")</f>
        <v>3</v>
      </c>
      <c r="C31" s="223" t="s">
        <v>24</v>
      </c>
      <c r="D31" s="224"/>
      <c r="E31" s="224"/>
      <c r="F31" s="224" t="s">
        <v>1</v>
      </c>
      <c r="G31" s="224"/>
      <c r="H31" s="224"/>
      <c r="I31" s="218" t="s">
        <v>2</v>
      </c>
      <c r="J31" s="218"/>
      <c r="K31" s="218"/>
      <c r="L31" s="218" t="s">
        <v>3</v>
      </c>
      <c r="M31" s="218"/>
      <c r="N31" s="219"/>
      <c r="O31" s="196" t="s">
        <v>22</v>
      </c>
      <c r="P31" s="196" t="s">
        <v>28</v>
      </c>
      <c r="Q31" s="214" t="s">
        <v>4</v>
      </c>
      <c r="R31" s="216" t="s">
        <v>5</v>
      </c>
      <c r="S31" s="216" t="s">
        <v>6</v>
      </c>
      <c r="T31" s="188" t="s">
        <v>7</v>
      </c>
      <c r="U31" s="188" t="s">
        <v>8</v>
      </c>
      <c r="V31" s="188" t="s">
        <v>9</v>
      </c>
      <c r="W31" s="188" t="s">
        <v>10</v>
      </c>
      <c r="X31" s="188" t="s">
        <v>11</v>
      </c>
      <c r="Y31" s="188" t="s">
        <v>12</v>
      </c>
      <c r="Z31" s="220" t="s">
        <v>13</v>
      </c>
      <c r="AA31" s="196" t="s">
        <v>20</v>
      </c>
      <c r="AB31" s="194" t="s">
        <v>60</v>
      </c>
      <c r="AC31" s="194" t="s">
        <v>61</v>
      </c>
      <c r="AD31" s="194" t="s">
        <v>62</v>
      </c>
      <c r="AE31" s="196" t="s">
        <v>21</v>
      </c>
      <c r="AF31" s="196" t="s">
        <v>23</v>
      </c>
      <c r="AG31" s="194" t="s">
        <v>63</v>
      </c>
      <c r="AH31" s="194" t="s">
        <v>64</v>
      </c>
      <c r="AI31" s="196" t="s">
        <v>26</v>
      </c>
      <c r="AJ31" s="196" t="s">
        <v>27</v>
      </c>
      <c r="AK31" s="192" t="s">
        <v>65</v>
      </c>
    </row>
    <row r="32" spans="1:37" ht="17" thickBot="1" x14ac:dyDescent="0.25">
      <c r="A32" s="84" t="s">
        <v>57</v>
      </c>
      <c r="B32" s="97">
        <f>COUNTIF(T_RESULTATSRVBC[V ou D],"D")</f>
        <v>3</v>
      </c>
      <c r="C32" s="116" t="s">
        <v>14</v>
      </c>
      <c r="D32" s="117" t="s">
        <v>15</v>
      </c>
      <c r="E32" s="117" t="s">
        <v>16</v>
      </c>
      <c r="F32" s="117" t="s">
        <v>14</v>
      </c>
      <c r="G32" s="117" t="s">
        <v>15</v>
      </c>
      <c r="H32" s="117" t="s">
        <v>17</v>
      </c>
      <c r="I32" s="117" t="s">
        <v>14</v>
      </c>
      <c r="J32" s="117" t="s">
        <v>15</v>
      </c>
      <c r="K32" s="117" t="s">
        <v>16</v>
      </c>
      <c r="L32" s="117" t="s">
        <v>14</v>
      </c>
      <c r="M32" s="117" t="s">
        <v>15</v>
      </c>
      <c r="N32" s="118" t="s">
        <v>16</v>
      </c>
      <c r="O32" s="197"/>
      <c r="P32" s="197"/>
      <c r="Q32" s="215"/>
      <c r="R32" s="217"/>
      <c r="S32" s="217"/>
      <c r="T32" s="189"/>
      <c r="U32" s="189"/>
      <c r="V32" s="189"/>
      <c r="W32" s="189"/>
      <c r="X32" s="189"/>
      <c r="Y32" s="189"/>
      <c r="Z32" s="221"/>
      <c r="AA32" s="197"/>
      <c r="AB32" s="195"/>
      <c r="AC32" s="195"/>
      <c r="AD32" s="195"/>
      <c r="AE32" s="197"/>
      <c r="AF32" s="197"/>
      <c r="AG32" s="195"/>
      <c r="AH32" s="195"/>
      <c r="AI32" s="197"/>
      <c r="AJ32" s="197"/>
      <c r="AK32" s="193"/>
    </row>
    <row r="33" spans="1:37" ht="17" thickBot="1" x14ac:dyDescent="0.25">
      <c r="A33" s="202" t="s">
        <v>58</v>
      </c>
      <c r="B33" s="225"/>
      <c r="C33" s="112">
        <f>AVERAGEIF(T_RESULTATSRVBC[V ou D],"V",C5:C27)</f>
        <v>24.666666666666668</v>
      </c>
      <c r="D33" s="112">
        <f>AVERAGEIF(T_RESULTATSRVBC[V ou D],"V",D5:D27)</f>
        <v>44.666666666666664</v>
      </c>
      <c r="E33" s="113">
        <f t="shared" ref="E33:E34" si="18">C33/D33</f>
        <v>0.55223880597014929</v>
      </c>
      <c r="F33" s="112">
        <f>AVERAGEIF(T_RESULTATSRVBC[V ou D],"V",F5:F27)</f>
        <v>6.666666666666667</v>
      </c>
      <c r="G33" s="112">
        <f>AVERAGEIF(T_RESULTATSRVBC[V ou D],"V",G5:G27)</f>
        <v>17.333333333333332</v>
      </c>
      <c r="H33" s="113">
        <f t="shared" ref="H33:H34" si="19">F33/G33</f>
        <v>0.38461538461538464</v>
      </c>
      <c r="I33" s="112">
        <f>AVERAGEIF(T_RESULTATSRVBC[V ou D],"V",I5:I27)</f>
        <v>31.333333333333332</v>
      </c>
      <c r="J33" s="112">
        <f>AVERAGEIF(T_RESULTATSRVBC[V ou D],"V",J5:J27)</f>
        <v>62</v>
      </c>
      <c r="K33" s="113">
        <f t="shared" ref="K33:K34" si="20">I33/J33</f>
        <v>0.5053763440860215</v>
      </c>
      <c r="L33" s="112">
        <f>AVERAGEIF(T_RESULTATSRVBC[V ou D],"V",L5:L27)</f>
        <v>14.333333333333334</v>
      </c>
      <c r="M33" s="112">
        <f>AVERAGEIF(T_RESULTATSRVBC[V ou D],"V",M5:M27)</f>
        <v>17.333333333333332</v>
      </c>
      <c r="N33" s="113">
        <f t="shared" ref="N33:N34" si="21">L33/M33</f>
        <v>0.82692307692307698</v>
      </c>
      <c r="O33" s="113">
        <f t="shared" ref="O33:O34" si="22">((I33+0.5*F33)/J33)</f>
        <v>0.55913978494623651</v>
      </c>
      <c r="P33" s="113">
        <f>(Q33/(2*((0.44*M33)+J33)))</f>
        <v>0.60082343929528925</v>
      </c>
      <c r="Q33" s="114">
        <f>AVERAGEIF(T_RESULTATSRVBC[V ou D],"V",Q5:Q27)</f>
        <v>83.666666666666671</v>
      </c>
      <c r="R33" s="114">
        <f>AVERAGEIF(T_RESULTATSRVBC[V ou D],"V",R5:R27)</f>
        <v>7.666666666666667</v>
      </c>
      <c r="S33" s="114">
        <f>AVERAGEIF(T_RESULTATSRVBC[V ou D],"V",S5:S27)</f>
        <v>15.333333333333334</v>
      </c>
      <c r="T33" s="114">
        <f>AVERAGEIF(T_RESULTATSRVBC[V ou D],"V",T5:T27)</f>
        <v>17.333333333333332</v>
      </c>
      <c r="U33" s="114">
        <f>AVERAGEIF(T_RESULTATSRVBC[V ou D],"V",U5:U27)</f>
        <v>1.6666666666666667</v>
      </c>
      <c r="V33" s="114">
        <f>AVERAGEIF(T_RESULTATSRVBC[V ou D],"V",V5:V27)</f>
        <v>9.3333333333333339</v>
      </c>
      <c r="W33" s="114">
        <f>AVERAGEIF(T_RESULTATSRVBC[V ou D],"V",W5:W27)</f>
        <v>29</v>
      </c>
      <c r="X33" s="114">
        <f>AVERAGEIF(T_RESULTATSRVBC[V ou D],"V",X5:X27)</f>
        <v>18</v>
      </c>
      <c r="Y33" s="114">
        <f>AVERAGEIF(T_RESULTATSRVBC[V ou D],"V",Y5:Y27)</f>
        <v>18.666666666666668</v>
      </c>
      <c r="Z33" s="144">
        <f>AVERAGEIF(T_RESULTATSRVBC[V ou D],"V",Z5:Z27)</f>
        <v>99.666666666666671</v>
      </c>
      <c r="AA33" s="93">
        <f>AVERAGEIF(T_RESULTATSRVBC[V ou D],"V",AA5:AA27)</f>
        <v>75.626666666666679</v>
      </c>
      <c r="AB33" s="94">
        <f>AVERAGEIF(T_RESULTATSRVBC[V ou D],"V",AB5:AB27)</f>
        <v>110.68577267971932</v>
      </c>
      <c r="AC33" s="94">
        <f>AVERAGEIF(T_RESULTATSRVBC[V ou D],"V",AC5:AC27)</f>
        <v>93.133333333333326</v>
      </c>
      <c r="AD33" s="94">
        <f>AVERAGEIF(T_RESULTATSRVBC[V ou D],"V",AD5:AD27)</f>
        <v>17.552439346385984</v>
      </c>
      <c r="AE33" s="94">
        <f>AVERAGEIF(T_RESULTATSRVBC[V ou D],"V",AE5:AE27)</f>
        <v>26.490339725633842</v>
      </c>
      <c r="AF33" s="94">
        <f>AVERAGEIF(T_RESULTATSRVBC[V ou D],"V",AF5:AF27)</f>
        <v>20.230057070417796</v>
      </c>
      <c r="AG33" s="94">
        <f>AVERAGEIF(T_RESULTATSRVBC[V ou D],"V",AG5:AG27)</f>
        <v>28.395312147847648</v>
      </c>
      <c r="AH33" s="95">
        <f>AVERAGEIF(T_RESULTATSRVBC[V ou D],"V",AH5:AH27)</f>
        <v>26.971114867515553</v>
      </c>
      <c r="AI33" s="112">
        <f>AVERAGEIF(T_RESULTATSRVBC[V ou D],"V",AI5:AI27)</f>
        <v>38.666666666666664</v>
      </c>
      <c r="AJ33" s="114">
        <f>AVERAGEIF(T_RESULTATSRVBC[V ou D],"V",AJ5:AJ27)</f>
        <v>11.333333333333334</v>
      </c>
      <c r="AK33" s="114">
        <f>AVERAGEIF(T_RESULTATSRVBC[V ou D],"V",AK5:AK27)</f>
        <v>16.666666666666668</v>
      </c>
    </row>
    <row r="34" spans="1:37" ht="17" thickBot="1" x14ac:dyDescent="0.25">
      <c r="A34" s="226" t="s">
        <v>59</v>
      </c>
      <c r="B34" s="227"/>
      <c r="C34" s="112">
        <f>AVERAGEIF(T_RESULTATSRVBC[V ou D],"D",C5:C27)</f>
        <v>23</v>
      </c>
      <c r="D34" s="112">
        <f>AVERAGEIF(T_RESULTATSRVBC[V ou D],"D",D5:D27)</f>
        <v>45</v>
      </c>
      <c r="E34" s="115">
        <f t="shared" si="18"/>
        <v>0.51111111111111107</v>
      </c>
      <c r="F34" s="112">
        <f>AVERAGEIF(T_RESULTATSRVBC[V ou D],"D",F5:F27)</f>
        <v>4.666666666666667</v>
      </c>
      <c r="G34" s="112">
        <f>AVERAGEIF(T_RESULTATSRVBC[V ou D],"D",G5:G27)</f>
        <v>20.333333333333332</v>
      </c>
      <c r="H34" s="115">
        <f t="shared" si="19"/>
        <v>0.22950819672131151</v>
      </c>
      <c r="I34" s="112">
        <f>AVERAGEIF(T_RESULTATSRVBC[V ou D],"D",I5:I27)</f>
        <v>27.666666666666668</v>
      </c>
      <c r="J34" s="112">
        <f>AVERAGEIF(T_RESULTATSRVBC[V ou D],"D",J5:J27)</f>
        <v>65.333333333333329</v>
      </c>
      <c r="K34" s="115">
        <f t="shared" si="20"/>
        <v>0.42346938775510207</v>
      </c>
      <c r="L34" s="112">
        <f>AVERAGEIF(T_RESULTATSRVBC[V ou D],"D",L5:L27)</f>
        <v>9.6666666666666661</v>
      </c>
      <c r="M34" s="112">
        <f>AVERAGEIF(T_RESULTATSRVBC[V ou D],"D",M5:M27)</f>
        <v>13</v>
      </c>
      <c r="N34" s="115">
        <f t="shared" si="21"/>
        <v>0.7435897435897435</v>
      </c>
      <c r="O34" s="115">
        <f t="shared" si="22"/>
        <v>0.45918367346938777</v>
      </c>
      <c r="P34" s="115">
        <f>(Q34/(2*((0.44*M34)+J34)))</f>
        <v>0.49024207168324269</v>
      </c>
      <c r="Q34" s="114">
        <f>AVERAGEIF(T_RESULTATSRVBC[V ou D],"D",Q5:Q27)</f>
        <v>69.666666666666671</v>
      </c>
      <c r="R34" s="114">
        <f>AVERAGEIF(T_RESULTATSRVBC[V ou D],"D",R5:R27)</f>
        <v>8.6666666666666661</v>
      </c>
      <c r="S34" s="114">
        <f>AVERAGEIF(T_RESULTATSRVBC[V ou D],"D",S5:S27)</f>
        <v>19</v>
      </c>
      <c r="T34" s="114">
        <f>AVERAGEIF(T_RESULTATSRVBC[V ou D],"D",T5:T27)</f>
        <v>18.333333333333332</v>
      </c>
      <c r="U34" s="114">
        <f>AVERAGEIF(T_RESULTATSRVBC[V ou D],"D",U5:U27)</f>
        <v>2</v>
      </c>
      <c r="V34" s="114">
        <f>AVERAGEIF(T_RESULTATSRVBC[V ou D],"D",V5:V27)</f>
        <v>6.666666666666667</v>
      </c>
      <c r="W34" s="114">
        <f>AVERAGEIF(T_RESULTATSRVBC[V ou D],"D",W5:W27)</f>
        <v>28.666666666666668</v>
      </c>
      <c r="X34" s="114">
        <f>AVERAGEIF(T_RESULTATSRVBC[V ou D],"D",X5:X27)</f>
        <v>18</v>
      </c>
      <c r="Y34" s="114">
        <f>AVERAGEIF(T_RESULTATSRVBC[V ou D],"D",Y5:Y27)</f>
        <v>15.666666666666666</v>
      </c>
      <c r="Z34" s="144">
        <f>AVERAGEIF(T_RESULTATSRVBC[V ou D],"D",Z5:Z27)</f>
        <v>74</v>
      </c>
      <c r="AA34" s="145">
        <f>AVERAGEIF(T_RESULTATSRVBC[V ou D],"D",AA5:AA27)</f>
        <v>83.38666666666667</v>
      </c>
      <c r="AB34" s="146">
        <f>AVERAGEIF(T_RESULTATSRVBC[V ou D],"D",AB5:AB27)</f>
        <v>83.539293836019411</v>
      </c>
      <c r="AC34" s="146">
        <f>AVERAGEIF(T_RESULTATSRVBC[V ou D],"D",AC5:AC27)</f>
        <v>108.03333333333335</v>
      </c>
      <c r="AD34" s="146">
        <f>AVERAGEIF(T_RESULTATSRVBC[V ou D],"D",AD5:AD27)</f>
        <v>-24.494039497313917</v>
      </c>
      <c r="AE34" s="146">
        <f>AVERAGEIF(T_RESULTATSRVBC[V ou D],"D",AE5:AE27)</f>
        <v>16.959064327485379</v>
      </c>
      <c r="AF34" s="146">
        <f>AVERAGEIF(T_RESULTATSRVBC[V ou D],"D",AF5:AF27)</f>
        <v>22.782019782286323</v>
      </c>
      <c r="AG34" s="146">
        <f>AVERAGEIF(T_RESULTATSRVBC[V ou D],"D",AG5:AG27)</f>
        <v>19.92784992784993</v>
      </c>
      <c r="AH34" s="147">
        <f>AVERAGEIF(T_RESULTATSRVBC[V ou D],"D",AH5:AH27)</f>
        <v>19.155903879521457</v>
      </c>
      <c r="AI34" s="112">
        <f>AVERAGEIF(T_RESULTATSRVBC[V ou D],"D",AI5:AI27)</f>
        <v>32.666666666666664</v>
      </c>
      <c r="AJ34" s="114">
        <f>AVERAGEIF(T_RESULTATSRVBC[V ou D],"D",AJ5:AJ27)</f>
        <v>12.666666666666666</v>
      </c>
      <c r="AK34" s="114">
        <f>AVERAGEIF(T_RESULTATSRVBC[V ou D],"D",AK5:AK27)</f>
        <v>10</v>
      </c>
    </row>
  </sheetData>
  <mergeCells count="60">
    <mergeCell ref="AJ31:AJ32"/>
    <mergeCell ref="AK31:AK32"/>
    <mergeCell ref="A33:B33"/>
    <mergeCell ref="A34:B34"/>
    <mergeCell ref="C3:E3"/>
    <mergeCell ref="F3:H3"/>
    <mergeCell ref="I3:K3"/>
    <mergeCell ref="L3:N3"/>
    <mergeCell ref="AJ3:AJ4"/>
    <mergeCell ref="AK3:AK4"/>
    <mergeCell ref="A28:B28"/>
    <mergeCell ref="A29:B29"/>
    <mergeCell ref="Q31:Q32"/>
    <mergeCell ref="R31:R32"/>
    <mergeCell ref="S31:S32"/>
    <mergeCell ref="T31:T32"/>
    <mergeCell ref="AE31:AE32"/>
    <mergeCell ref="AF31:AF32"/>
    <mergeCell ref="AG31:AG32"/>
    <mergeCell ref="AH31:AH32"/>
    <mergeCell ref="AI31:AI32"/>
    <mergeCell ref="P31:P32"/>
    <mergeCell ref="AA31:AA32"/>
    <mergeCell ref="AB31:AB32"/>
    <mergeCell ref="AC31:AC32"/>
    <mergeCell ref="AD31:AD32"/>
    <mergeCell ref="U31:U32"/>
    <mergeCell ref="V31:V32"/>
    <mergeCell ref="W31:W32"/>
    <mergeCell ref="X31:X32"/>
    <mergeCell ref="Y31:Y32"/>
    <mergeCell ref="Z31:Z32"/>
    <mergeCell ref="C31:E31"/>
    <mergeCell ref="F31:H31"/>
    <mergeCell ref="I31:K31"/>
    <mergeCell ref="L31:N31"/>
    <mergeCell ref="O31:O32"/>
    <mergeCell ref="A2:F2"/>
    <mergeCell ref="A3:A4"/>
    <mergeCell ref="Z3:Z4"/>
    <mergeCell ref="O3:O4"/>
    <mergeCell ref="P3:P4"/>
    <mergeCell ref="Q3:Q4"/>
    <mergeCell ref="R3:R4"/>
    <mergeCell ref="S3:S4"/>
    <mergeCell ref="T3:T4"/>
    <mergeCell ref="U3:U4"/>
    <mergeCell ref="V3:V4"/>
    <mergeCell ref="W3:W4"/>
    <mergeCell ref="X3:X4"/>
    <mergeCell ref="Y3:Y4"/>
    <mergeCell ref="AG3:AG4"/>
    <mergeCell ref="AH3:AH4"/>
    <mergeCell ref="AI3:AI4"/>
    <mergeCell ref="AA3:AA4"/>
    <mergeCell ref="AB3:AB4"/>
    <mergeCell ref="AC3:AC4"/>
    <mergeCell ref="AD3:AD4"/>
    <mergeCell ref="AE3:AE4"/>
    <mergeCell ref="AF3:AF4"/>
  </mergeCells>
  <conditionalFormatting sqref="E11:E27">
    <cfRule type="cellIs" dxfId="707" priority="854" stopIfTrue="1" operator="between">
      <formula>76%</formula>
      <formula>100%</formula>
    </cfRule>
    <cfRule type="cellIs" dxfId="706" priority="855" stopIfTrue="1" operator="between">
      <formula>61%</formula>
      <formula>75.99%</formula>
    </cfRule>
    <cfRule type="cellIs" dxfId="705" priority="856" stopIfTrue="1" operator="between">
      <formula>51%</formula>
      <formula>60.99%</formula>
    </cfRule>
    <cfRule type="cellIs" dxfId="704" priority="857" stopIfTrue="1" operator="between">
      <formula>41%</formula>
      <formula>50.99%</formula>
    </cfRule>
    <cfRule type="cellIs" dxfId="703" priority="858" stopIfTrue="1" operator="between">
      <formula>0%</formula>
      <formula>30.99%</formula>
    </cfRule>
  </conditionalFormatting>
  <conditionalFormatting sqref="E11:E27">
    <cfRule type="cellIs" dxfId="702" priority="853" stopIfTrue="1" operator="between">
      <formula>31%</formula>
      <formula>40.99%</formula>
    </cfRule>
  </conditionalFormatting>
  <conditionalFormatting sqref="H11:H28">
    <cfRule type="cellIs" dxfId="701" priority="848" stopIfTrue="1" operator="between">
      <formula>76%</formula>
      <formula>100%</formula>
    </cfRule>
    <cfRule type="cellIs" dxfId="700" priority="849" stopIfTrue="1" operator="between">
      <formula>61%</formula>
      <formula>75.99%</formula>
    </cfRule>
    <cfRule type="cellIs" dxfId="699" priority="850" stopIfTrue="1" operator="between">
      <formula>51%</formula>
      <formula>60.99%</formula>
    </cfRule>
    <cfRule type="cellIs" dxfId="698" priority="851" stopIfTrue="1" operator="between">
      <formula>41%</formula>
      <formula>50.99%</formula>
    </cfRule>
    <cfRule type="cellIs" dxfId="697" priority="852" stopIfTrue="1" operator="between">
      <formula>0%</formula>
      <formula>30.99%</formula>
    </cfRule>
  </conditionalFormatting>
  <conditionalFormatting sqref="H11:H28">
    <cfRule type="cellIs" dxfId="696" priority="847" stopIfTrue="1" operator="between">
      <formula>31%</formula>
      <formula>40.99%</formula>
    </cfRule>
  </conditionalFormatting>
  <conditionalFormatting sqref="K11:K28">
    <cfRule type="cellIs" dxfId="695" priority="842" stopIfTrue="1" operator="between">
      <formula>76%</formula>
      <formula>100%</formula>
    </cfRule>
    <cfRule type="cellIs" dxfId="694" priority="843" stopIfTrue="1" operator="between">
      <formula>61%</formula>
      <formula>75.99%</formula>
    </cfRule>
    <cfRule type="cellIs" dxfId="693" priority="844" stopIfTrue="1" operator="between">
      <formula>51%</formula>
      <formula>60.99%</formula>
    </cfRule>
    <cfRule type="cellIs" dxfId="692" priority="845" stopIfTrue="1" operator="between">
      <formula>41%</formula>
      <formula>50.99%</formula>
    </cfRule>
    <cfRule type="cellIs" dxfId="691" priority="846" stopIfTrue="1" operator="between">
      <formula>0%</formula>
      <formula>30.99%</formula>
    </cfRule>
  </conditionalFormatting>
  <conditionalFormatting sqref="K11:K28">
    <cfRule type="cellIs" dxfId="690" priority="841" stopIfTrue="1" operator="between">
      <formula>31%</formula>
      <formula>40.99%</formula>
    </cfRule>
  </conditionalFormatting>
  <conditionalFormatting sqref="N9:N28">
    <cfRule type="cellIs" dxfId="689" priority="836" stopIfTrue="1" operator="between">
      <formula>76%</formula>
      <formula>100%</formula>
    </cfRule>
    <cfRule type="cellIs" dxfId="688" priority="837" stopIfTrue="1" operator="between">
      <formula>61%</formula>
      <formula>75.99%</formula>
    </cfRule>
    <cfRule type="cellIs" dxfId="687" priority="838" stopIfTrue="1" operator="between">
      <formula>51%</formula>
      <formula>60.99%</formula>
    </cfRule>
    <cfRule type="cellIs" dxfId="686" priority="839" stopIfTrue="1" operator="between">
      <formula>41%</formula>
      <formula>50.99%</formula>
    </cfRule>
    <cfRule type="cellIs" dxfId="685" priority="840" stopIfTrue="1" operator="between">
      <formula>0%</formula>
      <formula>30.99%</formula>
    </cfRule>
  </conditionalFormatting>
  <conditionalFormatting sqref="N9:N28">
    <cfRule type="cellIs" dxfId="684" priority="835" stopIfTrue="1" operator="between">
      <formula>31%</formula>
      <formula>40.99%</formula>
    </cfRule>
  </conditionalFormatting>
  <conditionalFormatting sqref="E28">
    <cfRule type="cellIs" dxfId="683" priority="830" stopIfTrue="1" operator="between">
      <formula>76%</formula>
      <formula>100%</formula>
    </cfRule>
    <cfRule type="cellIs" dxfId="682" priority="831" stopIfTrue="1" operator="between">
      <formula>61%</formula>
      <formula>75.99%</formula>
    </cfRule>
    <cfRule type="cellIs" dxfId="681" priority="832" stopIfTrue="1" operator="between">
      <formula>51%</formula>
      <formula>60.99%</formula>
    </cfRule>
    <cfRule type="cellIs" dxfId="680" priority="833" stopIfTrue="1" operator="between">
      <formula>41%</formula>
      <formula>50.99%</formula>
    </cfRule>
    <cfRule type="cellIs" dxfId="679" priority="834" stopIfTrue="1" operator="between">
      <formula>0%</formula>
      <formula>30.99%</formula>
    </cfRule>
  </conditionalFormatting>
  <conditionalFormatting sqref="E28">
    <cfRule type="cellIs" dxfId="678" priority="829" stopIfTrue="1" operator="between">
      <formula>31%</formula>
      <formula>40.99%</formula>
    </cfRule>
  </conditionalFormatting>
  <conditionalFormatting sqref="O10:O28">
    <cfRule type="cellIs" dxfId="677" priority="572" stopIfTrue="1" operator="between">
      <formula>76%</formula>
      <formula>100%</formula>
    </cfRule>
    <cfRule type="cellIs" dxfId="676" priority="573" stopIfTrue="1" operator="between">
      <formula>61%</formula>
      <formula>75.99%</formula>
    </cfRule>
    <cfRule type="cellIs" dxfId="675" priority="574" stopIfTrue="1" operator="between">
      <formula>51%</formula>
      <formula>60.99%</formula>
    </cfRule>
    <cfRule type="cellIs" dxfId="674" priority="575" stopIfTrue="1" operator="between">
      <formula>41%</formula>
      <formula>50.99%</formula>
    </cfRule>
    <cfRule type="cellIs" dxfId="673" priority="576" stopIfTrue="1" operator="between">
      <formula>0%</formula>
      <formula>30.99%</formula>
    </cfRule>
  </conditionalFormatting>
  <conditionalFormatting sqref="O10:O28">
    <cfRule type="cellIs" dxfId="672" priority="571" stopIfTrue="1" operator="between">
      <formula>31%</formula>
      <formula>40.99%</formula>
    </cfRule>
  </conditionalFormatting>
  <conditionalFormatting sqref="P9:P28">
    <cfRule type="cellIs" dxfId="671" priority="566" stopIfTrue="1" operator="between">
      <formula>76%</formula>
      <formula>100%</formula>
    </cfRule>
    <cfRule type="cellIs" dxfId="670" priority="567" stopIfTrue="1" operator="between">
      <formula>61%</formula>
      <formula>75.99%</formula>
    </cfRule>
    <cfRule type="cellIs" dxfId="669" priority="568" stopIfTrue="1" operator="between">
      <formula>51%</formula>
      <formula>60.99%</formula>
    </cfRule>
    <cfRule type="cellIs" dxfId="668" priority="569" stopIfTrue="1" operator="between">
      <formula>41%</formula>
      <formula>50.99%</formula>
    </cfRule>
    <cfRule type="cellIs" dxfId="667" priority="570" stopIfTrue="1" operator="between">
      <formula>0%</formula>
      <formula>30.99%</formula>
    </cfRule>
  </conditionalFormatting>
  <conditionalFormatting sqref="P9:P28">
    <cfRule type="cellIs" dxfId="666" priority="565" stopIfTrue="1" operator="between">
      <formula>31%</formula>
      <formula>40.99%</formula>
    </cfRule>
  </conditionalFormatting>
  <conditionalFormatting sqref="E5:E10">
    <cfRule type="cellIs" dxfId="665" priority="152" stopIfTrue="1" operator="between">
      <formula>76%</formula>
      <formula>100%</formula>
    </cfRule>
    <cfRule type="cellIs" dxfId="664" priority="153" stopIfTrue="1" operator="between">
      <formula>61%</formula>
      <formula>75.99%</formula>
    </cfRule>
    <cfRule type="cellIs" dxfId="663" priority="154" stopIfTrue="1" operator="between">
      <formula>49%</formula>
      <formula>60.99%</formula>
    </cfRule>
    <cfRule type="cellIs" dxfId="662" priority="155" stopIfTrue="1" operator="between">
      <formula>41%</formula>
      <formula>48.99%</formula>
    </cfRule>
    <cfRule type="cellIs" dxfId="661" priority="156" stopIfTrue="1" operator="between">
      <formula>0%</formula>
      <formula>30.99%</formula>
    </cfRule>
  </conditionalFormatting>
  <conditionalFormatting sqref="E5:E10">
    <cfRule type="cellIs" dxfId="660" priority="151" stopIfTrue="1" operator="between">
      <formula>31%</formula>
      <formula>40.99%</formula>
    </cfRule>
  </conditionalFormatting>
  <conditionalFormatting sqref="H5:H10">
    <cfRule type="cellIs" dxfId="659" priority="146" stopIfTrue="1" operator="between">
      <formula>76%</formula>
      <formula>100%</formula>
    </cfRule>
    <cfRule type="cellIs" dxfId="658" priority="147" stopIfTrue="1" operator="between">
      <formula>61%</formula>
      <formula>75.99%</formula>
    </cfRule>
    <cfRule type="cellIs" dxfId="657" priority="148" stopIfTrue="1" operator="between">
      <formula>49%</formula>
      <formula>60.99%</formula>
    </cfRule>
    <cfRule type="cellIs" dxfId="656" priority="149" stopIfTrue="1" operator="between">
      <formula>41%</formula>
      <formula>48.99%</formula>
    </cfRule>
    <cfRule type="cellIs" dxfId="655" priority="150" stopIfTrue="1" operator="between">
      <formula>0%</formula>
      <formula>30.99%</formula>
    </cfRule>
  </conditionalFormatting>
  <conditionalFormatting sqref="H5:H10">
    <cfRule type="cellIs" dxfId="654" priority="145" stopIfTrue="1" operator="between">
      <formula>31%</formula>
      <formula>40.99%</formula>
    </cfRule>
  </conditionalFormatting>
  <conditionalFormatting sqref="K5:K10">
    <cfRule type="cellIs" dxfId="653" priority="140" stopIfTrue="1" operator="between">
      <formula>76%</formula>
      <formula>100%</formula>
    </cfRule>
    <cfRule type="cellIs" dxfId="652" priority="141" stopIfTrue="1" operator="between">
      <formula>61%</formula>
      <formula>75.99%</formula>
    </cfRule>
    <cfRule type="cellIs" dxfId="651" priority="142" stopIfTrue="1" operator="between">
      <formula>49%</formula>
      <formula>60.99%</formula>
    </cfRule>
    <cfRule type="cellIs" dxfId="650" priority="143" stopIfTrue="1" operator="between">
      <formula>41%</formula>
      <formula>48.99%</formula>
    </cfRule>
    <cfRule type="cellIs" dxfId="649" priority="144" stopIfTrue="1" operator="between">
      <formula>0%</formula>
      <formula>30.99%</formula>
    </cfRule>
  </conditionalFormatting>
  <conditionalFormatting sqref="K5:K10">
    <cfRule type="cellIs" dxfId="648" priority="139" stopIfTrue="1" operator="between">
      <formula>31%</formula>
      <formula>40.99%</formula>
    </cfRule>
  </conditionalFormatting>
  <conditionalFormatting sqref="N5:N8">
    <cfRule type="cellIs" dxfId="647" priority="134" stopIfTrue="1" operator="between">
      <formula>76%</formula>
      <formula>100%</formula>
    </cfRule>
    <cfRule type="cellIs" dxfId="646" priority="135" stopIfTrue="1" operator="between">
      <formula>61%</formula>
      <formula>75.99%</formula>
    </cfRule>
    <cfRule type="cellIs" dxfId="645" priority="136" stopIfTrue="1" operator="between">
      <formula>49%</formula>
      <formula>60.99%</formula>
    </cfRule>
    <cfRule type="cellIs" dxfId="644" priority="137" stopIfTrue="1" operator="between">
      <formula>41%</formula>
      <formula>48.99%</formula>
    </cfRule>
    <cfRule type="cellIs" dxfId="643" priority="138" stopIfTrue="1" operator="between">
      <formula>0%</formula>
      <formula>30.99%</formula>
    </cfRule>
  </conditionalFormatting>
  <conditionalFormatting sqref="N5:N8">
    <cfRule type="cellIs" dxfId="642" priority="133" stopIfTrue="1" operator="between">
      <formula>31%</formula>
      <formula>40.99%</formula>
    </cfRule>
  </conditionalFormatting>
  <conditionalFormatting sqref="O5:O9">
    <cfRule type="cellIs" dxfId="641" priority="128" stopIfTrue="1" operator="between">
      <formula>76%</formula>
      <formula>100%</formula>
    </cfRule>
    <cfRule type="cellIs" dxfId="640" priority="129" stopIfTrue="1" operator="between">
      <formula>61%</formula>
      <formula>75.99%</formula>
    </cfRule>
    <cfRule type="cellIs" dxfId="639" priority="130" stopIfTrue="1" operator="between">
      <formula>49%</formula>
      <formula>60.99%</formula>
    </cfRule>
    <cfRule type="cellIs" dxfId="638" priority="131" stopIfTrue="1" operator="between">
      <formula>41%</formula>
      <formula>48.99%</formula>
    </cfRule>
    <cfRule type="cellIs" dxfId="637" priority="132" stopIfTrue="1" operator="between">
      <formula>0%</formula>
      <formula>30.99%</formula>
    </cfRule>
  </conditionalFormatting>
  <conditionalFormatting sqref="O5:O9">
    <cfRule type="cellIs" dxfId="636" priority="127" stopIfTrue="1" operator="between">
      <formula>31%</formula>
      <formula>40.99%</formula>
    </cfRule>
  </conditionalFormatting>
  <conditionalFormatting sqref="P5:P8">
    <cfRule type="cellIs" dxfId="635" priority="122" stopIfTrue="1" operator="between">
      <formula>76%</formula>
      <formula>100%</formula>
    </cfRule>
    <cfRule type="cellIs" dxfId="634" priority="123" stopIfTrue="1" operator="between">
      <formula>61%</formula>
      <formula>75.99%</formula>
    </cfRule>
    <cfRule type="cellIs" dxfId="633" priority="124" stopIfTrue="1" operator="between">
      <formula>49%</formula>
      <formula>60.99%</formula>
    </cfRule>
    <cfRule type="cellIs" dxfId="632" priority="125" stopIfTrue="1" operator="between">
      <formula>41%</formula>
      <formula>48.99%</formula>
    </cfRule>
    <cfRule type="cellIs" dxfId="631" priority="126" stopIfTrue="1" operator="between">
      <formula>0%</formula>
      <formula>30.99%</formula>
    </cfRule>
  </conditionalFormatting>
  <conditionalFormatting sqref="P5:P8">
    <cfRule type="cellIs" dxfId="630" priority="121" stopIfTrue="1" operator="between">
      <formula>31%</formula>
      <formula>40.99%</formula>
    </cfRule>
  </conditionalFormatting>
  <conditionalFormatting sqref="H33:H34">
    <cfRule type="cellIs" dxfId="629" priority="44" stopIfTrue="1" operator="between">
      <formula>76%</formula>
      <formula>100%</formula>
    </cfRule>
    <cfRule type="cellIs" dxfId="628" priority="45" stopIfTrue="1" operator="between">
      <formula>61%</formula>
      <formula>75.99%</formula>
    </cfRule>
    <cfRule type="cellIs" dxfId="627" priority="46" stopIfTrue="1" operator="between">
      <formula>49%</formula>
      <formula>60.99%</formula>
    </cfRule>
    <cfRule type="cellIs" dxfId="626" priority="47" stopIfTrue="1" operator="between">
      <formula>41%</formula>
      <formula>48.99%</formula>
    </cfRule>
    <cfRule type="cellIs" dxfId="625" priority="48" stopIfTrue="1" operator="between">
      <formula>0%</formula>
      <formula>30.99%</formula>
    </cfRule>
  </conditionalFormatting>
  <conditionalFormatting sqref="H33:H34">
    <cfRule type="cellIs" dxfId="624" priority="43" stopIfTrue="1" operator="between">
      <formula>31%</formula>
      <formula>40.99%</formula>
    </cfRule>
  </conditionalFormatting>
  <conditionalFormatting sqref="K33:K34">
    <cfRule type="cellIs" dxfId="623" priority="38" stopIfTrue="1" operator="between">
      <formula>76%</formula>
      <formula>100%</formula>
    </cfRule>
    <cfRule type="cellIs" dxfId="622" priority="39" stopIfTrue="1" operator="between">
      <formula>61%</formula>
      <formula>75.99%</formula>
    </cfRule>
    <cfRule type="cellIs" dxfId="621" priority="40" stopIfTrue="1" operator="between">
      <formula>49%</formula>
      <formula>60.99%</formula>
    </cfRule>
    <cfRule type="cellIs" dxfId="620" priority="41" stopIfTrue="1" operator="between">
      <formula>41%</formula>
      <formula>48.99%</formula>
    </cfRule>
    <cfRule type="cellIs" dxfId="619" priority="42" stopIfTrue="1" operator="between">
      <formula>0%</formula>
      <formula>30.99%</formula>
    </cfRule>
  </conditionalFormatting>
  <conditionalFormatting sqref="K33:K34">
    <cfRule type="cellIs" dxfId="618" priority="37" stopIfTrue="1" operator="between">
      <formula>31%</formula>
      <formula>40.99%</formula>
    </cfRule>
  </conditionalFormatting>
  <conditionalFormatting sqref="N33:N34">
    <cfRule type="cellIs" dxfId="617" priority="32" stopIfTrue="1" operator="between">
      <formula>76%</formula>
      <formula>100%</formula>
    </cfRule>
    <cfRule type="cellIs" dxfId="616" priority="33" stopIfTrue="1" operator="between">
      <formula>61%</formula>
      <formula>75.99%</formula>
    </cfRule>
    <cfRule type="cellIs" dxfId="615" priority="34" stopIfTrue="1" operator="between">
      <formula>49%</formula>
      <formula>60.99%</formula>
    </cfRule>
    <cfRule type="cellIs" dxfId="614" priority="35" stopIfTrue="1" operator="between">
      <formula>41%</formula>
      <formula>48.99%</formula>
    </cfRule>
    <cfRule type="cellIs" dxfId="613" priority="36" stopIfTrue="1" operator="between">
      <formula>0%</formula>
      <formula>30.99%</formula>
    </cfRule>
  </conditionalFormatting>
  <conditionalFormatting sqref="N33:N34">
    <cfRule type="cellIs" dxfId="612" priority="31" stopIfTrue="1" operator="between">
      <formula>31%</formula>
      <formula>40.99%</formula>
    </cfRule>
  </conditionalFormatting>
  <conditionalFormatting sqref="O33:O34">
    <cfRule type="cellIs" dxfId="611" priority="26" stopIfTrue="1" operator="between">
      <formula>76%</formula>
      <formula>100%</formula>
    </cfRule>
    <cfRule type="cellIs" dxfId="610" priority="27" stopIfTrue="1" operator="between">
      <formula>61%</formula>
      <formula>75.99%</formula>
    </cfRule>
    <cfRule type="cellIs" dxfId="609" priority="28" stopIfTrue="1" operator="between">
      <formula>51%</formula>
      <formula>60.99%</formula>
    </cfRule>
    <cfRule type="cellIs" dxfId="608" priority="29" stopIfTrue="1" operator="between">
      <formula>41%</formula>
      <formula>50.99%</formula>
    </cfRule>
    <cfRule type="cellIs" dxfId="607" priority="30" stopIfTrue="1" operator="between">
      <formula>0%</formula>
      <formula>30.99%</formula>
    </cfRule>
  </conditionalFormatting>
  <conditionalFormatting sqref="O33:O34">
    <cfRule type="cellIs" dxfId="606" priority="25" stopIfTrue="1" operator="between">
      <formula>31%</formula>
      <formula>40.99%</formula>
    </cfRule>
  </conditionalFormatting>
  <conditionalFormatting sqref="O33:O34">
    <cfRule type="cellIs" dxfId="605" priority="20" stopIfTrue="1" operator="between">
      <formula>76%</formula>
      <formula>100%</formula>
    </cfRule>
    <cfRule type="cellIs" dxfId="604" priority="21" stopIfTrue="1" operator="between">
      <formula>61%</formula>
      <formula>75.99%</formula>
    </cfRule>
    <cfRule type="cellIs" dxfId="603" priority="22" stopIfTrue="1" operator="between">
      <formula>51%</formula>
      <formula>60.99%</formula>
    </cfRule>
    <cfRule type="cellIs" dxfId="602" priority="23" stopIfTrue="1" operator="between">
      <formula>41%</formula>
      <formula>50.99%</formula>
    </cfRule>
    <cfRule type="cellIs" dxfId="601" priority="24" stopIfTrue="1" operator="between">
      <formula>0%</formula>
      <formula>30.99%</formula>
    </cfRule>
  </conditionalFormatting>
  <conditionalFormatting sqref="O33:O34">
    <cfRule type="cellIs" dxfId="600" priority="19" stopIfTrue="1" operator="between">
      <formula>31%</formula>
      <formula>40.99%</formula>
    </cfRule>
  </conditionalFormatting>
  <conditionalFormatting sqref="P33:P34">
    <cfRule type="cellIs" dxfId="599" priority="7" stopIfTrue="1" operator="between">
      <formula>31%</formula>
      <formula>40.99%</formula>
    </cfRule>
  </conditionalFormatting>
  <conditionalFormatting sqref="P33:P34">
    <cfRule type="cellIs" dxfId="598" priority="14" stopIfTrue="1" operator="between">
      <formula>76%</formula>
      <formula>100%</formula>
    </cfRule>
    <cfRule type="cellIs" dxfId="597" priority="15" stopIfTrue="1" operator="between">
      <formula>61%</formula>
      <formula>75.99%</formula>
    </cfRule>
    <cfRule type="cellIs" dxfId="596" priority="16" stopIfTrue="1" operator="between">
      <formula>51%</formula>
      <formula>60.99%</formula>
    </cfRule>
    <cfRule type="cellIs" dxfId="595" priority="17" stopIfTrue="1" operator="between">
      <formula>41%</formula>
      <formula>50.99%</formula>
    </cfRule>
    <cfRule type="cellIs" dxfId="594" priority="18" stopIfTrue="1" operator="between">
      <formula>0%</formula>
      <formula>30.99%</formula>
    </cfRule>
  </conditionalFormatting>
  <conditionalFormatting sqref="P33:P34">
    <cfRule type="cellIs" dxfId="593" priority="13" stopIfTrue="1" operator="between">
      <formula>31%</formula>
      <formula>40.99%</formula>
    </cfRule>
  </conditionalFormatting>
  <conditionalFormatting sqref="P33:P34">
    <cfRule type="cellIs" dxfId="592" priority="8" stopIfTrue="1" operator="between">
      <formula>76%</formula>
      <formula>100%</formula>
    </cfRule>
    <cfRule type="cellIs" dxfId="591" priority="9" stopIfTrue="1" operator="between">
      <formula>61%</formula>
      <formula>75.99%</formula>
    </cfRule>
    <cfRule type="cellIs" dxfId="590" priority="10" stopIfTrue="1" operator="between">
      <formula>51%</formula>
      <formula>60.99%</formula>
    </cfRule>
    <cfRule type="cellIs" dxfId="589" priority="11" stopIfTrue="1" operator="between">
      <formula>41%</formula>
      <formula>50.99%</formula>
    </cfRule>
    <cfRule type="cellIs" dxfId="588" priority="12" stopIfTrue="1" operator="between">
      <formula>0%</formula>
      <formula>30.99%</formula>
    </cfRule>
  </conditionalFormatting>
  <conditionalFormatting sqref="E33:E34">
    <cfRule type="cellIs" dxfId="587" priority="2" stopIfTrue="1" operator="between">
      <formula>76%</formula>
      <formula>100%</formula>
    </cfRule>
    <cfRule type="cellIs" dxfId="586" priority="3" stopIfTrue="1" operator="between">
      <formula>61%</formula>
      <formula>75.99%</formula>
    </cfRule>
    <cfRule type="cellIs" dxfId="585" priority="4" stopIfTrue="1" operator="between">
      <formula>49%</formula>
      <formula>60.99%</formula>
    </cfRule>
    <cfRule type="cellIs" dxfId="584" priority="5" stopIfTrue="1" operator="between">
      <formula>41%</formula>
      <formula>48.99%</formula>
    </cfRule>
    <cfRule type="cellIs" dxfId="583" priority="6" stopIfTrue="1" operator="between">
      <formula>0%</formula>
      <formula>30.99%</formula>
    </cfRule>
  </conditionalFormatting>
  <conditionalFormatting sqref="E33:E34">
    <cfRule type="cellIs" dxfId="582" priority="1" stopIfTrue="1" operator="between">
      <formula>31%</formula>
      <formula>40.99%</formula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004E92-4EBB-DB4F-B597-66547BEE2E9A}">
  <dimension ref="A2:AK34"/>
  <sheetViews>
    <sheetView zoomScaleNormal="100" workbookViewId="0">
      <selection activeCell="G2" sqref="G2"/>
    </sheetView>
  </sheetViews>
  <sheetFormatPr baseColWidth="10" defaultRowHeight="16" x14ac:dyDescent="0.2"/>
  <cols>
    <col min="1" max="1" width="12.33203125" customWidth="1"/>
    <col min="2" max="25" width="7.83203125" customWidth="1"/>
    <col min="26" max="32" width="7.83203125" style="48" customWidth="1"/>
    <col min="33" max="35" width="10.83203125" style="45"/>
    <col min="38" max="38" width="11.83203125" customWidth="1"/>
  </cols>
  <sheetData>
    <row r="2" spans="1:37" ht="25" customHeight="1" thickBot="1" x14ac:dyDescent="0.25">
      <c r="A2" s="213" t="s">
        <v>73</v>
      </c>
      <c r="B2" s="213"/>
      <c r="C2" s="213"/>
      <c r="D2" s="213"/>
      <c r="E2" s="213"/>
      <c r="F2" s="213"/>
      <c r="G2" s="82"/>
      <c r="H2" s="82"/>
      <c r="I2" s="82"/>
      <c r="J2" s="82"/>
      <c r="K2" s="82"/>
      <c r="L2" s="82"/>
      <c r="M2" s="82"/>
      <c r="P2" s="82"/>
    </row>
    <row r="3" spans="1:37" ht="16" customHeight="1" x14ac:dyDescent="0.2">
      <c r="A3" s="211" t="s">
        <v>0</v>
      </c>
      <c r="B3" s="86" t="s">
        <v>66</v>
      </c>
      <c r="C3" s="233" t="s">
        <v>24</v>
      </c>
      <c r="D3" s="234"/>
      <c r="E3" s="235"/>
      <c r="F3" s="236" t="s">
        <v>1</v>
      </c>
      <c r="G3" s="234"/>
      <c r="H3" s="235"/>
      <c r="I3" s="236" t="s">
        <v>2</v>
      </c>
      <c r="J3" s="234"/>
      <c r="K3" s="235"/>
      <c r="L3" s="236" t="s">
        <v>3</v>
      </c>
      <c r="M3" s="234"/>
      <c r="N3" s="237"/>
      <c r="O3" s="196" t="s">
        <v>22</v>
      </c>
      <c r="P3" s="196" t="s">
        <v>28</v>
      </c>
      <c r="Q3" s="214" t="s">
        <v>4</v>
      </c>
      <c r="R3" s="216" t="s">
        <v>5</v>
      </c>
      <c r="S3" s="216" t="s">
        <v>6</v>
      </c>
      <c r="T3" s="188" t="s">
        <v>7</v>
      </c>
      <c r="U3" s="188" t="s">
        <v>8</v>
      </c>
      <c r="V3" s="188" t="s">
        <v>9</v>
      </c>
      <c r="W3" s="188" t="s">
        <v>10</v>
      </c>
      <c r="X3" s="188" t="s">
        <v>11</v>
      </c>
      <c r="Y3" s="188" t="s">
        <v>12</v>
      </c>
      <c r="Z3" s="220" t="s">
        <v>13</v>
      </c>
      <c r="AA3" s="190" t="s">
        <v>20</v>
      </c>
      <c r="AB3" s="207" t="s">
        <v>60</v>
      </c>
      <c r="AC3" s="207" t="s">
        <v>61</v>
      </c>
      <c r="AD3" s="207" t="s">
        <v>62</v>
      </c>
      <c r="AE3" s="190" t="s">
        <v>21</v>
      </c>
      <c r="AF3" s="205" t="s">
        <v>23</v>
      </c>
      <c r="AG3" s="208" t="s">
        <v>63</v>
      </c>
      <c r="AH3" s="209" t="s">
        <v>64</v>
      </c>
      <c r="AI3" s="204" t="s">
        <v>26</v>
      </c>
      <c r="AJ3" s="204" t="s">
        <v>27</v>
      </c>
      <c r="AK3" s="192" t="s">
        <v>65</v>
      </c>
    </row>
    <row r="4" spans="1:37" ht="17" thickBot="1" x14ac:dyDescent="0.25">
      <c r="A4" s="212"/>
      <c r="B4" s="85" t="s">
        <v>54</v>
      </c>
      <c r="C4" s="67" t="s">
        <v>14</v>
      </c>
      <c r="D4" s="68" t="s">
        <v>15</v>
      </c>
      <c r="E4" s="68" t="s">
        <v>16</v>
      </c>
      <c r="F4" s="68" t="s">
        <v>14</v>
      </c>
      <c r="G4" s="68" t="s">
        <v>15</v>
      </c>
      <c r="H4" s="68" t="s">
        <v>17</v>
      </c>
      <c r="I4" s="68" t="s">
        <v>14</v>
      </c>
      <c r="J4" s="68" t="s">
        <v>15</v>
      </c>
      <c r="K4" s="68" t="s">
        <v>16</v>
      </c>
      <c r="L4" s="68" t="s">
        <v>14</v>
      </c>
      <c r="M4" s="68" t="s">
        <v>15</v>
      </c>
      <c r="N4" s="68" t="s">
        <v>16</v>
      </c>
      <c r="O4" s="197"/>
      <c r="P4" s="197"/>
      <c r="Q4" s="215"/>
      <c r="R4" s="217"/>
      <c r="S4" s="217"/>
      <c r="T4" s="189"/>
      <c r="U4" s="189"/>
      <c r="V4" s="189"/>
      <c r="W4" s="189"/>
      <c r="X4" s="189"/>
      <c r="Y4" s="189"/>
      <c r="Z4" s="221"/>
      <c r="AA4" s="203"/>
      <c r="AB4" s="203"/>
      <c r="AC4" s="203"/>
      <c r="AD4" s="203"/>
      <c r="AE4" s="203"/>
      <c r="AF4" s="206"/>
      <c r="AG4" s="206"/>
      <c r="AH4" s="210"/>
      <c r="AI4" s="191"/>
      <c r="AJ4" s="191"/>
      <c r="AK4" s="193"/>
    </row>
    <row r="5" spans="1:37" x14ac:dyDescent="0.2">
      <c r="A5" s="30" t="s">
        <v>30</v>
      </c>
      <c r="B5" s="87" t="s">
        <v>18</v>
      </c>
      <c r="C5" s="65">
        <v>19</v>
      </c>
      <c r="D5" s="66">
        <v>45</v>
      </c>
      <c r="E5" s="53">
        <f t="shared" ref="E5:E29" si="0">C5/D5</f>
        <v>0.42222222222222222</v>
      </c>
      <c r="F5" s="63">
        <v>7</v>
      </c>
      <c r="G5" s="63">
        <v>17</v>
      </c>
      <c r="H5" s="53">
        <f t="shared" ref="H5:H29" si="1">F5/G5</f>
        <v>0.41176470588235292</v>
      </c>
      <c r="I5" s="63">
        <f t="shared" ref="I5:J10" si="2">C5+F5</f>
        <v>26</v>
      </c>
      <c r="J5" s="63">
        <f t="shared" si="2"/>
        <v>62</v>
      </c>
      <c r="K5" s="53">
        <f t="shared" ref="K5:K29" si="3">I5/J5</f>
        <v>0.41935483870967744</v>
      </c>
      <c r="L5" s="63">
        <v>12</v>
      </c>
      <c r="M5" s="63">
        <v>18</v>
      </c>
      <c r="N5" s="53">
        <f t="shared" ref="N5:N29" si="4">L5/M5</f>
        <v>0.66666666666666663</v>
      </c>
      <c r="O5" s="53">
        <f>((I5+0.5*F5)/J5)</f>
        <v>0.47580645161290325</v>
      </c>
      <c r="P5" s="69">
        <f>(Q5/(2*(J5+(0.44*M5))))</f>
        <v>0.50772311212814647</v>
      </c>
      <c r="Q5" s="29">
        <f t="shared" ref="Q5:Q10" si="5">(C5*2)+(F5*3)+(L5)</f>
        <v>71</v>
      </c>
      <c r="R5" s="29">
        <v>11</v>
      </c>
      <c r="S5" s="29">
        <v>20</v>
      </c>
      <c r="T5" s="29">
        <v>15</v>
      </c>
      <c r="U5" s="29">
        <v>1</v>
      </c>
      <c r="V5" s="29">
        <v>12</v>
      </c>
      <c r="W5" s="29">
        <v>27</v>
      </c>
      <c r="X5" s="29">
        <v>22</v>
      </c>
      <c r="Y5" s="29">
        <v>16</v>
      </c>
      <c r="Z5" s="39">
        <f t="shared" ref="Z5:Z10" si="6">(Q5+R5+T5+U5+V5+W5)-((J5-I5)+(M5-L5)+S5)</f>
        <v>75</v>
      </c>
      <c r="AA5" s="54">
        <f t="shared" ref="AA5:AA10" si="7">(J5+0.44*M5)+(S5-V5)</f>
        <v>77.92</v>
      </c>
      <c r="AB5" s="54">
        <f t="shared" ref="AB5:AB10" si="8">100*(Q5/AA5)</f>
        <v>91.119096509240251</v>
      </c>
      <c r="AC5" s="54">
        <v>84.2</v>
      </c>
      <c r="AD5" s="54">
        <f t="shared" ref="AD5:AD10" si="9">AB5-AC5</f>
        <v>6.9190965092402479</v>
      </c>
      <c r="AE5" s="54">
        <f t="shared" ref="AE5:AE10" si="10">(V5/((J5-I5)+(M5-L5))*100)</f>
        <v>28.571428571428569</v>
      </c>
      <c r="AF5" s="59">
        <f t="shared" ref="AF5:AF10" si="11">(S5/AA5)*100</f>
        <v>25.667351129363446</v>
      </c>
      <c r="AG5" s="156">
        <f>(M5/J5)*100</f>
        <v>29.032258064516132</v>
      </c>
      <c r="AH5" s="154">
        <f>((O5*100)*0.4)+(AE5*0.2)+(AG5*0.15)-(AF5*0.25)</f>
        <v>22.684544706138404</v>
      </c>
      <c r="AI5" s="34">
        <v>34</v>
      </c>
      <c r="AJ5" s="35">
        <v>8</v>
      </c>
      <c r="AK5" s="35">
        <v>14</v>
      </c>
    </row>
    <row r="6" spans="1:37" x14ac:dyDescent="0.2">
      <c r="A6" s="41" t="s">
        <v>39</v>
      </c>
      <c r="B6" s="91" t="s">
        <v>18</v>
      </c>
      <c r="C6" s="3">
        <v>9</v>
      </c>
      <c r="D6" s="19">
        <v>40</v>
      </c>
      <c r="E6" s="61">
        <f t="shared" si="0"/>
        <v>0.22500000000000001</v>
      </c>
      <c r="F6" s="60">
        <v>7</v>
      </c>
      <c r="G6" s="60">
        <v>16</v>
      </c>
      <c r="H6" s="61">
        <f t="shared" si="1"/>
        <v>0.4375</v>
      </c>
      <c r="I6" s="64">
        <f t="shared" si="2"/>
        <v>16</v>
      </c>
      <c r="J6" s="64">
        <f t="shared" si="2"/>
        <v>56</v>
      </c>
      <c r="K6" s="61">
        <f t="shared" si="3"/>
        <v>0.2857142857142857</v>
      </c>
      <c r="L6" s="60">
        <v>14</v>
      </c>
      <c r="M6" s="60">
        <v>16</v>
      </c>
      <c r="N6" s="61">
        <f t="shared" si="4"/>
        <v>0.875</v>
      </c>
      <c r="O6" s="61">
        <f t="shared" ref="O6:O29" si="12">((I6+0.5*F6)/J6)</f>
        <v>0.3482142857142857</v>
      </c>
      <c r="P6" s="62">
        <f t="shared" ref="P6:P29" si="13">(Q6/(2*(J6+(0.44*M6))))</f>
        <v>0.42036802030456855</v>
      </c>
      <c r="Q6" s="29">
        <f t="shared" si="5"/>
        <v>53</v>
      </c>
      <c r="R6" s="10">
        <v>12</v>
      </c>
      <c r="S6" s="10">
        <v>22</v>
      </c>
      <c r="T6" s="10">
        <v>9</v>
      </c>
      <c r="U6" s="10">
        <v>6</v>
      </c>
      <c r="V6" s="10">
        <v>10</v>
      </c>
      <c r="W6" s="10">
        <v>21</v>
      </c>
      <c r="X6" s="10">
        <v>20</v>
      </c>
      <c r="Y6" s="38">
        <v>17</v>
      </c>
      <c r="Z6" s="40">
        <f t="shared" si="6"/>
        <v>47</v>
      </c>
      <c r="AA6" s="54">
        <f t="shared" si="7"/>
        <v>75.039999999999992</v>
      </c>
      <c r="AB6" s="54">
        <f t="shared" si="8"/>
        <v>70.628997867803847</v>
      </c>
      <c r="AC6" s="54">
        <v>103.9</v>
      </c>
      <c r="AD6" s="54">
        <f t="shared" si="9"/>
        <v>-33.271002132196159</v>
      </c>
      <c r="AE6" s="54">
        <f t="shared" si="10"/>
        <v>23.809523809523807</v>
      </c>
      <c r="AF6" s="59">
        <f t="shared" si="11"/>
        <v>29.31769722814499</v>
      </c>
      <c r="AG6" s="58">
        <f t="shared" ref="AG6:AG10" si="14">(M6/J6)*100</f>
        <v>28.571428571428569</v>
      </c>
      <c r="AH6" s="155">
        <f t="shared" ref="AH6:AH10" si="15">((O6*100)*0.4)+(AE6*0.2)+(AG6*0.15)-(AF6*0.25)</f>
        <v>15.646766169154226</v>
      </c>
      <c r="AI6" s="34">
        <v>16</v>
      </c>
      <c r="AJ6" s="35">
        <v>4</v>
      </c>
      <c r="AK6" s="35">
        <v>16</v>
      </c>
    </row>
    <row r="7" spans="1:37" x14ac:dyDescent="0.2">
      <c r="A7" s="41" t="s">
        <v>50</v>
      </c>
      <c r="B7" s="92" t="s">
        <v>18</v>
      </c>
      <c r="C7" s="3">
        <v>22</v>
      </c>
      <c r="D7" s="19">
        <v>57</v>
      </c>
      <c r="E7" s="61">
        <f t="shared" si="0"/>
        <v>0.38596491228070173</v>
      </c>
      <c r="F7" s="60">
        <v>3</v>
      </c>
      <c r="G7" s="60">
        <v>15</v>
      </c>
      <c r="H7" s="61">
        <f t="shared" si="1"/>
        <v>0.2</v>
      </c>
      <c r="I7" s="64">
        <f t="shared" si="2"/>
        <v>25</v>
      </c>
      <c r="J7" s="64">
        <f t="shared" si="2"/>
        <v>72</v>
      </c>
      <c r="K7" s="61">
        <f t="shared" si="3"/>
        <v>0.34722222222222221</v>
      </c>
      <c r="L7" s="60">
        <v>5</v>
      </c>
      <c r="M7" s="60">
        <v>12</v>
      </c>
      <c r="N7" s="61">
        <f t="shared" si="4"/>
        <v>0.41666666666666669</v>
      </c>
      <c r="O7" s="61">
        <f t="shared" si="12"/>
        <v>0.36805555555555558</v>
      </c>
      <c r="P7" s="62">
        <f t="shared" si="13"/>
        <v>0.37525879917184263</v>
      </c>
      <c r="Q7" s="29">
        <f t="shared" si="5"/>
        <v>58</v>
      </c>
      <c r="R7" s="10">
        <v>14</v>
      </c>
      <c r="S7" s="10">
        <v>22</v>
      </c>
      <c r="T7" s="10">
        <v>6</v>
      </c>
      <c r="U7" s="10">
        <v>0</v>
      </c>
      <c r="V7" s="10">
        <v>14</v>
      </c>
      <c r="W7" s="10">
        <v>26</v>
      </c>
      <c r="X7" s="10">
        <v>19</v>
      </c>
      <c r="Y7" s="10">
        <v>14</v>
      </c>
      <c r="Z7" s="40">
        <f t="shared" si="6"/>
        <v>42</v>
      </c>
      <c r="AA7" s="54">
        <f t="shared" si="7"/>
        <v>85.28</v>
      </c>
      <c r="AB7" s="54">
        <f t="shared" si="8"/>
        <v>68.011257035647276</v>
      </c>
      <c r="AC7" s="54">
        <v>75.3</v>
      </c>
      <c r="AD7" s="54">
        <f t="shared" si="9"/>
        <v>-7.2887429643527213</v>
      </c>
      <c r="AE7" s="54">
        <f t="shared" si="10"/>
        <v>25.925925925925924</v>
      </c>
      <c r="AF7" s="59">
        <f t="shared" si="11"/>
        <v>25.797373358348967</v>
      </c>
      <c r="AG7" s="58">
        <f t="shared" si="14"/>
        <v>16.666666666666664</v>
      </c>
      <c r="AH7" s="106">
        <f t="shared" si="15"/>
        <v>15.958064067820168</v>
      </c>
      <c r="AI7" s="34">
        <v>40</v>
      </c>
      <c r="AJ7" s="35">
        <v>5</v>
      </c>
      <c r="AK7" s="35">
        <v>20</v>
      </c>
    </row>
    <row r="8" spans="1:37" x14ac:dyDescent="0.2">
      <c r="A8" s="37" t="s">
        <v>43</v>
      </c>
      <c r="B8" s="91" t="s">
        <v>19</v>
      </c>
      <c r="C8" s="3">
        <v>24</v>
      </c>
      <c r="D8" s="19">
        <v>54</v>
      </c>
      <c r="E8" s="61">
        <f t="shared" si="0"/>
        <v>0.44444444444444442</v>
      </c>
      <c r="F8" s="23">
        <v>2</v>
      </c>
      <c r="G8" s="23">
        <v>16</v>
      </c>
      <c r="H8" s="61">
        <f t="shared" si="1"/>
        <v>0.125</v>
      </c>
      <c r="I8" s="64">
        <f t="shared" si="2"/>
        <v>26</v>
      </c>
      <c r="J8" s="64">
        <f t="shared" si="2"/>
        <v>70</v>
      </c>
      <c r="K8" s="61">
        <f t="shared" si="3"/>
        <v>0.37142857142857144</v>
      </c>
      <c r="L8" s="23">
        <v>14</v>
      </c>
      <c r="M8" s="23">
        <v>18</v>
      </c>
      <c r="N8" s="61">
        <f t="shared" si="4"/>
        <v>0.77777777777777779</v>
      </c>
      <c r="O8" s="61">
        <f t="shared" si="12"/>
        <v>0.38571428571428573</v>
      </c>
      <c r="P8" s="62">
        <f t="shared" si="13"/>
        <v>0.43634496919917864</v>
      </c>
      <c r="Q8" s="29">
        <f t="shared" si="5"/>
        <v>68</v>
      </c>
      <c r="R8" s="10">
        <v>5</v>
      </c>
      <c r="S8" s="10">
        <v>9</v>
      </c>
      <c r="T8" s="10">
        <v>17</v>
      </c>
      <c r="U8" s="10">
        <v>4</v>
      </c>
      <c r="V8" s="10">
        <v>15</v>
      </c>
      <c r="W8" s="10">
        <v>25</v>
      </c>
      <c r="X8" s="10">
        <v>17</v>
      </c>
      <c r="Y8" s="10">
        <v>16</v>
      </c>
      <c r="Z8" s="40">
        <f t="shared" si="6"/>
        <v>77</v>
      </c>
      <c r="AA8" s="54">
        <f t="shared" si="7"/>
        <v>71.92</v>
      </c>
      <c r="AB8" s="54">
        <f t="shared" si="8"/>
        <v>94.549499443826463</v>
      </c>
      <c r="AC8" s="54">
        <v>87.9</v>
      </c>
      <c r="AD8" s="54">
        <f t="shared" si="9"/>
        <v>6.649499443826457</v>
      </c>
      <c r="AE8" s="54">
        <f t="shared" si="10"/>
        <v>31.25</v>
      </c>
      <c r="AF8" s="59">
        <f t="shared" si="11"/>
        <v>12.513904338153504</v>
      </c>
      <c r="AG8" s="58">
        <f t="shared" si="14"/>
        <v>25.714285714285712</v>
      </c>
      <c r="AH8" s="106">
        <f t="shared" si="15"/>
        <v>22.407238201175911</v>
      </c>
      <c r="AI8" s="34">
        <v>46</v>
      </c>
      <c r="AJ8" s="35">
        <v>12</v>
      </c>
      <c r="AK8" s="35">
        <v>17</v>
      </c>
    </row>
    <row r="9" spans="1:37" x14ac:dyDescent="0.2">
      <c r="A9" s="41" t="s">
        <v>49</v>
      </c>
      <c r="B9" s="92" t="s">
        <v>19</v>
      </c>
      <c r="C9" s="3">
        <v>15</v>
      </c>
      <c r="D9" s="19">
        <v>39</v>
      </c>
      <c r="E9" s="61">
        <f t="shared" si="0"/>
        <v>0.38461538461538464</v>
      </c>
      <c r="F9" s="23">
        <v>10</v>
      </c>
      <c r="G9" s="23">
        <v>24</v>
      </c>
      <c r="H9" s="61">
        <f t="shared" si="1"/>
        <v>0.41666666666666669</v>
      </c>
      <c r="I9" s="23">
        <f t="shared" si="2"/>
        <v>25</v>
      </c>
      <c r="J9" s="23">
        <f t="shared" si="2"/>
        <v>63</v>
      </c>
      <c r="K9" s="61">
        <f t="shared" si="3"/>
        <v>0.3968253968253968</v>
      </c>
      <c r="L9" s="23">
        <v>14</v>
      </c>
      <c r="M9" s="23">
        <v>18</v>
      </c>
      <c r="N9" s="22">
        <f t="shared" si="4"/>
        <v>0.77777777777777779</v>
      </c>
      <c r="O9" s="61">
        <f t="shared" si="12"/>
        <v>0.47619047619047616</v>
      </c>
      <c r="P9" s="62">
        <f t="shared" si="13"/>
        <v>0.52171460800902425</v>
      </c>
      <c r="Q9" s="10">
        <f t="shared" si="5"/>
        <v>74</v>
      </c>
      <c r="R9" s="10">
        <v>11</v>
      </c>
      <c r="S9" s="10">
        <v>24</v>
      </c>
      <c r="T9" s="10">
        <v>18</v>
      </c>
      <c r="U9" s="10">
        <v>3</v>
      </c>
      <c r="V9" s="10">
        <v>14</v>
      </c>
      <c r="W9" s="10">
        <v>16</v>
      </c>
      <c r="X9" s="10">
        <v>21</v>
      </c>
      <c r="Y9" s="10">
        <v>18</v>
      </c>
      <c r="Z9" s="2">
        <f t="shared" si="6"/>
        <v>70</v>
      </c>
      <c r="AA9" s="54">
        <f t="shared" si="7"/>
        <v>80.92</v>
      </c>
      <c r="AB9" s="54">
        <f t="shared" si="8"/>
        <v>91.448344043499759</v>
      </c>
      <c r="AC9" s="54">
        <v>104</v>
      </c>
      <c r="AD9" s="54">
        <f t="shared" si="9"/>
        <v>-12.551655956500241</v>
      </c>
      <c r="AE9" s="54">
        <f t="shared" si="10"/>
        <v>33.333333333333329</v>
      </c>
      <c r="AF9" s="59">
        <f t="shared" si="11"/>
        <v>29.658922392486403</v>
      </c>
      <c r="AG9" s="120">
        <f t="shared" si="14"/>
        <v>28.571428571428569</v>
      </c>
      <c r="AH9" s="77">
        <f t="shared" si="15"/>
        <v>22.585269401878399</v>
      </c>
      <c r="AI9" s="47">
        <v>26</v>
      </c>
      <c r="AJ9" s="46">
        <v>23</v>
      </c>
      <c r="AK9" s="46">
        <v>25</v>
      </c>
    </row>
    <row r="10" spans="1:37" x14ac:dyDescent="0.2">
      <c r="A10" s="37" t="s">
        <v>53</v>
      </c>
      <c r="B10" s="163" t="s">
        <v>19</v>
      </c>
      <c r="C10" s="3">
        <v>24</v>
      </c>
      <c r="D10" s="19">
        <v>42</v>
      </c>
      <c r="E10" s="22">
        <f t="shared" si="0"/>
        <v>0.5714285714285714</v>
      </c>
      <c r="F10" s="23">
        <v>4</v>
      </c>
      <c r="G10" s="23">
        <v>20</v>
      </c>
      <c r="H10" s="22">
        <f t="shared" si="1"/>
        <v>0.2</v>
      </c>
      <c r="I10" s="23">
        <f t="shared" si="2"/>
        <v>28</v>
      </c>
      <c r="J10" s="23">
        <f t="shared" si="2"/>
        <v>62</v>
      </c>
      <c r="K10" s="22">
        <f t="shared" si="3"/>
        <v>0.45161290322580644</v>
      </c>
      <c r="L10" s="23">
        <v>14</v>
      </c>
      <c r="M10" s="23">
        <v>19</v>
      </c>
      <c r="N10" s="22">
        <f t="shared" si="4"/>
        <v>0.73684210526315785</v>
      </c>
      <c r="O10" s="27">
        <f t="shared" si="12"/>
        <v>0.4838709677419355</v>
      </c>
      <c r="P10" s="31">
        <f t="shared" si="13"/>
        <v>0.52586696986924386</v>
      </c>
      <c r="Q10" s="10">
        <f t="shared" si="5"/>
        <v>74</v>
      </c>
      <c r="R10" s="10">
        <v>15</v>
      </c>
      <c r="S10" s="10">
        <v>17</v>
      </c>
      <c r="T10" s="10">
        <v>19</v>
      </c>
      <c r="U10" s="10">
        <v>6</v>
      </c>
      <c r="V10" s="10">
        <v>9</v>
      </c>
      <c r="W10" s="10">
        <v>32</v>
      </c>
      <c r="X10" s="10">
        <v>15</v>
      </c>
      <c r="Y10" s="10">
        <v>19</v>
      </c>
      <c r="Z10" s="2">
        <f t="shared" si="6"/>
        <v>99</v>
      </c>
      <c r="AA10" s="54">
        <f t="shared" si="7"/>
        <v>78.36</v>
      </c>
      <c r="AB10" s="54">
        <f t="shared" si="8"/>
        <v>94.435936702399175</v>
      </c>
      <c r="AC10" s="54">
        <v>84.1</v>
      </c>
      <c r="AD10" s="54">
        <f t="shared" si="9"/>
        <v>10.335936702399181</v>
      </c>
      <c r="AE10" s="54">
        <f t="shared" si="10"/>
        <v>23.076923076923077</v>
      </c>
      <c r="AF10" s="59">
        <f t="shared" si="11"/>
        <v>21.694742215416028</v>
      </c>
      <c r="AG10" s="120">
        <f t="shared" si="14"/>
        <v>30.64516129032258</v>
      </c>
      <c r="AH10" s="106">
        <f t="shared" si="15"/>
        <v>23.143311964756421</v>
      </c>
      <c r="AI10" s="47">
        <v>42</v>
      </c>
      <c r="AJ10" s="46">
        <v>15</v>
      </c>
      <c r="AK10" s="46">
        <v>17</v>
      </c>
    </row>
    <row r="11" spans="1:37" x14ac:dyDescent="0.2">
      <c r="A11" s="17"/>
      <c r="B11" s="88"/>
      <c r="C11" s="3"/>
      <c r="D11" s="19"/>
      <c r="E11" s="22" t="e">
        <f t="shared" si="0"/>
        <v>#DIV/0!</v>
      </c>
      <c r="F11" s="23"/>
      <c r="G11" s="23"/>
      <c r="H11" s="22" t="e">
        <f t="shared" si="1"/>
        <v>#DIV/0!</v>
      </c>
      <c r="I11" s="23"/>
      <c r="J11" s="23"/>
      <c r="K11" s="22" t="e">
        <f t="shared" si="3"/>
        <v>#DIV/0!</v>
      </c>
      <c r="L11" s="23"/>
      <c r="M11" s="23"/>
      <c r="N11" s="22" t="e">
        <f t="shared" si="4"/>
        <v>#DIV/0!</v>
      </c>
      <c r="O11" s="27" t="e">
        <f t="shared" si="12"/>
        <v>#DIV/0!</v>
      </c>
      <c r="P11" s="31" t="e">
        <f t="shared" si="13"/>
        <v>#DIV/0!</v>
      </c>
      <c r="Q11" s="10"/>
      <c r="R11" s="10"/>
      <c r="S11" s="10"/>
      <c r="T11" s="10"/>
      <c r="U11" s="10"/>
      <c r="V11" s="10"/>
      <c r="W11" s="10"/>
      <c r="X11" s="10"/>
      <c r="Y11" s="10"/>
      <c r="Z11" s="2"/>
      <c r="AA11" s="54"/>
      <c r="AB11" s="54"/>
      <c r="AC11" s="54"/>
      <c r="AD11" s="54"/>
      <c r="AE11" s="54"/>
      <c r="AF11" s="59"/>
      <c r="AG11" s="120"/>
      <c r="AH11" s="106"/>
      <c r="AI11" s="47"/>
      <c r="AJ11" s="46"/>
      <c r="AK11" s="46"/>
    </row>
    <row r="12" spans="1:37" x14ac:dyDescent="0.2">
      <c r="A12" s="17"/>
      <c r="B12" s="88"/>
      <c r="C12" s="3"/>
      <c r="D12" s="19"/>
      <c r="E12" s="22" t="e">
        <f t="shared" si="0"/>
        <v>#DIV/0!</v>
      </c>
      <c r="F12" s="23"/>
      <c r="G12" s="23"/>
      <c r="H12" s="22" t="e">
        <f t="shared" si="1"/>
        <v>#DIV/0!</v>
      </c>
      <c r="I12" s="23"/>
      <c r="J12" s="23"/>
      <c r="K12" s="22" t="e">
        <f t="shared" si="3"/>
        <v>#DIV/0!</v>
      </c>
      <c r="L12" s="23"/>
      <c r="M12" s="23"/>
      <c r="N12" s="22" t="e">
        <f t="shared" si="4"/>
        <v>#DIV/0!</v>
      </c>
      <c r="O12" s="27" t="e">
        <f t="shared" si="12"/>
        <v>#DIV/0!</v>
      </c>
      <c r="P12" s="31" t="e">
        <f t="shared" si="13"/>
        <v>#DIV/0!</v>
      </c>
      <c r="Q12" s="10"/>
      <c r="R12" s="10"/>
      <c r="S12" s="10"/>
      <c r="T12" s="10"/>
      <c r="U12" s="10"/>
      <c r="V12" s="10"/>
      <c r="W12" s="10"/>
      <c r="X12" s="10"/>
      <c r="Y12" s="10"/>
      <c r="Z12" s="16"/>
      <c r="AA12" s="54"/>
      <c r="AB12" s="54"/>
      <c r="AC12" s="54"/>
      <c r="AD12" s="54"/>
      <c r="AE12" s="54"/>
      <c r="AF12" s="59"/>
      <c r="AG12" s="120"/>
      <c r="AH12" s="106"/>
      <c r="AI12" s="47"/>
      <c r="AJ12" s="46"/>
      <c r="AK12" s="46"/>
    </row>
    <row r="13" spans="1:37" x14ac:dyDescent="0.2">
      <c r="A13" s="17"/>
      <c r="B13" s="88"/>
      <c r="C13" s="3"/>
      <c r="D13" s="19"/>
      <c r="E13" s="22" t="e">
        <f t="shared" si="0"/>
        <v>#DIV/0!</v>
      </c>
      <c r="F13" s="23"/>
      <c r="G13" s="23"/>
      <c r="H13" s="22" t="e">
        <f t="shared" si="1"/>
        <v>#DIV/0!</v>
      </c>
      <c r="I13" s="23"/>
      <c r="J13" s="23"/>
      <c r="K13" s="22" t="e">
        <f t="shared" si="3"/>
        <v>#DIV/0!</v>
      </c>
      <c r="L13" s="23"/>
      <c r="M13" s="23"/>
      <c r="N13" s="22" t="e">
        <f t="shared" si="4"/>
        <v>#DIV/0!</v>
      </c>
      <c r="O13" s="27" t="e">
        <f t="shared" si="12"/>
        <v>#DIV/0!</v>
      </c>
      <c r="P13" s="31" t="e">
        <f t="shared" si="13"/>
        <v>#DIV/0!</v>
      </c>
      <c r="Q13" s="10"/>
      <c r="R13" s="10"/>
      <c r="S13" s="10"/>
      <c r="T13" s="10"/>
      <c r="U13" s="10"/>
      <c r="V13" s="10"/>
      <c r="W13" s="10"/>
      <c r="X13" s="10"/>
      <c r="Y13" s="10"/>
      <c r="Z13" s="15"/>
      <c r="AA13" s="54"/>
      <c r="AB13" s="54"/>
      <c r="AC13" s="54"/>
      <c r="AD13" s="54"/>
      <c r="AE13" s="54"/>
      <c r="AF13" s="59"/>
      <c r="AG13" s="120"/>
      <c r="AH13" s="106"/>
      <c r="AI13" s="47"/>
      <c r="AJ13" s="46"/>
      <c r="AK13" s="46"/>
    </row>
    <row r="14" spans="1:37" x14ac:dyDescent="0.2">
      <c r="A14" s="17"/>
      <c r="B14" s="88"/>
      <c r="C14" s="3"/>
      <c r="D14" s="19"/>
      <c r="E14" s="22" t="e">
        <f t="shared" si="0"/>
        <v>#DIV/0!</v>
      </c>
      <c r="F14" s="23"/>
      <c r="G14" s="23"/>
      <c r="H14" s="22" t="e">
        <f t="shared" si="1"/>
        <v>#DIV/0!</v>
      </c>
      <c r="I14" s="23"/>
      <c r="J14" s="23"/>
      <c r="K14" s="22" t="e">
        <f t="shared" si="3"/>
        <v>#DIV/0!</v>
      </c>
      <c r="L14" s="23"/>
      <c r="M14" s="23"/>
      <c r="N14" s="22" t="e">
        <f t="shared" si="4"/>
        <v>#DIV/0!</v>
      </c>
      <c r="O14" s="27" t="e">
        <f t="shared" si="12"/>
        <v>#DIV/0!</v>
      </c>
      <c r="P14" s="31" t="e">
        <f t="shared" si="13"/>
        <v>#DIV/0!</v>
      </c>
      <c r="Q14" s="10"/>
      <c r="R14" s="10"/>
      <c r="S14" s="10"/>
      <c r="T14" s="10"/>
      <c r="U14" s="10"/>
      <c r="V14" s="10"/>
      <c r="W14" s="10"/>
      <c r="X14" s="10"/>
      <c r="Y14" s="10"/>
      <c r="Z14" s="15"/>
      <c r="AA14" s="54"/>
      <c r="AB14" s="54"/>
      <c r="AC14" s="54"/>
      <c r="AD14" s="54"/>
      <c r="AE14" s="54"/>
      <c r="AF14" s="59"/>
      <c r="AG14" s="120"/>
      <c r="AH14" s="106"/>
      <c r="AI14" s="47"/>
      <c r="AJ14" s="46"/>
      <c r="AK14" s="46"/>
    </row>
    <row r="15" spans="1:37" x14ac:dyDescent="0.2">
      <c r="A15" s="17"/>
      <c r="B15" s="88"/>
      <c r="C15" s="3"/>
      <c r="D15" s="19"/>
      <c r="E15" s="22" t="e">
        <f t="shared" si="0"/>
        <v>#DIV/0!</v>
      </c>
      <c r="F15" s="23"/>
      <c r="G15" s="23"/>
      <c r="H15" s="22" t="e">
        <f t="shared" si="1"/>
        <v>#DIV/0!</v>
      </c>
      <c r="I15" s="23"/>
      <c r="J15" s="23"/>
      <c r="K15" s="22" t="e">
        <f t="shared" si="3"/>
        <v>#DIV/0!</v>
      </c>
      <c r="L15" s="23"/>
      <c r="M15" s="23"/>
      <c r="N15" s="22" t="e">
        <f t="shared" si="4"/>
        <v>#DIV/0!</v>
      </c>
      <c r="O15" s="27" t="e">
        <f t="shared" si="12"/>
        <v>#DIV/0!</v>
      </c>
      <c r="P15" s="31" t="e">
        <f t="shared" si="13"/>
        <v>#DIV/0!</v>
      </c>
      <c r="Q15" s="10"/>
      <c r="R15" s="10"/>
      <c r="S15" s="10"/>
      <c r="T15" s="10"/>
      <c r="U15" s="10"/>
      <c r="V15" s="10"/>
      <c r="W15" s="10"/>
      <c r="X15" s="10"/>
      <c r="Y15" s="10"/>
      <c r="Z15" s="15"/>
      <c r="AA15" s="54"/>
      <c r="AB15" s="54"/>
      <c r="AC15" s="54"/>
      <c r="AD15" s="54"/>
      <c r="AE15" s="54"/>
      <c r="AF15" s="59"/>
      <c r="AG15" s="120"/>
      <c r="AH15" s="106"/>
      <c r="AI15" s="47"/>
      <c r="AJ15" s="46"/>
      <c r="AK15" s="46"/>
    </row>
    <row r="16" spans="1:37" x14ac:dyDescent="0.2">
      <c r="A16" s="17"/>
      <c r="B16" s="88"/>
      <c r="C16" s="3"/>
      <c r="D16" s="19"/>
      <c r="E16" s="22" t="e">
        <f t="shared" si="0"/>
        <v>#DIV/0!</v>
      </c>
      <c r="F16" s="23"/>
      <c r="G16" s="23"/>
      <c r="H16" s="22" t="e">
        <f t="shared" si="1"/>
        <v>#DIV/0!</v>
      </c>
      <c r="I16" s="23"/>
      <c r="J16" s="23"/>
      <c r="K16" s="22" t="e">
        <f t="shared" si="3"/>
        <v>#DIV/0!</v>
      </c>
      <c r="L16" s="23"/>
      <c r="M16" s="23"/>
      <c r="N16" s="22" t="e">
        <f t="shared" si="4"/>
        <v>#DIV/0!</v>
      </c>
      <c r="O16" s="27" t="e">
        <f t="shared" si="12"/>
        <v>#DIV/0!</v>
      </c>
      <c r="P16" s="31" t="e">
        <f t="shared" si="13"/>
        <v>#DIV/0!</v>
      </c>
      <c r="Q16" s="10"/>
      <c r="R16" s="10"/>
      <c r="S16" s="10"/>
      <c r="T16" s="10"/>
      <c r="U16" s="10"/>
      <c r="V16" s="10"/>
      <c r="W16" s="10"/>
      <c r="X16" s="10"/>
      <c r="Y16" s="10"/>
      <c r="Z16" s="15"/>
      <c r="AA16" s="54"/>
      <c r="AB16" s="54"/>
      <c r="AC16" s="54"/>
      <c r="AD16" s="54"/>
      <c r="AE16" s="54"/>
      <c r="AF16" s="59"/>
      <c r="AG16" s="120"/>
      <c r="AH16" s="106"/>
      <c r="AI16" s="47"/>
      <c r="AJ16" s="46"/>
      <c r="AK16" s="46"/>
    </row>
    <row r="17" spans="1:37" x14ac:dyDescent="0.2">
      <c r="A17" s="17"/>
      <c r="B17" s="88"/>
      <c r="C17" s="3"/>
      <c r="D17" s="19"/>
      <c r="E17" s="22" t="e">
        <f t="shared" si="0"/>
        <v>#DIV/0!</v>
      </c>
      <c r="F17" s="23"/>
      <c r="G17" s="23"/>
      <c r="H17" s="22" t="e">
        <f t="shared" si="1"/>
        <v>#DIV/0!</v>
      </c>
      <c r="I17" s="23"/>
      <c r="J17" s="23"/>
      <c r="K17" s="22" t="e">
        <f t="shared" si="3"/>
        <v>#DIV/0!</v>
      </c>
      <c r="L17" s="23"/>
      <c r="M17" s="23"/>
      <c r="N17" s="22" t="e">
        <f t="shared" si="4"/>
        <v>#DIV/0!</v>
      </c>
      <c r="O17" s="27" t="e">
        <f t="shared" si="12"/>
        <v>#DIV/0!</v>
      </c>
      <c r="P17" s="31" t="e">
        <f t="shared" si="13"/>
        <v>#DIV/0!</v>
      </c>
      <c r="Q17" s="10"/>
      <c r="R17" s="10"/>
      <c r="S17" s="10"/>
      <c r="T17" s="10"/>
      <c r="U17" s="10"/>
      <c r="V17" s="10"/>
      <c r="W17" s="10"/>
      <c r="X17" s="10"/>
      <c r="Y17" s="10"/>
      <c r="Z17" s="15"/>
      <c r="AA17" s="54"/>
      <c r="AB17" s="54"/>
      <c r="AC17" s="54"/>
      <c r="AD17" s="54"/>
      <c r="AE17" s="54"/>
      <c r="AF17" s="59"/>
      <c r="AG17" s="120"/>
      <c r="AH17" s="106"/>
      <c r="AI17" s="47"/>
      <c r="AJ17" s="46"/>
      <c r="AK17" s="46"/>
    </row>
    <row r="18" spans="1:37" x14ac:dyDescent="0.2">
      <c r="A18" s="17"/>
      <c r="B18" s="88"/>
      <c r="C18" s="3"/>
      <c r="D18" s="19"/>
      <c r="E18" s="22" t="e">
        <f t="shared" si="0"/>
        <v>#DIV/0!</v>
      </c>
      <c r="F18" s="23"/>
      <c r="G18" s="23"/>
      <c r="H18" s="22" t="e">
        <f t="shared" si="1"/>
        <v>#DIV/0!</v>
      </c>
      <c r="I18" s="23"/>
      <c r="J18" s="23"/>
      <c r="K18" s="22" t="e">
        <f t="shared" si="3"/>
        <v>#DIV/0!</v>
      </c>
      <c r="L18" s="23"/>
      <c r="M18" s="23"/>
      <c r="N18" s="22" t="e">
        <f t="shared" si="4"/>
        <v>#DIV/0!</v>
      </c>
      <c r="O18" s="27" t="e">
        <f t="shared" si="12"/>
        <v>#DIV/0!</v>
      </c>
      <c r="P18" s="31" t="e">
        <f t="shared" si="13"/>
        <v>#DIV/0!</v>
      </c>
      <c r="Q18" s="10"/>
      <c r="R18" s="10"/>
      <c r="S18" s="10"/>
      <c r="T18" s="10"/>
      <c r="U18" s="10"/>
      <c r="V18" s="10"/>
      <c r="W18" s="10"/>
      <c r="X18" s="10"/>
      <c r="Y18" s="10"/>
      <c r="Z18" s="2"/>
      <c r="AA18" s="54"/>
      <c r="AB18" s="54"/>
      <c r="AC18" s="54"/>
      <c r="AD18" s="54"/>
      <c r="AE18" s="54"/>
      <c r="AF18" s="59"/>
      <c r="AG18" s="120"/>
      <c r="AH18" s="106"/>
      <c r="AI18" s="47"/>
      <c r="AJ18" s="46"/>
      <c r="AK18" s="46"/>
    </row>
    <row r="19" spans="1:37" x14ac:dyDescent="0.2">
      <c r="A19" s="17"/>
      <c r="B19" s="88"/>
      <c r="C19" s="3"/>
      <c r="D19" s="19"/>
      <c r="E19" s="22" t="e">
        <f t="shared" si="0"/>
        <v>#DIV/0!</v>
      </c>
      <c r="F19" s="23"/>
      <c r="G19" s="23"/>
      <c r="H19" s="22" t="e">
        <f t="shared" si="1"/>
        <v>#DIV/0!</v>
      </c>
      <c r="I19" s="23"/>
      <c r="J19" s="23"/>
      <c r="K19" s="22" t="e">
        <f t="shared" si="3"/>
        <v>#DIV/0!</v>
      </c>
      <c r="L19" s="23"/>
      <c r="M19" s="23"/>
      <c r="N19" s="22" t="e">
        <f t="shared" si="4"/>
        <v>#DIV/0!</v>
      </c>
      <c r="O19" s="27" t="e">
        <f t="shared" si="12"/>
        <v>#DIV/0!</v>
      </c>
      <c r="P19" s="31" t="e">
        <f t="shared" si="13"/>
        <v>#DIV/0!</v>
      </c>
      <c r="Q19" s="10"/>
      <c r="R19" s="10"/>
      <c r="S19" s="10"/>
      <c r="T19" s="10"/>
      <c r="U19" s="10"/>
      <c r="V19" s="10"/>
      <c r="W19" s="10"/>
      <c r="X19" s="10"/>
      <c r="Y19" s="10"/>
      <c r="Z19" s="2"/>
      <c r="AA19" s="54"/>
      <c r="AB19" s="54"/>
      <c r="AC19" s="54"/>
      <c r="AD19" s="54"/>
      <c r="AE19" s="54"/>
      <c r="AF19" s="59"/>
      <c r="AG19" s="120"/>
      <c r="AH19" s="106"/>
      <c r="AI19" s="47"/>
      <c r="AJ19" s="46"/>
      <c r="AK19" s="46"/>
    </row>
    <row r="20" spans="1:37" x14ac:dyDescent="0.2">
      <c r="A20" s="17"/>
      <c r="B20" s="88"/>
      <c r="C20" s="3"/>
      <c r="D20" s="19"/>
      <c r="E20" s="22" t="e">
        <f t="shared" si="0"/>
        <v>#DIV/0!</v>
      </c>
      <c r="F20" s="23"/>
      <c r="G20" s="23"/>
      <c r="H20" s="22" t="e">
        <f t="shared" si="1"/>
        <v>#DIV/0!</v>
      </c>
      <c r="I20" s="23"/>
      <c r="J20" s="23"/>
      <c r="K20" s="22" t="e">
        <f t="shared" si="3"/>
        <v>#DIV/0!</v>
      </c>
      <c r="L20" s="23"/>
      <c r="M20" s="23"/>
      <c r="N20" s="22" t="e">
        <f t="shared" si="4"/>
        <v>#DIV/0!</v>
      </c>
      <c r="O20" s="27" t="e">
        <f t="shared" si="12"/>
        <v>#DIV/0!</v>
      </c>
      <c r="P20" s="31" t="e">
        <f t="shared" si="13"/>
        <v>#DIV/0!</v>
      </c>
      <c r="Q20" s="10"/>
      <c r="R20" s="10"/>
      <c r="S20" s="10"/>
      <c r="T20" s="10"/>
      <c r="U20" s="10"/>
      <c r="V20" s="10"/>
      <c r="W20" s="10"/>
      <c r="X20" s="10"/>
      <c r="Y20" s="10"/>
      <c r="Z20" s="2"/>
      <c r="AA20" s="54"/>
      <c r="AB20" s="54"/>
      <c r="AC20" s="54"/>
      <c r="AD20" s="54"/>
      <c r="AE20" s="54"/>
      <c r="AF20" s="59"/>
      <c r="AG20" s="120"/>
      <c r="AH20" s="106"/>
      <c r="AI20" s="47"/>
      <c r="AJ20" s="46"/>
      <c r="AK20" s="46"/>
    </row>
    <row r="21" spans="1:37" x14ac:dyDescent="0.2">
      <c r="A21" s="17"/>
      <c r="B21" s="88"/>
      <c r="C21" s="3"/>
      <c r="D21" s="19"/>
      <c r="E21" s="22" t="e">
        <f t="shared" si="0"/>
        <v>#DIV/0!</v>
      </c>
      <c r="F21" s="23"/>
      <c r="G21" s="23"/>
      <c r="H21" s="22" t="e">
        <f t="shared" si="1"/>
        <v>#DIV/0!</v>
      </c>
      <c r="I21" s="23"/>
      <c r="J21" s="23"/>
      <c r="K21" s="22" t="e">
        <f t="shared" si="3"/>
        <v>#DIV/0!</v>
      </c>
      <c r="L21" s="23"/>
      <c r="M21" s="23"/>
      <c r="N21" s="22" t="e">
        <f t="shared" si="4"/>
        <v>#DIV/0!</v>
      </c>
      <c r="O21" s="27" t="e">
        <f t="shared" si="12"/>
        <v>#DIV/0!</v>
      </c>
      <c r="P21" s="31" t="e">
        <f t="shared" si="13"/>
        <v>#DIV/0!</v>
      </c>
      <c r="Q21" s="10"/>
      <c r="R21" s="10"/>
      <c r="S21" s="10"/>
      <c r="T21" s="10"/>
      <c r="U21" s="10"/>
      <c r="V21" s="10"/>
      <c r="W21" s="10"/>
      <c r="X21" s="10"/>
      <c r="Y21" s="10"/>
      <c r="Z21" s="2"/>
      <c r="AA21" s="54"/>
      <c r="AB21" s="54"/>
      <c r="AC21" s="54"/>
      <c r="AD21" s="54"/>
      <c r="AE21" s="54"/>
      <c r="AF21" s="59"/>
      <c r="AG21" s="120"/>
      <c r="AH21" s="106"/>
      <c r="AI21" s="47"/>
      <c r="AJ21" s="46"/>
      <c r="AK21" s="46"/>
    </row>
    <row r="22" spans="1:37" x14ac:dyDescent="0.2">
      <c r="A22" s="4"/>
      <c r="B22" s="89"/>
      <c r="C22" s="3"/>
      <c r="D22" s="19"/>
      <c r="E22" s="22" t="e">
        <f t="shared" si="0"/>
        <v>#DIV/0!</v>
      </c>
      <c r="F22" s="23"/>
      <c r="G22" s="23"/>
      <c r="H22" s="22" t="e">
        <f t="shared" si="1"/>
        <v>#DIV/0!</v>
      </c>
      <c r="I22" s="23"/>
      <c r="J22" s="23"/>
      <c r="K22" s="22" t="e">
        <f t="shared" si="3"/>
        <v>#DIV/0!</v>
      </c>
      <c r="L22" s="23"/>
      <c r="M22" s="23"/>
      <c r="N22" s="22" t="e">
        <f t="shared" si="4"/>
        <v>#DIV/0!</v>
      </c>
      <c r="O22" s="27" t="e">
        <f t="shared" si="12"/>
        <v>#DIV/0!</v>
      </c>
      <c r="P22" s="31" t="e">
        <f t="shared" si="13"/>
        <v>#DIV/0!</v>
      </c>
      <c r="Q22" s="10"/>
      <c r="R22" s="10"/>
      <c r="S22" s="10"/>
      <c r="T22" s="10"/>
      <c r="U22" s="10"/>
      <c r="V22" s="10"/>
      <c r="W22" s="10"/>
      <c r="X22" s="10"/>
      <c r="Y22" s="10"/>
      <c r="Z22" s="2"/>
      <c r="AA22" s="54"/>
      <c r="AB22" s="54"/>
      <c r="AC22" s="54"/>
      <c r="AD22" s="54"/>
      <c r="AE22" s="54"/>
      <c r="AF22" s="59"/>
      <c r="AG22" s="120"/>
      <c r="AH22" s="166"/>
      <c r="AI22" s="47"/>
      <c r="AJ22" s="46"/>
      <c r="AK22" s="46"/>
    </row>
    <row r="23" spans="1:37" x14ac:dyDescent="0.2">
      <c r="A23" s="6"/>
      <c r="B23" s="90"/>
      <c r="C23" s="3"/>
      <c r="D23" s="19"/>
      <c r="E23" s="22" t="e">
        <f t="shared" si="0"/>
        <v>#DIV/0!</v>
      </c>
      <c r="F23" s="23"/>
      <c r="G23" s="23"/>
      <c r="H23" s="22" t="e">
        <f t="shared" si="1"/>
        <v>#DIV/0!</v>
      </c>
      <c r="I23" s="23"/>
      <c r="J23" s="23"/>
      <c r="K23" s="22" t="e">
        <f t="shared" si="3"/>
        <v>#DIV/0!</v>
      </c>
      <c r="L23" s="23"/>
      <c r="M23" s="23"/>
      <c r="N23" s="22" t="e">
        <f t="shared" si="4"/>
        <v>#DIV/0!</v>
      </c>
      <c r="O23" s="27" t="e">
        <f t="shared" si="12"/>
        <v>#DIV/0!</v>
      </c>
      <c r="P23" s="31" t="e">
        <f t="shared" si="13"/>
        <v>#DIV/0!</v>
      </c>
      <c r="Q23" s="10"/>
      <c r="R23" s="10"/>
      <c r="S23" s="10"/>
      <c r="T23" s="10"/>
      <c r="U23" s="10"/>
      <c r="V23" s="10"/>
      <c r="W23" s="10"/>
      <c r="X23" s="10"/>
      <c r="Y23" s="10"/>
      <c r="Z23" s="2"/>
      <c r="AA23" s="54"/>
      <c r="AB23" s="54"/>
      <c r="AC23" s="54"/>
      <c r="AD23" s="54"/>
      <c r="AE23" s="54"/>
      <c r="AF23" s="59"/>
      <c r="AG23" s="120"/>
      <c r="AH23" s="166"/>
      <c r="AI23" s="47"/>
      <c r="AJ23" s="46"/>
      <c r="AK23" s="46"/>
    </row>
    <row r="24" spans="1:37" x14ac:dyDescent="0.2">
      <c r="A24" s="4"/>
      <c r="B24" s="89"/>
      <c r="C24" s="3"/>
      <c r="D24" s="19"/>
      <c r="E24" s="22" t="e">
        <f t="shared" si="0"/>
        <v>#DIV/0!</v>
      </c>
      <c r="F24" s="23"/>
      <c r="G24" s="23"/>
      <c r="H24" s="22" t="e">
        <f t="shared" si="1"/>
        <v>#DIV/0!</v>
      </c>
      <c r="I24" s="23"/>
      <c r="J24" s="23"/>
      <c r="K24" s="22" t="e">
        <f t="shared" si="3"/>
        <v>#DIV/0!</v>
      </c>
      <c r="L24" s="23"/>
      <c r="M24" s="23"/>
      <c r="N24" s="22" t="e">
        <f t="shared" si="4"/>
        <v>#DIV/0!</v>
      </c>
      <c r="O24" s="27" t="e">
        <f t="shared" si="12"/>
        <v>#DIV/0!</v>
      </c>
      <c r="P24" s="31" t="e">
        <f t="shared" si="13"/>
        <v>#DIV/0!</v>
      </c>
      <c r="Q24" s="10"/>
      <c r="R24" s="10"/>
      <c r="S24" s="10"/>
      <c r="T24" s="10"/>
      <c r="U24" s="10"/>
      <c r="V24" s="10"/>
      <c r="W24" s="10"/>
      <c r="X24" s="10"/>
      <c r="Y24" s="10"/>
      <c r="Z24" s="2"/>
      <c r="AA24" s="54"/>
      <c r="AB24" s="54"/>
      <c r="AC24" s="54"/>
      <c r="AD24" s="54"/>
      <c r="AE24" s="54"/>
      <c r="AF24" s="59"/>
      <c r="AG24" s="120"/>
      <c r="AH24" s="166"/>
      <c r="AI24" s="47"/>
      <c r="AJ24" s="46"/>
      <c r="AK24" s="46"/>
    </row>
    <row r="25" spans="1:37" x14ac:dyDescent="0.2">
      <c r="A25" s="6"/>
      <c r="B25" s="90"/>
      <c r="C25" s="3"/>
      <c r="D25" s="19"/>
      <c r="E25" s="22" t="e">
        <f t="shared" si="0"/>
        <v>#DIV/0!</v>
      </c>
      <c r="F25" s="23"/>
      <c r="G25" s="23"/>
      <c r="H25" s="22" t="e">
        <f t="shared" si="1"/>
        <v>#DIV/0!</v>
      </c>
      <c r="I25" s="23"/>
      <c r="J25" s="23"/>
      <c r="K25" s="22" t="e">
        <f t="shared" si="3"/>
        <v>#DIV/0!</v>
      </c>
      <c r="L25" s="23"/>
      <c r="M25" s="23"/>
      <c r="N25" s="22" t="e">
        <f t="shared" si="4"/>
        <v>#DIV/0!</v>
      </c>
      <c r="O25" s="27" t="e">
        <f t="shared" si="12"/>
        <v>#DIV/0!</v>
      </c>
      <c r="P25" s="31" t="e">
        <f t="shared" si="13"/>
        <v>#DIV/0!</v>
      </c>
      <c r="Q25" s="10"/>
      <c r="R25" s="10"/>
      <c r="S25" s="10"/>
      <c r="T25" s="10"/>
      <c r="U25" s="10"/>
      <c r="V25" s="10"/>
      <c r="W25" s="10"/>
      <c r="X25" s="10"/>
      <c r="Y25" s="10"/>
      <c r="Z25" s="2"/>
      <c r="AA25" s="54"/>
      <c r="AB25" s="54"/>
      <c r="AC25" s="54"/>
      <c r="AD25" s="54"/>
      <c r="AE25" s="54"/>
      <c r="AF25" s="59"/>
      <c r="AG25" s="120"/>
      <c r="AH25" s="166"/>
      <c r="AI25" s="47"/>
      <c r="AJ25" s="46"/>
      <c r="AK25" s="46"/>
    </row>
    <row r="26" spans="1:37" x14ac:dyDescent="0.2">
      <c r="A26" s="4"/>
      <c r="B26" s="111"/>
      <c r="C26" s="3"/>
      <c r="D26" s="19"/>
      <c r="E26" s="25" t="e">
        <f t="shared" si="0"/>
        <v>#DIV/0!</v>
      </c>
      <c r="F26" s="23"/>
      <c r="G26" s="23"/>
      <c r="H26" s="22" t="e">
        <f t="shared" si="1"/>
        <v>#DIV/0!</v>
      </c>
      <c r="I26" s="23"/>
      <c r="J26" s="23"/>
      <c r="K26" s="22" t="e">
        <f t="shared" si="3"/>
        <v>#DIV/0!</v>
      </c>
      <c r="L26" s="23"/>
      <c r="M26" s="23"/>
      <c r="N26" s="22" t="e">
        <f t="shared" si="4"/>
        <v>#DIV/0!</v>
      </c>
      <c r="O26" s="27" t="e">
        <f t="shared" si="12"/>
        <v>#DIV/0!</v>
      </c>
      <c r="P26" s="31" t="e">
        <f t="shared" si="13"/>
        <v>#DIV/0!</v>
      </c>
      <c r="Q26" s="10"/>
      <c r="R26" s="10"/>
      <c r="S26" s="10"/>
      <c r="T26" s="10"/>
      <c r="U26" s="10"/>
      <c r="V26" s="10"/>
      <c r="W26" s="10"/>
      <c r="X26" s="10"/>
      <c r="Y26" s="10"/>
      <c r="Z26" s="2"/>
      <c r="AA26" s="54"/>
      <c r="AB26" s="54"/>
      <c r="AC26" s="54"/>
      <c r="AD26" s="54"/>
      <c r="AE26" s="54"/>
      <c r="AF26" s="59"/>
      <c r="AG26" s="120"/>
      <c r="AH26" s="167"/>
      <c r="AI26" s="47"/>
      <c r="AJ26" s="46"/>
      <c r="AK26" s="46"/>
    </row>
    <row r="27" spans="1:37" ht="17" thickBot="1" x14ac:dyDescent="0.25">
      <c r="A27" s="9"/>
      <c r="B27" s="110"/>
      <c r="C27" s="14"/>
      <c r="D27" s="20"/>
      <c r="E27" s="8" t="e">
        <f t="shared" si="0"/>
        <v>#DIV/0!</v>
      </c>
      <c r="F27" s="24"/>
      <c r="G27" s="7"/>
      <c r="H27" s="8" t="e">
        <f t="shared" si="1"/>
        <v>#DIV/0!</v>
      </c>
      <c r="I27" s="7"/>
      <c r="J27" s="7"/>
      <c r="K27" s="8" t="e">
        <f t="shared" si="3"/>
        <v>#DIV/0!</v>
      </c>
      <c r="L27" s="7"/>
      <c r="M27" s="7"/>
      <c r="N27" s="8" t="e">
        <f t="shared" si="4"/>
        <v>#DIV/0!</v>
      </c>
      <c r="O27" s="32" t="e">
        <f t="shared" si="12"/>
        <v>#DIV/0!</v>
      </c>
      <c r="P27" s="33" t="e">
        <f t="shared" si="13"/>
        <v>#DIV/0!</v>
      </c>
      <c r="Q27" s="13"/>
      <c r="R27" s="13"/>
      <c r="S27" s="13"/>
      <c r="T27" s="13"/>
      <c r="U27" s="13"/>
      <c r="V27" s="13"/>
      <c r="W27" s="13"/>
      <c r="X27" s="13"/>
      <c r="Y27" s="13"/>
      <c r="Z27" s="12"/>
      <c r="AA27" s="98"/>
      <c r="AB27" s="79"/>
      <c r="AC27" s="79"/>
      <c r="AD27" s="79"/>
      <c r="AE27" s="79"/>
      <c r="AF27" s="101"/>
      <c r="AG27" s="96"/>
      <c r="AH27" s="168"/>
      <c r="AI27" s="99"/>
      <c r="AJ27" s="100"/>
      <c r="AK27" s="100"/>
    </row>
    <row r="28" spans="1:37" ht="17" thickBot="1" x14ac:dyDescent="0.25">
      <c r="A28" s="198" t="s">
        <v>67</v>
      </c>
      <c r="B28" s="199"/>
      <c r="C28" s="121">
        <f>AVERAGE(C5:C27)</f>
        <v>18.833333333333332</v>
      </c>
      <c r="D28" s="122">
        <f>AVERAGE(D5:D27)</f>
        <v>46.166666666666664</v>
      </c>
      <c r="E28" s="123">
        <f t="shared" si="0"/>
        <v>0.40794223826714798</v>
      </c>
      <c r="F28" s="122">
        <f>AVERAGE(F5:F27)</f>
        <v>5.5</v>
      </c>
      <c r="G28" s="122">
        <f>AVERAGE(G5:G27)</f>
        <v>18</v>
      </c>
      <c r="H28" s="123">
        <f t="shared" si="1"/>
        <v>0.30555555555555558</v>
      </c>
      <c r="I28" s="122">
        <f>AVERAGE(I5:I27)</f>
        <v>24.333333333333332</v>
      </c>
      <c r="J28" s="122">
        <f>AVERAGE(J5:J27)</f>
        <v>64.166666666666671</v>
      </c>
      <c r="K28" s="123">
        <f t="shared" si="3"/>
        <v>0.37922077922077918</v>
      </c>
      <c r="L28" s="122">
        <f>AVERAGE(L5:L27)</f>
        <v>12.166666666666666</v>
      </c>
      <c r="M28" s="122">
        <f>AVERAGE(M5:M27)</f>
        <v>16.833333333333332</v>
      </c>
      <c r="N28" s="123">
        <f t="shared" si="4"/>
        <v>0.72277227722772275</v>
      </c>
      <c r="O28" s="140">
        <f t="shared" si="12"/>
        <v>0.42207792207792205</v>
      </c>
      <c r="P28" s="141">
        <f t="shared" si="13"/>
        <v>0.46339418777943364</v>
      </c>
      <c r="Q28" s="122">
        <f t="shared" ref="Q28:AG28" si="16">AVERAGE(Q5:Q27)</f>
        <v>66.333333333333329</v>
      </c>
      <c r="R28" s="124">
        <f t="shared" si="16"/>
        <v>11.333333333333334</v>
      </c>
      <c r="S28" s="124">
        <f t="shared" si="16"/>
        <v>19</v>
      </c>
      <c r="T28" s="124">
        <f t="shared" si="16"/>
        <v>14</v>
      </c>
      <c r="U28" s="124">
        <f t="shared" si="16"/>
        <v>3.3333333333333335</v>
      </c>
      <c r="V28" s="124">
        <f t="shared" si="16"/>
        <v>12.333333333333334</v>
      </c>
      <c r="W28" s="124">
        <f t="shared" si="16"/>
        <v>24.5</v>
      </c>
      <c r="X28" s="124">
        <f t="shared" si="16"/>
        <v>19</v>
      </c>
      <c r="Y28" s="124">
        <f t="shared" si="16"/>
        <v>16.666666666666668</v>
      </c>
      <c r="Z28" s="125">
        <f t="shared" si="16"/>
        <v>68.333333333333329</v>
      </c>
      <c r="AA28" s="126">
        <f t="shared" si="16"/>
        <v>78.239999999999995</v>
      </c>
      <c r="AB28" s="126">
        <f t="shared" si="16"/>
        <v>85.03218860040279</v>
      </c>
      <c r="AC28" s="126">
        <f t="shared" si="16"/>
        <v>89.90000000000002</v>
      </c>
      <c r="AD28" s="126">
        <f t="shared" si="16"/>
        <v>-4.8678113995972057</v>
      </c>
      <c r="AE28" s="127">
        <f t="shared" si="16"/>
        <v>27.661189119522451</v>
      </c>
      <c r="AF28" s="148">
        <f t="shared" si="16"/>
        <v>24.108331776985555</v>
      </c>
      <c r="AG28" s="148">
        <f t="shared" si="16"/>
        <v>26.533538146441373</v>
      </c>
      <c r="AH28" s="129">
        <f>AVERAGE(AH5:AH26)</f>
        <v>20.404199085153923</v>
      </c>
      <c r="AI28" s="126">
        <f>AVERAGE(AI5:AI27)</f>
        <v>34</v>
      </c>
      <c r="AJ28" s="126">
        <f>AVERAGE(AJ5:AJ27)</f>
        <v>11.166666666666666</v>
      </c>
      <c r="AK28" s="126">
        <f>AVERAGE(AK5:AK27)</f>
        <v>18.166666666666668</v>
      </c>
    </row>
    <row r="29" spans="1:37" ht="17" thickBot="1" x14ac:dyDescent="0.25">
      <c r="A29" s="200" t="s">
        <v>68</v>
      </c>
      <c r="B29" s="201"/>
      <c r="C29" s="130">
        <f>SUM(C5:C27)</f>
        <v>113</v>
      </c>
      <c r="D29" s="131">
        <f>SUM(D5:D27)</f>
        <v>277</v>
      </c>
      <c r="E29" s="132">
        <f t="shared" si="0"/>
        <v>0.40794223826714804</v>
      </c>
      <c r="F29" s="131">
        <f>SUM(F5:F27)</f>
        <v>33</v>
      </c>
      <c r="G29" s="131">
        <f>SUM(G5:G27)</f>
        <v>108</v>
      </c>
      <c r="H29" s="132">
        <f t="shared" si="1"/>
        <v>0.30555555555555558</v>
      </c>
      <c r="I29" s="131">
        <f>SUM(I5:I27)</f>
        <v>146</v>
      </c>
      <c r="J29" s="131">
        <f>SUM(J5:J27)</f>
        <v>385</v>
      </c>
      <c r="K29" s="132">
        <f t="shared" si="3"/>
        <v>0.37922077922077924</v>
      </c>
      <c r="L29" s="131">
        <f>SUM(L5:L27)</f>
        <v>73</v>
      </c>
      <c r="M29" s="131">
        <f>SUM(M5:M27)</f>
        <v>101</v>
      </c>
      <c r="N29" s="132">
        <f t="shared" si="4"/>
        <v>0.72277227722772275</v>
      </c>
      <c r="O29" s="132">
        <f t="shared" si="12"/>
        <v>0.42207792207792205</v>
      </c>
      <c r="P29" s="142">
        <f t="shared" si="13"/>
        <v>0.4633941877794337</v>
      </c>
      <c r="Q29" s="143">
        <f t="shared" ref="Q29:AG29" si="17">SUM(Q5:Q27)</f>
        <v>398</v>
      </c>
      <c r="R29" s="131">
        <f t="shared" si="17"/>
        <v>68</v>
      </c>
      <c r="S29" s="131">
        <f t="shared" si="17"/>
        <v>114</v>
      </c>
      <c r="T29" s="131">
        <f t="shared" si="17"/>
        <v>84</v>
      </c>
      <c r="U29" s="131">
        <f t="shared" si="17"/>
        <v>20</v>
      </c>
      <c r="V29" s="131">
        <f t="shared" si="17"/>
        <v>74</v>
      </c>
      <c r="W29" s="131">
        <f t="shared" si="17"/>
        <v>147</v>
      </c>
      <c r="X29" s="131">
        <f t="shared" si="17"/>
        <v>114</v>
      </c>
      <c r="Y29" s="131">
        <f t="shared" si="17"/>
        <v>100</v>
      </c>
      <c r="Z29" s="133">
        <f t="shared" si="17"/>
        <v>410</v>
      </c>
      <c r="AA29" s="134">
        <f t="shared" si="17"/>
        <v>469.44</v>
      </c>
      <c r="AB29" s="134">
        <f t="shared" si="17"/>
        <v>510.19313160241677</v>
      </c>
      <c r="AC29" s="134">
        <f t="shared" si="17"/>
        <v>539.40000000000009</v>
      </c>
      <c r="AD29" s="134">
        <f t="shared" si="17"/>
        <v>-29.206868397583236</v>
      </c>
      <c r="AE29" s="134">
        <f t="shared" si="17"/>
        <v>165.96713471713471</v>
      </c>
      <c r="AF29" s="135">
        <f t="shared" si="17"/>
        <v>144.64999066191334</v>
      </c>
      <c r="AG29" s="135">
        <f t="shared" si="17"/>
        <v>159.20122887864824</v>
      </c>
      <c r="AH29" s="136">
        <f>SUM(AH5:AH26)</f>
        <v>122.42519451092353</v>
      </c>
      <c r="AI29" s="137">
        <f>SUM(AI5:AI27)</f>
        <v>204</v>
      </c>
      <c r="AJ29" s="137">
        <f>SUM(AJ5:AJ27)</f>
        <v>67</v>
      </c>
      <c r="AK29" s="137">
        <f>SUM(AK5:AK27)</f>
        <v>109</v>
      </c>
    </row>
    <row r="30" spans="1:37" ht="17" thickBot="1" x14ac:dyDescent="0.25"/>
    <row r="31" spans="1:37" ht="17" thickBot="1" x14ac:dyDescent="0.25">
      <c r="A31" s="83" t="s">
        <v>55</v>
      </c>
      <c r="B31" s="108">
        <f>COUNTIF(T_RESULTATSLBB[V ou D],"V")</f>
        <v>3</v>
      </c>
      <c r="C31" s="223" t="s">
        <v>24</v>
      </c>
      <c r="D31" s="224"/>
      <c r="E31" s="224"/>
      <c r="F31" s="224" t="s">
        <v>1</v>
      </c>
      <c r="G31" s="224"/>
      <c r="H31" s="224"/>
      <c r="I31" s="218" t="s">
        <v>2</v>
      </c>
      <c r="J31" s="218"/>
      <c r="K31" s="218"/>
      <c r="L31" s="218" t="s">
        <v>3</v>
      </c>
      <c r="M31" s="218"/>
      <c r="N31" s="219"/>
      <c r="O31" s="196" t="s">
        <v>22</v>
      </c>
      <c r="P31" s="196" t="s">
        <v>28</v>
      </c>
      <c r="Q31" s="214" t="s">
        <v>4</v>
      </c>
      <c r="R31" s="216" t="s">
        <v>5</v>
      </c>
      <c r="S31" s="216" t="s">
        <v>6</v>
      </c>
      <c r="T31" s="188" t="s">
        <v>7</v>
      </c>
      <c r="U31" s="188" t="s">
        <v>8</v>
      </c>
      <c r="V31" s="188" t="s">
        <v>9</v>
      </c>
      <c r="W31" s="188" t="s">
        <v>10</v>
      </c>
      <c r="X31" s="188" t="s">
        <v>11</v>
      </c>
      <c r="Y31" s="188" t="s">
        <v>12</v>
      </c>
      <c r="Z31" s="220" t="s">
        <v>13</v>
      </c>
      <c r="AA31" s="196" t="s">
        <v>20</v>
      </c>
      <c r="AB31" s="194" t="s">
        <v>60</v>
      </c>
      <c r="AC31" s="194" t="s">
        <v>61</v>
      </c>
      <c r="AD31" s="194" t="s">
        <v>62</v>
      </c>
      <c r="AE31" s="196" t="s">
        <v>21</v>
      </c>
      <c r="AF31" s="196" t="s">
        <v>23</v>
      </c>
      <c r="AG31" s="194" t="s">
        <v>63</v>
      </c>
      <c r="AH31" s="194" t="s">
        <v>64</v>
      </c>
      <c r="AI31" s="196" t="s">
        <v>26</v>
      </c>
      <c r="AJ31" s="196" t="s">
        <v>27</v>
      </c>
      <c r="AK31" s="192" t="s">
        <v>65</v>
      </c>
    </row>
    <row r="32" spans="1:37" ht="17" thickBot="1" x14ac:dyDescent="0.25">
      <c r="A32" s="84" t="s">
        <v>57</v>
      </c>
      <c r="B32" s="108">
        <f>COUNTIF(T_RESULTATSLBB[V ou D],"D")</f>
        <v>3</v>
      </c>
      <c r="C32" s="116" t="s">
        <v>14</v>
      </c>
      <c r="D32" s="117" t="s">
        <v>15</v>
      </c>
      <c r="E32" s="117" t="s">
        <v>16</v>
      </c>
      <c r="F32" s="117" t="s">
        <v>14</v>
      </c>
      <c r="G32" s="117" t="s">
        <v>15</v>
      </c>
      <c r="H32" s="117" t="s">
        <v>17</v>
      </c>
      <c r="I32" s="117" t="s">
        <v>14</v>
      </c>
      <c r="J32" s="117" t="s">
        <v>15</v>
      </c>
      <c r="K32" s="177" t="s">
        <v>16</v>
      </c>
      <c r="L32" s="117" t="s">
        <v>14</v>
      </c>
      <c r="M32" s="117" t="s">
        <v>15</v>
      </c>
      <c r="N32" s="118" t="s">
        <v>16</v>
      </c>
      <c r="O32" s="197"/>
      <c r="P32" s="197"/>
      <c r="Q32" s="215"/>
      <c r="R32" s="217"/>
      <c r="S32" s="217"/>
      <c r="T32" s="189"/>
      <c r="U32" s="189"/>
      <c r="V32" s="189"/>
      <c r="W32" s="189"/>
      <c r="X32" s="189"/>
      <c r="Y32" s="189"/>
      <c r="Z32" s="221"/>
      <c r="AA32" s="197"/>
      <c r="AB32" s="195"/>
      <c r="AC32" s="195"/>
      <c r="AD32" s="195"/>
      <c r="AE32" s="197"/>
      <c r="AF32" s="197"/>
      <c r="AG32" s="195"/>
      <c r="AH32" s="195"/>
      <c r="AI32" s="197"/>
      <c r="AJ32" s="197"/>
      <c r="AK32" s="193"/>
    </row>
    <row r="33" spans="1:37" ht="17" thickBot="1" x14ac:dyDescent="0.25">
      <c r="A33" s="202" t="s">
        <v>58</v>
      </c>
      <c r="B33" s="225"/>
      <c r="C33" s="112">
        <f>AVERAGEIF(T_RESULTATSLBB[V ou D],"V",C5:C27)</f>
        <v>21</v>
      </c>
      <c r="D33" s="112">
        <f>AVERAGEIF(T_RESULTATSLBB[V ou D],"V",D5:D27)</f>
        <v>45</v>
      </c>
      <c r="E33" s="180">
        <f t="shared" ref="E33:E34" si="18">C33/D33</f>
        <v>0.46666666666666667</v>
      </c>
      <c r="F33" s="112">
        <f>AVERAGEIF(T_RESULTATSLBB[V ou D],"V",F5:F27)</f>
        <v>5.333333333333333</v>
      </c>
      <c r="G33" s="112">
        <f>AVERAGEIF(T_RESULTATSLBB[V ou D],"V",G5:G27)</f>
        <v>20</v>
      </c>
      <c r="H33" s="169">
        <f t="shared" ref="H33:H34" si="19">F33/G33</f>
        <v>0.26666666666666666</v>
      </c>
      <c r="I33" s="112">
        <f>AVERAGEIF(T_RESULTATSLBB[V ou D],"V",I5:I27)</f>
        <v>26.333333333333332</v>
      </c>
      <c r="J33" s="112">
        <f>AVERAGEIF(T_RESULTATSLBB[V ou D],"V",J5:J27)</f>
        <v>65</v>
      </c>
      <c r="K33" s="170">
        <f t="shared" ref="K33:K34" si="20">I33/J33</f>
        <v>0.40512820512820513</v>
      </c>
      <c r="L33" s="112">
        <f>AVERAGEIF(T_RESULTATSLBB[V ou D],"V",L5:L27)</f>
        <v>14</v>
      </c>
      <c r="M33" s="112">
        <f>AVERAGEIF(T_RESULTATSLBB[V ou D],"V",M5:M27)</f>
        <v>18.333333333333332</v>
      </c>
      <c r="N33" s="169">
        <f t="shared" ref="N33:N34" si="21">L33/M33</f>
        <v>0.76363636363636367</v>
      </c>
      <c r="O33" s="179">
        <f t="shared" ref="O33:O34" si="22">((I33+0.5*F33)/J33)</f>
        <v>0.44615384615384618</v>
      </c>
      <c r="P33" s="176">
        <f>(Q33/(2*((0.44*M33)+J33)))</f>
        <v>0.49270072992700731</v>
      </c>
      <c r="Q33" s="114">
        <f>AVERAGEIF(T_RESULTATSLBB[V ou D],"V",Q5:Q27)</f>
        <v>72</v>
      </c>
      <c r="R33" s="114">
        <f>AVERAGEIF(T_RESULTATSLBB[V ou D],"V",R5:R27)</f>
        <v>10.333333333333334</v>
      </c>
      <c r="S33" s="114">
        <f>AVERAGEIF(T_RESULTATSLBB[V ou D],"V",S5:S27)</f>
        <v>16.666666666666668</v>
      </c>
      <c r="T33" s="114">
        <f>AVERAGEIF(T_RESULTATSLBB[V ou D],"V",T5:T27)</f>
        <v>18</v>
      </c>
      <c r="U33" s="114">
        <f>AVERAGEIF(T_RESULTATSLBB[V ou D],"V",U5:U27)</f>
        <v>4.333333333333333</v>
      </c>
      <c r="V33" s="114">
        <f>AVERAGEIF(T_RESULTATSLBB[V ou D],"V",V5:V27)</f>
        <v>12.666666666666666</v>
      </c>
      <c r="W33" s="114">
        <f>AVERAGEIF(T_RESULTATSLBB[V ou D],"V",W5:W27)</f>
        <v>24.333333333333332</v>
      </c>
      <c r="X33" s="114">
        <f>AVERAGEIF(T_RESULTATSLBB[V ou D],"V",X5:X27)</f>
        <v>17.666666666666668</v>
      </c>
      <c r="Y33" s="114">
        <f>AVERAGEIF(T_RESULTATSLBB[V ou D],"V",Y5:Y27)</f>
        <v>17.666666666666668</v>
      </c>
      <c r="Z33" s="144">
        <f>AVERAGEIF(T_RESULTATSLBB[V ou D],"V",Z5:Z27)</f>
        <v>82</v>
      </c>
      <c r="AA33" s="152">
        <f>AVERAGEIF(T_RESULTATSLBB[V ou D],"V",AA5:AA27)</f>
        <v>77.066666666666663</v>
      </c>
      <c r="AB33" s="149">
        <f>AVERAGEIF(T_RESULTATSLBB[V ou D],"V",AB5:AB27)</f>
        <v>93.477926729908475</v>
      </c>
      <c r="AC33" s="149">
        <f>AVERAGEIF(T_RESULTATSLBB[V ou D],"V",AC5:AC27)</f>
        <v>92</v>
      </c>
      <c r="AD33" s="149">
        <f>AVERAGEIF(T_RESULTATSLBB[V ou D],"V",AD5:AD27)</f>
        <v>1.4779267299084655</v>
      </c>
      <c r="AE33" s="149">
        <f>AVERAGEIF(T_RESULTATSLBB[V ou D],"V",AE5:AE27)</f>
        <v>29.220085470085468</v>
      </c>
      <c r="AF33" s="149">
        <f>AVERAGEIF(T_RESULTATSLBB[V ou D],"V",AF5:AF27)</f>
        <v>21.289189648685312</v>
      </c>
      <c r="AG33" s="149">
        <f>AVERAGEIF(T_RESULTATSLBB[V ou D],"V",AG5:AG27)</f>
        <v>28.310291858678951</v>
      </c>
      <c r="AH33" s="150">
        <f>AVERAGEIF(T_RESULTATSLBB[V ou D],"V",AH5:AH27)</f>
        <v>22.711939855936908</v>
      </c>
      <c r="AI33" s="112">
        <f>AVERAGEIF(T_RESULTATSLBB[V ou D],"V",AI5:AI27)</f>
        <v>38</v>
      </c>
      <c r="AJ33" s="114">
        <f>AVERAGEIF(T_RESULTATSLBB[V ou D],"V",AJ5:AJ27)</f>
        <v>16.666666666666668</v>
      </c>
      <c r="AK33" s="114">
        <f>AVERAGEIF(T_RESULTATSLBB[V ou D],"V",AK5:AK27)</f>
        <v>19.666666666666668</v>
      </c>
    </row>
    <row r="34" spans="1:37" ht="17" thickBot="1" x14ac:dyDescent="0.25">
      <c r="A34" s="226" t="s">
        <v>59</v>
      </c>
      <c r="B34" s="227"/>
      <c r="C34" s="112">
        <f>AVERAGEIF(T_RESULTATSLBB[V ou D],"D",C5:C27)</f>
        <v>16.666666666666668</v>
      </c>
      <c r="D34" s="112">
        <f>AVERAGEIF(T_RESULTATSLBB[V ou D],"D",D5:D27)</f>
        <v>47.333333333333336</v>
      </c>
      <c r="E34" s="170">
        <f t="shared" si="18"/>
        <v>0.35211267605633806</v>
      </c>
      <c r="F34" s="112">
        <f>AVERAGEIF(T_RESULTATSLBB[V ou D],"D",F5:F27)</f>
        <v>5.666666666666667</v>
      </c>
      <c r="G34" s="112">
        <f>AVERAGEIF(T_RESULTATSLBB[V ou D],"D",G5:G27)</f>
        <v>16</v>
      </c>
      <c r="H34" s="160">
        <f t="shared" si="19"/>
        <v>0.35416666666666669</v>
      </c>
      <c r="I34" s="112">
        <f>AVERAGEIF(T_RESULTATSLBB[V ou D],"D",I5:I27)</f>
        <v>22.333333333333332</v>
      </c>
      <c r="J34" s="112">
        <f>AVERAGEIF(T_RESULTATSLBB[V ou D],"D",J5:J27)</f>
        <v>63.333333333333336</v>
      </c>
      <c r="K34" s="169">
        <f t="shared" si="20"/>
        <v>0.35263157894736841</v>
      </c>
      <c r="L34" s="112">
        <f>AVERAGEIF(T_RESULTATSLBB[V ou D],"D",L5:L27)</f>
        <v>10.333333333333334</v>
      </c>
      <c r="M34" s="112">
        <f>AVERAGEIF(T_RESULTATSLBB[V ou D],"D",M5:M27)</f>
        <v>15.333333333333334</v>
      </c>
      <c r="N34" s="160">
        <f t="shared" si="21"/>
        <v>0.67391304347826086</v>
      </c>
      <c r="O34" s="170">
        <f t="shared" si="22"/>
        <v>0.39736842105263154</v>
      </c>
      <c r="P34" s="178">
        <f>(Q34/(2*((0.44*M34)+J34)))</f>
        <v>0.4328386605783866</v>
      </c>
      <c r="Q34" s="112">
        <f>AVERAGEIF(T_RESULTATSLBB[V ou D],"D",Q5:Q27)</f>
        <v>60.666666666666664</v>
      </c>
      <c r="R34" s="114">
        <f>AVERAGEIF(T_RESULTATSLBB[V ou D],"D",R5:R27)</f>
        <v>12.333333333333334</v>
      </c>
      <c r="S34" s="114">
        <f>AVERAGEIF(T_RESULTATSLBB[V ou D],"D",S5:S27)</f>
        <v>21.333333333333332</v>
      </c>
      <c r="T34" s="114">
        <f>AVERAGEIF(T_RESULTATSLBB[V ou D],"D",T5:T27)</f>
        <v>10</v>
      </c>
      <c r="U34" s="114">
        <f>AVERAGEIF(T_RESULTATSLBB[V ou D],"D",U5:U27)</f>
        <v>2.3333333333333335</v>
      </c>
      <c r="V34" s="114">
        <f>AVERAGEIF(T_RESULTATSLBB[V ou D],"D",V5:V27)</f>
        <v>12</v>
      </c>
      <c r="W34" s="114">
        <f>AVERAGEIF(T_RESULTATSLBB[V ou D],"D",W5:W27)</f>
        <v>24.666666666666668</v>
      </c>
      <c r="X34" s="114">
        <f>AVERAGEIF(T_RESULTATSLBB[V ou D],"D",X5:X27)</f>
        <v>20.333333333333332</v>
      </c>
      <c r="Y34" s="114">
        <f>AVERAGEIF(T_RESULTATSLBB[V ou D],"D",Y5:Y27)</f>
        <v>15.666666666666666</v>
      </c>
      <c r="Z34" s="144">
        <f>AVERAGEIF(T_RESULTATSLBB[V ou D],"D",Z5:Z27)</f>
        <v>54.666666666666664</v>
      </c>
      <c r="AA34" s="153">
        <f>AVERAGEIF(T_RESULTATSLBB[V ou D],"D",AA5:AA27)</f>
        <v>79.413333333333327</v>
      </c>
      <c r="AB34" s="149">
        <f>AVERAGEIF(T_RESULTATSLBB[V ou D],"D",AB5:AB27)</f>
        <v>76.58645047089712</v>
      </c>
      <c r="AC34" s="149">
        <f>AVERAGEIF(T_RESULTATSLBB[V ou D],"D",AC5:AC27)</f>
        <v>87.800000000000011</v>
      </c>
      <c r="AD34" s="149">
        <f>AVERAGEIF(T_RESULTATSLBB[V ou D],"D",AD5:AD27)</f>
        <v>-11.213549529102878</v>
      </c>
      <c r="AE34" s="149">
        <f>AVERAGEIF(T_RESULTATSLBB[V ou D],"D",AE5:AE27)</f>
        <v>26.102292768959433</v>
      </c>
      <c r="AF34" s="149">
        <f>AVERAGEIF(T_RESULTATSLBB[V ou D],"D",AF5:AF27)</f>
        <v>26.927473905285797</v>
      </c>
      <c r="AG34" s="149">
        <f>AVERAGEIF(T_RESULTATSLBB[V ou D],"D",AG5:AG27)</f>
        <v>24.756784434203791</v>
      </c>
      <c r="AH34" s="151">
        <f>AVERAGEIF(T_RESULTATSLBB[V ou D],"D",AH5:AH27)</f>
        <v>18.096458314370931</v>
      </c>
      <c r="AI34" s="112">
        <f>AVERAGEIF(T_RESULTATSLBB[V ou D],"D",AI5:AI27)</f>
        <v>30</v>
      </c>
      <c r="AJ34" s="114">
        <f>AVERAGEIF(T_RESULTATSLBB[V ou D],"D",AJ5:AJ27)</f>
        <v>5.666666666666667</v>
      </c>
      <c r="AK34" s="114">
        <f>AVERAGEIF(T_RESULTATSLBB[V ou D],"D",AK5:AK27)</f>
        <v>16.666666666666668</v>
      </c>
    </row>
  </sheetData>
  <mergeCells count="60">
    <mergeCell ref="A2:F2"/>
    <mergeCell ref="A3:A4"/>
    <mergeCell ref="Z3:Z4"/>
    <mergeCell ref="O3:O4"/>
    <mergeCell ref="P3:P4"/>
    <mergeCell ref="Q3:Q4"/>
    <mergeCell ref="R3:R4"/>
    <mergeCell ref="S3:S4"/>
    <mergeCell ref="T3:T4"/>
    <mergeCell ref="U3:U4"/>
    <mergeCell ref="V3:V4"/>
    <mergeCell ref="W3:W4"/>
    <mergeCell ref="X3:X4"/>
    <mergeCell ref="Y3:Y4"/>
    <mergeCell ref="AG3:AG4"/>
    <mergeCell ref="AH3:AH4"/>
    <mergeCell ref="AI3:AI4"/>
    <mergeCell ref="AA3:AA4"/>
    <mergeCell ref="AB3:AB4"/>
    <mergeCell ref="AC3:AC4"/>
    <mergeCell ref="AD3:AD4"/>
    <mergeCell ref="AE3:AE4"/>
    <mergeCell ref="AF3:AF4"/>
    <mergeCell ref="A28:B28"/>
    <mergeCell ref="A29:B29"/>
    <mergeCell ref="C31:E31"/>
    <mergeCell ref="F31:H31"/>
    <mergeCell ref="I31:K31"/>
    <mergeCell ref="L31:N31"/>
    <mergeCell ref="O31:O32"/>
    <mergeCell ref="P31:P32"/>
    <mergeCell ref="Q31:Q32"/>
    <mergeCell ref="R31:R32"/>
    <mergeCell ref="S31:S32"/>
    <mergeCell ref="T31:T32"/>
    <mergeCell ref="U31:U32"/>
    <mergeCell ref="V31:V32"/>
    <mergeCell ref="W31:W32"/>
    <mergeCell ref="AG31:AG32"/>
    <mergeCell ref="X31:X32"/>
    <mergeCell ref="Y31:Y32"/>
    <mergeCell ref="Z31:Z32"/>
    <mergeCell ref="AA31:AA32"/>
    <mergeCell ref="AB31:AB32"/>
    <mergeCell ref="A34:B34"/>
    <mergeCell ref="AJ3:AJ4"/>
    <mergeCell ref="AK3:AK4"/>
    <mergeCell ref="C3:E3"/>
    <mergeCell ref="F3:H3"/>
    <mergeCell ref="I3:K3"/>
    <mergeCell ref="L3:N3"/>
    <mergeCell ref="AH31:AH32"/>
    <mergeCell ref="AI31:AI32"/>
    <mergeCell ref="AJ31:AJ32"/>
    <mergeCell ref="AK31:AK32"/>
    <mergeCell ref="A33:B33"/>
    <mergeCell ref="AC31:AC32"/>
    <mergeCell ref="AD31:AD32"/>
    <mergeCell ref="AE31:AE32"/>
    <mergeCell ref="AF31:AF32"/>
  </mergeCells>
  <conditionalFormatting sqref="E10:E27">
    <cfRule type="cellIs" dxfId="581" priority="842" stopIfTrue="1" operator="between">
      <formula>76%</formula>
      <formula>100%</formula>
    </cfRule>
    <cfRule type="cellIs" dxfId="580" priority="843" stopIfTrue="1" operator="between">
      <formula>61%</formula>
      <formula>75.99%</formula>
    </cfRule>
    <cfRule type="cellIs" dxfId="579" priority="844" stopIfTrue="1" operator="between">
      <formula>51%</formula>
      <formula>60.99%</formula>
    </cfRule>
    <cfRule type="cellIs" dxfId="578" priority="845" stopIfTrue="1" operator="between">
      <formula>41%</formula>
      <formula>50.99%</formula>
    </cfRule>
    <cfRule type="cellIs" dxfId="577" priority="846" stopIfTrue="1" operator="between">
      <formula>0%</formula>
      <formula>30.99%</formula>
    </cfRule>
  </conditionalFormatting>
  <conditionalFormatting sqref="E10:E27">
    <cfRule type="cellIs" dxfId="576" priority="841" stopIfTrue="1" operator="between">
      <formula>31%</formula>
      <formula>40.99%</formula>
    </cfRule>
  </conditionalFormatting>
  <conditionalFormatting sqref="H10:H28">
    <cfRule type="cellIs" dxfId="575" priority="836" stopIfTrue="1" operator="between">
      <formula>76%</formula>
      <formula>100%</formula>
    </cfRule>
    <cfRule type="cellIs" dxfId="574" priority="837" stopIfTrue="1" operator="between">
      <formula>61%</formula>
      <formula>75.99%</formula>
    </cfRule>
    <cfRule type="cellIs" dxfId="573" priority="838" stopIfTrue="1" operator="between">
      <formula>51%</formula>
      <formula>60.99%</formula>
    </cfRule>
    <cfRule type="cellIs" dxfId="572" priority="839" stopIfTrue="1" operator="between">
      <formula>41%</formula>
      <formula>50.99%</formula>
    </cfRule>
    <cfRule type="cellIs" dxfId="571" priority="840" stopIfTrue="1" operator="between">
      <formula>0%</formula>
      <formula>30.99%</formula>
    </cfRule>
  </conditionalFormatting>
  <conditionalFormatting sqref="H10:H28">
    <cfRule type="cellIs" dxfId="570" priority="835" stopIfTrue="1" operator="between">
      <formula>31%</formula>
      <formula>40.99%</formula>
    </cfRule>
  </conditionalFormatting>
  <conditionalFormatting sqref="K10:K28">
    <cfRule type="cellIs" dxfId="569" priority="830" stopIfTrue="1" operator="between">
      <formula>76%</formula>
      <formula>100%</formula>
    </cfRule>
    <cfRule type="cellIs" dxfId="568" priority="831" stopIfTrue="1" operator="between">
      <formula>61%</formula>
      <formula>75.99%</formula>
    </cfRule>
    <cfRule type="cellIs" dxfId="567" priority="832" stopIfTrue="1" operator="between">
      <formula>51%</formula>
      <formula>60.99%</formula>
    </cfRule>
    <cfRule type="cellIs" dxfId="566" priority="833" stopIfTrue="1" operator="between">
      <formula>41%</formula>
      <formula>50.99%</formula>
    </cfRule>
    <cfRule type="cellIs" dxfId="565" priority="834" stopIfTrue="1" operator="between">
      <formula>0%</formula>
      <formula>30.99%</formula>
    </cfRule>
  </conditionalFormatting>
  <conditionalFormatting sqref="K10:K28">
    <cfRule type="cellIs" dxfId="564" priority="829" stopIfTrue="1" operator="between">
      <formula>31%</formula>
      <formula>40.99%</formula>
    </cfRule>
  </conditionalFormatting>
  <conditionalFormatting sqref="N9:N28">
    <cfRule type="cellIs" dxfId="563" priority="824" stopIfTrue="1" operator="between">
      <formula>76%</formula>
      <formula>100%</formula>
    </cfRule>
    <cfRule type="cellIs" dxfId="562" priority="825" stopIfTrue="1" operator="between">
      <formula>61%</formula>
      <formula>75.99%</formula>
    </cfRule>
    <cfRule type="cellIs" dxfId="561" priority="826" stopIfTrue="1" operator="between">
      <formula>51%</formula>
      <formula>60.99%</formula>
    </cfRule>
    <cfRule type="cellIs" dxfId="560" priority="827" stopIfTrue="1" operator="between">
      <formula>41%</formula>
      <formula>50.99%</formula>
    </cfRule>
    <cfRule type="cellIs" dxfId="559" priority="828" stopIfTrue="1" operator="between">
      <formula>0%</formula>
      <formula>30.99%</formula>
    </cfRule>
  </conditionalFormatting>
  <conditionalFormatting sqref="N9:N28">
    <cfRule type="cellIs" dxfId="558" priority="823" stopIfTrue="1" operator="between">
      <formula>31%</formula>
      <formula>40.99%</formula>
    </cfRule>
  </conditionalFormatting>
  <conditionalFormatting sqref="E28">
    <cfRule type="cellIs" dxfId="557" priority="818" stopIfTrue="1" operator="between">
      <formula>76%</formula>
      <formula>100%</formula>
    </cfRule>
    <cfRule type="cellIs" dxfId="556" priority="819" stopIfTrue="1" operator="between">
      <formula>61%</formula>
      <formula>75.99%</formula>
    </cfRule>
    <cfRule type="cellIs" dxfId="555" priority="820" stopIfTrue="1" operator="between">
      <formula>51%</formula>
      <formula>60.99%</formula>
    </cfRule>
    <cfRule type="cellIs" dxfId="554" priority="821" stopIfTrue="1" operator="between">
      <formula>41%</formula>
      <formula>50.99%</formula>
    </cfRule>
    <cfRule type="cellIs" dxfId="553" priority="822" stopIfTrue="1" operator="between">
      <formula>0%</formula>
      <formula>30.99%</formula>
    </cfRule>
  </conditionalFormatting>
  <conditionalFormatting sqref="E28">
    <cfRule type="cellIs" dxfId="552" priority="817" stopIfTrue="1" operator="between">
      <formula>31%</formula>
      <formula>40.99%</formula>
    </cfRule>
  </conditionalFormatting>
  <conditionalFormatting sqref="O10:O28">
    <cfRule type="cellIs" dxfId="551" priority="596" stopIfTrue="1" operator="between">
      <formula>76%</formula>
      <formula>100%</formula>
    </cfRule>
    <cfRule type="cellIs" dxfId="550" priority="597" stopIfTrue="1" operator="between">
      <formula>61%</formula>
      <formula>75.99%</formula>
    </cfRule>
    <cfRule type="cellIs" dxfId="549" priority="598" stopIfTrue="1" operator="between">
      <formula>51%</formula>
      <formula>60.99%</formula>
    </cfRule>
    <cfRule type="cellIs" dxfId="548" priority="599" stopIfTrue="1" operator="between">
      <formula>41%</formula>
      <formula>50.99%</formula>
    </cfRule>
    <cfRule type="cellIs" dxfId="547" priority="600" stopIfTrue="1" operator="between">
      <formula>0%</formula>
      <formula>30.99%</formula>
    </cfRule>
  </conditionalFormatting>
  <conditionalFormatting sqref="O10:O28">
    <cfRule type="cellIs" dxfId="546" priority="595" stopIfTrue="1" operator="between">
      <formula>31%</formula>
      <formula>40.99%</formula>
    </cfRule>
  </conditionalFormatting>
  <conditionalFormatting sqref="P10:P28">
    <cfRule type="cellIs" dxfId="545" priority="590" stopIfTrue="1" operator="between">
      <formula>76%</formula>
      <formula>100%</formula>
    </cfRule>
    <cfRule type="cellIs" dxfId="544" priority="591" stopIfTrue="1" operator="between">
      <formula>61%</formula>
      <formula>75.99%</formula>
    </cfRule>
    <cfRule type="cellIs" dxfId="543" priority="592" stopIfTrue="1" operator="between">
      <formula>51%</formula>
      <formula>60.99%</formula>
    </cfRule>
    <cfRule type="cellIs" dxfId="542" priority="593" stopIfTrue="1" operator="between">
      <formula>41%</formula>
      <formula>50.99%</formula>
    </cfRule>
    <cfRule type="cellIs" dxfId="541" priority="594" stopIfTrue="1" operator="between">
      <formula>0%</formula>
      <formula>30.99%</formula>
    </cfRule>
  </conditionalFormatting>
  <conditionalFormatting sqref="P10:P28">
    <cfRule type="cellIs" dxfId="540" priority="589" stopIfTrue="1" operator="between">
      <formula>31%</formula>
      <formula>40.99%</formula>
    </cfRule>
  </conditionalFormatting>
  <conditionalFormatting sqref="E5:E9">
    <cfRule type="cellIs" dxfId="539" priority="272" stopIfTrue="1" operator="between">
      <formula>76%</formula>
      <formula>100%</formula>
    </cfRule>
    <cfRule type="cellIs" dxfId="538" priority="273" stopIfTrue="1" operator="between">
      <formula>61%</formula>
      <formula>75.99%</formula>
    </cfRule>
    <cfRule type="cellIs" dxfId="537" priority="274" stopIfTrue="1" operator="between">
      <formula>49%</formula>
      <formula>60.99%</formula>
    </cfRule>
    <cfRule type="cellIs" dxfId="536" priority="275" stopIfTrue="1" operator="between">
      <formula>41%</formula>
      <formula>48.99%</formula>
    </cfRule>
    <cfRule type="cellIs" dxfId="535" priority="276" stopIfTrue="1" operator="between">
      <formula>0%</formula>
      <formula>30.99%</formula>
    </cfRule>
  </conditionalFormatting>
  <conditionalFormatting sqref="E5:E9">
    <cfRule type="cellIs" dxfId="534" priority="271" stopIfTrue="1" operator="between">
      <formula>31%</formula>
      <formula>40.99%</formula>
    </cfRule>
  </conditionalFormatting>
  <conditionalFormatting sqref="H5:H9">
    <cfRule type="cellIs" dxfId="533" priority="266" stopIfTrue="1" operator="between">
      <formula>76%</formula>
      <formula>100%</formula>
    </cfRule>
    <cfRule type="cellIs" dxfId="532" priority="267" stopIfTrue="1" operator="between">
      <formula>61%</formula>
      <formula>75.99%</formula>
    </cfRule>
    <cfRule type="cellIs" dxfId="531" priority="268" stopIfTrue="1" operator="between">
      <formula>49%</formula>
      <formula>60.99%</formula>
    </cfRule>
    <cfRule type="cellIs" dxfId="530" priority="269" stopIfTrue="1" operator="between">
      <formula>41%</formula>
      <formula>48.99%</formula>
    </cfRule>
    <cfRule type="cellIs" dxfId="529" priority="270" stopIfTrue="1" operator="between">
      <formula>0%</formula>
      <formula>30.99%</formula>
    </cfRule>
  </conditionalFormatting>
  <conditionalFormatting sqref="H5:H9">
    <cfRule type="cellIs" dxfId="528" priority="265" stopIfTrue="1" operator="between">
      <formula>31%</formula>
      <formula>40.99%</formula>
    </cfRule>
  </conditionalFormatting>
  <conditionalFormatting sqref="K5:K9">
    <cfRule type="cellIs" dxfId="527" priority="260" stopIfTrue="1" operator="between">
      <formula>76%</formula>
      <formula>100%</formula>
    </cfRule>
    <cfRule type="cellIs" dxfId="526" priority="261" stopIfTrue="1" operator="between">
      <formula>61%</formula>
      <formula>75.99%</formula>
    </cfRule>
    <cfRule type="cellIs" dxfId="525" priority="262" stopIfTrue="1" operator="between">
      <formula>49%</formula>
      <formula>60.99%</formula>
    </cfRule>
    <cfRule type="cellIs" dxfId="524" priority="263" stopIfTrue="1" operator="between">
      <formula>41%</formula>
      <formula>48.99%</formula>
    </cfRule>
    <cfRule type="cellIs" dxfId="523" priority="264" stopIfTrue="1" operator="between">
      <formula>0%</formula>
      <formula>30.99%</formula>
    </cfRule>
  </conditionalFormatting>
  <conditionalFormatting sqref="K5:K9">
    <cfRule type="cellIs" dxfId="522" priority="259" stopIfTrue="1" operator="between">
      <formula>31%</formula>
      <formula>40.99%</formula>
    </cfRule>
  </conditionalFormatting>
  <conditionalFormatting sqref="N5:N8">
    <cfRule type="cellIs" dxfId="521" priority="254" stopIfTrue="1" operator="between">
      <formula>76%</formula>
      <formula>100%</formula>
    </cfRule>
    <cfRule type="cellIs" dxfId="520" priority="255" stopIfTrue="1" operator="between">
      <formula>61%</formula>
      <formula>75.99%</formula>
    </cfRule>
    <cfRule type="cellIs" dxfId="519" priority="256" stopIfTrue="1" operator="between">
      <formula>49%</formula>
      <formula>60.99%</formula>
    </cfRule>
    <cfRule type="cellIs" dxfId="518" priority="257" stopIfTrue="1" operator="between">
      <formula>41%</formula>
      <formula>48.99%</formula>
    </cfRule>
    <cfRule type="cellIs" dxfId="517" priority="258" stopIfTrue="1" operator="between">
      <formula>0%</formula>
      <formula>30.99%</formula>
    </cfRule>
  </conditionalFormatting>
  <conditionalFormatting sqref="N5:N8">
    <cfRule type="cellIs" dxfId="516" priority="253" stopIfTrue="1" operator="between">
      <formula>31%</formula>
      <formula>40.99%</formula>
    </cfRule>
  </conditionalFormatting>
  <conditionalFormatting sqref="O5:O9">
    <cfRule type="cellIs" dxfId="515" priority="248" stopIfTrue="1" operator="between">
      <formula>76%</formula>
      <formula>100%</formula>
    </cfRule>
    <cfRule type="cellIs" dxfId="514" priority="249" stopIfTrue="1" operator="between">
      <formula>61%</formula>
      <formula>75.99%</formula>
    </cfRule>
    <cfRule type="cellIs" dxfId="513" priority="250" stopIfTrue="1" operator="between">
      <formula>49%</formula>
      <formula>60.99%</formula>
    </cfRule>
    <cfRule type="cellIs" dxfId="512" priority="251" stopIfTrue="1" operator="between">
      <formula>41%</formula>
      <formula>48.99%</formula>
    </cfRule>
    <cfRule type="cellIs" dxfId="511" priority="252" stopIfTrue="1" operator="between">
      <formula>0%</formula>
      <formula>30.99%</formula>
    </cfRule>
  </conditionalFormatting>
  <conditionalFormatting sqref="O5:O9">
    <cfRule type="cellIs" dxfId="510" priority="247" stopIfTrue="1" operator="between">
      <formula>31%</formula>
      <formula>40.99%</formula>
    </cfRule>
  </conditionalFormatting>
  <conditionalFormatting sqref="P5:P9">
    <cfRule type="cellIs" dxfId="509" priority="242" stopIfTrue="1" operator="between">
      <formula>76%</formula>
      <formula>100%</formula>
    </cfRule>
    <cfRule type="cellIs" dxfId="508" priority="243" stopIfTrue="1" operator="between">
      <formula>61%</formula>
      <formula>75.99%</formula>
    </cfRule>
    <cfRule type="cellIs" dxfId="507" priority="244" stopIfTrue="1" operator="between">
      <formula>49%</formula>
      <formula>60.99%</formula>
    </cfRule>
    <cfRule type="cellIs" dxfId="506" priority="245" stopIfTrue="1" operator="between">
      <formula>41%</formula>
      <formula>48.99%</formula>
    </cfRule>
    <cfRule type="cellIs" dxfId="505" priority="246" stopIfTrue="1" operator="between">
      <formula>0%</formula>
      <formula>30.99%</formula>
    </cfRule>
  </conditionalFormatting>
  <conditionalFormatting sqref="P5:P9">
    <cfRule type="cellIs" dxfId="504" priority="241" stopIfTrue="1" operator="between">
      <formula>31%</formula>
      <formula>40.99%</formula>
    </cfRule>
  </conditionalFormatting>
  <conditionalFormatting sqref="H33:H34">
    <cfRule type="cellIs" dxfId="503" priority="92" stopIfTrue="1" operator="between">
      <formula>76%</formula>
      <formula>100%</formula>
    </cfRule>
    <cfRule type="cellIs" dxfId="502" priority="93" stopIfTrue="1" operator="between">
      <formula>61%</formula>
      <formula>75.99%</formula>
    </cfRule>
    <cfRule type="cellIs" dxfId="501" priority="94" stopIfTrue="1" operator="between">
      <formula>49%</formula>
      <formula>60.99%</formula>
    </cfRule>
    <cfRule type="cellIs" dxfId="500" priority="95" stopIfTrue="1" operator="between">
      <formula>41%</formula>
      <formula>48.99%</formula>
    </cfRule>
    <cfRule type="cellIs" dxfId="499" priority="96" stopIfTrue="1" operator="between">
      <formula>0%</formula>
      <formula>30.99%</formula>
    </cfRule>
  </conditionalFormatting>
  <conditionalFormatting sqref="H33:H34">
    <cfRule type="cellIs" dxfId="498" priority="91" stopIfTrue="1" operator="between">
      <formula>31%</formula>
      <formula>40.99%</formula>
    </cfRule>
  </conditionalFormatting>
  <conditionalFormatting sqref="N33:N34">
    <cfRule type="cellIs" dxfId="497" priority="80" stopIfTrue="1" operator="between">
      <formula>76%</formula>
      <formula>100%</formula>
    </cfRule>
    <cfRule type="cellIs" dxfId="496" priority="81" stopIfTrue="1" operator="between">
      <formula>61%</formula>
      <formula>75.99%</formula>
    </cfRule>
    <cfRule type="cellIs" dxfId="495" priority="82" stopIfTrue="1" operator="between">
      <formula>49%</formula>
      <formula>60.99%</formula>
    </cfRule>
    <cfRule type="cellIs" dxfId="494" priority="83" stopIfTrue="1" operator="between">
      <formula>41%</formula>
      <formula>48.99%</formula>
    </cfRule>
    <cfRule type="cellIs" dxfId="493" priority="84" stopIfTrue="1" operator="between">
      <formula>0%</formula>
      <formula>30.99%</formula>
    </cfRule>
  </conditionalFormatting>
  <conditionalFormatting sqref="N33:N34">
    <cfRule type="cellIs" dxfId="492" priority="79" stopIfTrue="1" operator="between">
      <formula>31%</formula>
      <formula>40.99%</formula>
    </cfRule>
  </conditionalFormatting>
  <conditionalFormatting sqref="P33">
    <cfRule type="cellIs" dxfId="491" priority="44" stopIfTrue="1" operator="between">
      <formula>76%</formula>
      <formula>100%</formula>
    </cfRule>
    <cfRule type="cellIs" dxfId="490" priority="45" stopIfTrue="1" operator="between">
      <formula>61%</formula>
      <formula>75.99%</formula>
    </cfRule>
    <cfRule type="cellIs" dxfId="489" priority="46" stopIfTrue="1" operator="between">
      <formula>49%</formula>
      <formula>60.99%</formula>
    </cfRule>
    <cfRule type="cellIs" dxfId="488" priority="47" stopIfTrue="1" operator="between">
      <formula>41%</formula>
      <formula>48.99%</formula>
    </cfRule>
    <cfRule type="cellIs" dxfId="487" priority="48" stopIfTrue="1" operator="between">
      <formula>0%</formula>
      <formula>30.99%</formula>
    </cfRule>
  </conditionalFormatting>
  <conditionalFormatting sqref="P33">
    <cfRule type="cellIs" dxfId="486" priority="43" stopIfTrue="1" operator="between">
      <formula>31%</formula>
      <formula>40.99%</formula>
    </cfRule>
  </conditionalFormatting>
  <conditionalFormatting sqref="P34">
    <cfRule type="cellIs" dxfId="485" priority="38" stopIfTrue="1" operator="between">
      <formula>76%</formula>
      <formula>100%</formula>
    </cfRule>
    <cfRule type="cellIs" dxfId="484" priority="39" stopIfTrue="1" operator="between">
      <formula>61%</formula>
      <formula>75.99%</formula>
    </cfRule>
    <cfRule type="cellIs" dxfId="483" priority="40" stopIfTrue="1" operator="between">
      <formula>49%</formula>
      <formula>60.99%</formula>
    </cfRule>
    <cfRule type="cellIs" dxfId="482" priority="41" stopIfTrue="1" operator="between">
      <formula>41%</formula>
      <formula>48.99%</formula>
    </cfRule>
    <cfRule type="cellIs" dxfId="481" priority="42" stopIfTrue="1" operator="between">
      <formula>0%</formula>
      <formula>30.99%</formula>
    </cfRule>
  </conditionalFormatting>
  <conditionalFormatting sqref="P34">
    <cfRule type="cellIs" dxfId="480" priority="37" stopIfTrue="1" operator="between">
      <formula>31%</formula>
      <formula>40.99%</formula>
    </cfRule>
  </conditionalFormatting>
  <conditionalFormatting sqref="O33">
    <cfRule type="cellIs" dxfId="479" priority="32" stopIfTrue="1" operator="between">
      <formula>76%</formula>
      <formula>100%</formula>
    </cfRule>
    <cfRule type="cellIs" dxfId="478" priority="33" stopIfTrue="1" operator="between">
      <formula>61%</formula>
      <formula>75.99%</formula>
    </cfRule>
    <cfRule type="cellIs" dxfId="477" priority="34" stopIfTrue="1" operator="between">
      <formula>49%</formula>
      <formula>60.99%</formula>
    </cfRule>
    <cfRule type="cellIs" dxfId="476" priority="35" stopIfTrue="1" operator="between">
      <formula>41%</formula>
      <formula>48.99%</formula>
    </cfRule>
    <cfRule type="cellIs" dxfId="475" priority="36" stopIfTrue="1" operator="between">
      <formula>0%</formula>
      <formula>30.99%</formula>
    </cfRule>
  </conditionalFormatting>
  <conditionalFormatting sqref="O33">
    <cfRule type="cellIs" dxfId="474" priority="31" stopIfTrue="1" operator="between">
      <formula>31%</formula>
      <formula>40.99%</formula>
    </cfRule>
  </conditionalFormatting>
  <conditionalFormatting sqref="O34">
    <cfRule type="cellIs" dxfId="473" priority="26" stopIfTrue="1" operator="between">
      <formula>76%</formula>
      <formula>100%</formula>
    </cfRule>
    <cfRule type="cellIs" dxfId="472" priority="27" stopIfTrue="1" operator="between">
      <formula>61%</formula>
      <formula>75.99%</formula>
    </cfRule>
    <cfRule type="cellIs" dxfId="471" priority="28" stopIfTrue="1" operator="between">
      <formula>49%</formula>
      <formula>60.99%</formula>
    </cfRule>
    <cfRule type="cellIs" dxfId="470" priority="29" stopIfTrue="1" operator="between">
      <formula>41%</formula>
      <formula>48.99%</formula>
    </cfRule>
    <cfRule type="cellIs" dxfId="469" priority="30" stopIfTrue="1" operator="between">
      <formula>0%</formula>
      <formula>30.99%</formula>
    </cfRule>
  </conditionalFormatting>
  <conditionalFormatting sqref="O34">
    <cfRule type="cellIs" dxfId="468" priority="25" stopIfTrue="1" operator="between">
      <formula>31%</formula>
      <formula>40.99%</formula>
    </cfRule>
  </conditionalFormatting>
  <conditionalFormatting sqref="K33">
    <cfRule type="cellIs" dxfId="467" priority="20" stopIfTrue="1" operator="between">
      <formula>76%</formula>
      <formula>100%</formula>
    </cfRule>
    <cfRule type="cellIs" dxfId="466" priority="21" stopIfTrue="1" operator="between">
      <formula>61%</formula>
      <formula>75.99%</formula>
    </cfRule>
    <cfRule type="cellIs" dxfId="465" priority="22" stopIfTrue="1" operator="between">
      <formula>49%</formula>
      <formula>60.99%</formula>
    </cfRule>
    <cfRule type="cellIs" dxfId="464" priority="23" stopIfTrue="1" operator="between">
      <formula>41%</formula>
      <formula>48.99%</formula>
    </cfRule>
    <cfRule type="cellIs" dxfId="463" priority="24" stopIfTrue="1" operator="between">
      <formula>0%</formula>
      <formula>30.99%</formula>
    </cfRule>
  </conditionalFormatting>
  <conditionalFormatting sqref="K33">
    <cfRule type="cellIs" dxfId="462" priority="19" stopIfTrue="1" operator="between">
      <formula>31%</formula>
      <formula>40.99%</formula>
    </cfRule>
  </conditionalFormatting>
  <conditionalFormatting sqref="K34">
    <cfRule type="cellIs" dxfId="461" priority="14" stopIfTrue="1" operator="between">
      <formula>76%</formula>
      <formula>100%</formula>
    </cfRule>
    <cfRule type="cellIs" dxfId="460" priority="15" stopIfTrue="1" operator="between">
      <formula>61%</formula>
      <formula>75.99%</formula>
    </cfRule>
    <cfRule type="cellIs" dxfId="459" priority="16" stopIfTrue="1" operator="between">
      <formula>49%</formula>
      <formula>60.99%</formula>
    </cfRule>
    <cfRule type="cellIs" dxfId="458" priority="17" stopIfTrue="1" operator="between">
      <formula>41%</formula>
      <formula>48.99%</formula>
    </cfRule>
    <cfRule type="cellIs" dxfId="457" priority="18" stopIfTrue="1" operator="between">
      <formula>0%</formula>
      <formula>30.99%</formula>
    </cfRule>
  </conditionalFormatting>
  <conditionalFormatting sqref="K34">
    <cfRule type="cellIs" dxfId="456" priority="13" stopIfTrue="1" operator="between">
      <formula>31%</formula>
      <formula>40.99%</formula>
    </cfRule>
  </conditionalFormatting>
  <conditionalFormatting sqref="E33">
    <cfRule type="cellIs" dxfId="455" priority="8" stopIfTrue="1" operator="between">
      <formula>76%</formula>
      <formula>100%</formula>
    </cfRule>
    <cfRule type="cellIs" dxfId="454" priority="9" stopIfTrue="1" operator="between">
      <formula>61%</formula>
      <formula>75.99%</formula>
    </cfRule>
    <cfRule type="cellIs" dxfId="453" priority="10" stopIfTrue="1" operator="between">
      <formula>49%</formula>
      <formula>60.99%</formula>
    </cfRule>
    <cfRule type="cellIs" dxfId="452" priority="11" stopIfTrue="1" operator="between">
      <formula>41%</formula>
      <formula>48.99%</formula>
    </cfRule>
    <cfRule type="cellIs" dxfId="451" priority="12" stopIfTrue="1" operator="between">
      <formula>0%</formula>
      <formula>30.99%</formula>
    </cfRule>
  </conditionalFormatting>
  <conditionalFormatting sqref="E33">
    <cfRule type="cellIs" dxfId="450" priority="7" stopIfTrue="1" operator="between">
      <formula>31%</formula>
      <formula>40.99%</formula>
    </cfRule>
  </conditionalFormatting>
  <conditionalFormatting sqref="E34">
    <cfRule type="cellIs" dxfId="449" priority="2" stopIfTrue="1" operator="between">
      <formula>76%</formula>
      <formula>100%</formula>
    </cfRule>
    <cfRule type="cellIs" dxfId="448" priority="3" stopIfTrue="1" operator="between">
      <formula>61%</formula>
      <formula>75.99%</formula>
    </cfRule>
    <cfRule type="cellIs" dxfId="447" priority="4" stopIfTrue="1" operator="between">
      <formula>49%</formula>
      <formula>60.99%</formula>
    </cfRule>
    <cfRule type="cellIs" dxfId="446" priority="5" stopIfTrue="1" operator="between">
      <formula>41%</formula>
      <formula>48.99%</formula>
    </cfRule>
    <cfRule type="cellIs" dxfId="445" priority="6" stopIfTrue="1" operator="between">
      <formula>0%</formula>
      <formula>30.99%</formula>
    </cfRule>
  </conditionalFormatting>
  <conditionalFormatting sqref="E34">
    <cfRule type="cellIs" dxfId="444" priority="1" stopIfTrue="1" operator="between">
      <formula>31%</formula>
      <formula>40.99%</formula>
    </cfRule>
  </conditionalFormatting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ABBDCC-EFDE-AF4C-9D5A-1F2E94F116E0}">
  <dimension ref="A2:AK34"/>
  <sheetViews>
    <sheetView zoomScaleNormal="100" workbookViewId="0">
      <selection activeCell="A2" sqref="A2:F2"/>
    </sheetView>
  </sheetViews>
  <sheetFormatPr baseColWidth="10" defaultRowHeight="16" x14ac:dyDescent="0.2"/>
  <cols>
    <col min="1" max="1" width="12.33203125" customWidth="1"/>
    <col min="2" max="25" width="7.83203125" customWidth="1"/>
    <col min="26" max="32" width="7.83203125" style="48" customWidth="1"/>
    <col min="33" max="35" width="10.83203125" style="45"/>
    <col min="38" max="38" width="11.83203125" customWidth="1"/>
  </cols>
  <sheetData>
    <row r="2" spans="1:37" ht="17" thickBot="1" x14ac:dyDescent="0.25">
      <c r="A2" s="213" t="s">
        <v>74</v>
      </c>
      <c r="B2" s="213"/>
      <c r="C2" s="213"/>
      <c r="D2" s="213"/>
      <c r="E2" s="213"/>
      <c r="F2" s="213"/>
      <c r="G2" s="82"/>
      <c r="H2" s="82"/>
      <c r="I2" s="82"/>
      <c r="J2" s="82"/>
      <c r="K2" s="82"/>
      <c r="L2" s="82"/>
      <c r="M2" s="82"/>
      <c r="P2" s="82"/>
    </row>
    <row r="3" spans="1:37" ht="16" customHeight="1" x14ac:dyDescent="0.2">
      <c r="A3" s="211" t="s">
        <v>0</v>
      </c>
      <c r="B3" s="86" t="s">
        <v>66</v>
      </c>
      <c r="C3" s="233" t="s">
        <v>24</v>
      </c>
      <c r="D3" s="234"/>
      <c r="E3" s="235"/>
      <c r="F3" s="236" t="s">
        <v>1</v>
      </c>
      <c r="G3" s="234"/>
      <c r="H3" s="235"/>
      <c r="I3" s="109" t="s">
        <v>2</v>
      </c>
      <c r="J3" s="109"/>
      <c r="K3" s="109"/>
      <c r="L3" s="236" t="s">
        <v>3</v>
      </c>
      <c r="M3" s="234"/>
      <c r="N3" s="237"/>
      <c r="O3" s="196" t="s">
        <v>22</v>
      </c>
      <c r="P3" s="196" t="s">
        <v>28</v>
      </c>
      <c r="Q3" s="214" t="s">
        <v>4</v>
      </c>
      <c r="R3" s="216" t="s">
        <v>5</v>
      </c>
      <c r="S3" s="216" t="s">
        <v>6</v>
      </c>
      <c r="T3" s="188" t="s">
        <v>7</v>
      </c>
      <c r="U3" s="188" t="s">
        <v>8</v>
      </c>
      <c r="V3" s="188" t="s">
        <v>9</v>
      </c>
      <c r="W3" s="188" t="s">
        <v>10</v>
      </c>
      <c r="X3" s="188" t="s">
        <v>11</v>
      </c>
      <c r="Y3" s="188" t="s">
        <v>12</v>
      </c>
      <c r="Z3" s="220" t="s">
        <v>13</v>
      </c>
      <c r="AA3" s="190" t="s">
        <v>20</v>
      </c>
      <c r="AB3" s="207" t="s">
        <v>60</v>
      </c>
      <c r="AC3" s="207" t="s">
        <v>61</v>
      </c>
      <c r="AD3" s="207" t="s">
        <v>62</v>
      </c>
      <c r="AE3" s="190" t="s">
        <v>21</v>
      </c>
      <c r="AF3" s="205" t="s">
        <v>23</v>
      </c>
      <c r="AG3" s="208" t="s">
        <v>63</v>
      </c>
      <c r="AH3" s="209" t="s">
        <v>64</v>
      </c>
      <c r="AI3" s="204" t="s">
        <v>26</v>
      </c>
      <c r="AJ3" s="204" t="s">
        <v>27</v>
      </c>
      <c r="AK3" s="192" t="s">
        <v>65</v>
      </c>
    </row>
    <row r="4" spans="1:37" ht="17" thickBot="1" x14ac:dyDescent="0.25">
      <c r="A4" s="212"/>
      <c r="B4" s="85" t="s">
        <v>54</v>
      </c>
      <c r="C4" s="67" t="s">
        <v>14</v>
      </c>
      <c r="D4" s="68" t="s">
        <v>15</v>
      </c>
      <c r="E4" s="68" t="s">
        <v>16</v>
      </c>
      <c r="F4" s="68" t="s">
        <v>14</v>
      </c>
      <c r="G4" s="68" t="s">
        <v>15</v>
      </c>
      <c r="H4" s="68" t="s">
        <v>17</v>
      </c>
      <c r="I4" s="68" t="s">
        <v>14</v>
      </c>
      <c r="J4" s="68" t="s">
        <v>15</v>
      </c>
      <c r="K4" s="68" t="s">
        <v>16</v>
      </c>
      <c r="L4" s="68" t="s">
        <v>14</v>
      </c>
      <c r="M4" s="68" t="s">
        <v>15</v>
      </c>
      <c r="N4" s="68" t="s">
        <v>16</v>
      </c>
      <c r="O4" s="197"/>
      <c r="P4" s="197"/>
      <c r="Q4" s="215"/>
      <c r="R4" s="217"/>
      <c r="S4" s="217"/>
      <c r="T4" s="189"/>
      <c r="U4" s="189"/>
      <c r="V4" s="189"/>
      <c r="W4" s="189"/>
      <c r="X4" s="189"/>
      <c r="Y4" s="189"/>
      <c r="Z4" s="221"/>
      <c r="AA4" s="203"/>
      <c r="AB4" s="203"/>
      <c r="AC4" s="203"/>
      <c r="AD4" s="203"/>
      <c r="AE4" s="203"/>
      <c r="AF4" s="206"/>
      <c r="AG4" s="206"/>
      <c r="AH4" s="210"/>
      <c r="AI4" s="191"/>
      <c r="AJ4" s="191"/>
      <c r="AK4" s="193"/>
    </row>
    <row r="5" spans="1:37" x14ac:dyDescent="0.2">
      <c r="A5" s="18" t="s">
        <v>32</v>
      </c>
      <c r="B5" s="87" t="s">
        <v>18</v>
      </c>
      <c r="C5" s="65">
        <v>16</v>
      </c>
      <c r="D5" s="66">
        <v>37</v>
      </c>
      <c r="E5" s="53">
        <f t="shared" ref="E5:E29" si="0">C5/D5</f>
        <v>0.43243243243243246</v>
      </c>
      <c r="F5" s="63">
        <v>2</v>
      </c>
      <c r="G5" s="63">
        <v>13</v>
      </c>
      <c r="H5" s="53">
        <f t="shared" ref="H5:H29" si="1">F5/G5</f>
        <v>0.15384615384615385</v>
      </c>
      <c r="I5" s="63">
        <f t="shared" ref="I5:J10" si="2">C5+F5</f>
        <v>18</v>
      </c>
      <c r="J5" s="63">
        <f t="shared" si="2"/>
        <v>50</v>
      </c>
      <c r="K5" s="53">
        <f t="shared" ref="K5:K29" si="3">I5/J5</f>
        <v>0.36</v>
      </c>
      <c r="L5" s="63">
        <v>10</v>
      </c>
      <c r="M5" s="63">
        <v>15</v>
      </c>
      <c r="N5" s="53">
        <f t="shared" ref="N5:N29" si="4">L5/M5</f>
        <v>0.66666666666666663</v>
      </c>
      <c r="O5" s="53">
        <f>((I5+0.5*F5)/J5)</f>
        <v>0.38</v>
      </c>
      <c r="P5" s="53">
        <f>(Q5/(2*(J5+(0.44*M5))))</f>
        <v>0.42402826855123676</v>
      </c>
      <c r="Q5" s="29">
        <f t="shared" ref="Q5:Q10" si="5">(C5*2)+(F5*3)+(L5)</f>
        <v>48</v>
      </c>
      <c r="R5" s="29">
        <v>8</v>
      </c>
      <c r="S5" s="29">
        <v>26</v>
      </c>
      <c r="T5" s="29">
        <v>11</v>
      </c>
      <c r="U5" s="29">
        <v>0</v>
      </c>
      <c r="V5" s="29">
        <v>12</v>
      </c>
      <c r="W5" s="29">
        <v>14</v>
      </c>
      <c r="X5" s="29">
        <v>18</v>
      </c>
      <c r="Y5" s="29">
        <v>20</v>
      </c>
      <c r="Z5" s="39">
        <f t="shared" ref="Z5:Z10" si="6">(Q5+R5+T5+U5+V5+W5)-((J5-I5)+(M5-L5)+S5)</f>
        <v>30</v>
      </c>
      <c r="AA5" s="54">
        <f t="shared" ref="AA5:AA10" si="7">(J5+0.44*M5)+(S5-V5)</f>
        <v>70.599999999999994</v>
      </c>
      <c r="AB5" s="54">
        <f t="shared" ref="AB5:AB10" si="8">100*(Q5/AA5)</f>
        <v>67.988668555240793</v>
      </c>
      <c r="AC5" s="54">
        <v>125.1</v>
      </c>
      <c r="AD5" s="54">
        <f t="shared" ref="AD5:AD10" si="9">AB5-AC5</f>
        <v>-57.111331444759202</v>
      </c>
      <c r="AE5" s="54">
        <f t="shared" ref="AE5:AE10" si="10">(V5/((J5-I5)+(M5-L5))*100)</f>
        <v>32.432432432432435</v>
      </c>
      <c r="AF5" s="58">
        <f t="shared" ref="AF5:AF10" si="11">(S5/AA5)*100</f>
        <v>36.827195467422094</v>
      </c>
      <c r="AG5" s="94">
        <f>(M5/J5)*100</f>
        <v>30</v>
      </c>
      <c r="AH5" s="154">
        <f t="shared" ref="AH5:AH10" si="12">((O5*100)*0.4)+(AE5*0.2)+(AG5*0.15)-(AF5*0.25)</f>
        <v>16.979687619630965</v>
      </c>
      <c r="AI5" s="34">
        <v>24</v>
      </c>
      <c r="AJ5" s="35">
        <v>4</v>
      </c>
      <c r="AK5" s="35">
        <v>9</v>
      </c>
    </row>
    <row r="6" spans="1:37" x14ac:dyDescent="0.2">
      <c r="A6" s="41" t="s">
        <v>47</v>
      </c>
      <c r="B6" s="91" t="s">
        <v>18</v>
      </c>
      <c r="C6" s="3">
        <v>15</v>
      </c>
      <c r="D6" s="19">
        <v>34</v>
      </c>
      <c r="E6" s="53">
        <f t="shared" si="0"/>
        <v>0.44117647058823528</v>
      </c>
      <c r="F6" s="60">
        <v>3</v>
      </c>
      <c r="G6" s="60">
        <v>18</v>
      </c>
      <c r="H6" s="53">
        <f t="shared" si="1"/>
        <v>0.16666666666666666</v>
      </c>
      <c r="I6" s="64">
        <f t="shared" si="2"/>
        <v>18</v>
      </c>
      <c r="J6" s="64">
        <f t="shared" si="2"/>
        <v>52</v>
      </c>
      <c r="K6" s="61">
        <f t="shared" si="3"/>
        <v>0.34615384615384615</v>
      </c>
      <c r="L6" s="60">
        <v>7</v>
      </c>
      <c r="M6" s="60">
        <v>7</v>
      </c>
      <c r="N6" s="61">
        <f t="shared" si="4"/>
        <v>1</v>
      </c>
      <c r="O6" s="61">
        <f t="shared" ref="O6:O29" si="13">((I6+0.5*F6)/J6)</f>
        <v>0.375</v>
      </c>
      <c r="P6" s="53">
        <f t="shared" ref="P6:P29" si="14">(Q6/(2*(J6+(0.44*M6))))</f>
        <v>0.41757443718228032</v>
      </c>
      <c r="Q6" s="29">
        <f t="shared" si="5"/>
        <v>46</v>
      </c>
      <c r="R6" s="10">
        <v>6</v>
      </c>
      <c r="S6" s="10">
        <v>26</v>
      </c>
      <c r="T6" s="10">
        <v>10</v>
      </c>
      <c r="U6" s="10">
        <v>0</v>
      </c>
      <c r="V6" s="10">
        <v>12</v>
      </c>
      <c r="W6" s="10">
        <v>23</v>
      </c>
      <c r="X6" s="10">
        <v>22</v>
      </c>
      <c r="Y6" s="51">
        <v>12</v>
      </c>
      <c r="Z6" s="40">
        <f t="shared" si="6"/>
        <v>37</v>
      </c>
      <c r="AA6" s="54">
        <f t="shared" si="7"/>
        <v>69.08</v>
      </c>
      <c r="AB6" s="54">
        <f t="shared" si="8"/>
        <v>66.589461493920098</v>
      </c>
      <c r="AC6" s="54">
        <v>100.3</v>
      </c>
      <c r="AD6" s="54">
        <f t="shared" si="9"/>
        <v>-33.710538506079899</v>
      </c>
      <c r="AE6" s="54">
        <f t="shared" si="10"/>
        <v>35.294117647058826</v>
      </c>
      <c r="AF6" s="78">
        <f t="shared" si="11"/>
        <v>37.637521713954833</v>
      </c>
      <c r="AG6" s="58">
        <f t="shared" ref="AG6:AG10" si="15">(M6/J6)*100</f>
        <v>13.461538461538462</v>
      </c>
      <c r="AH6" s="155">
        <f t="shared" si="12"/>
        <v>14.668673870153826</v>
      </c>
      <c r="AI6" s="47">
        <v>26</v>
      </c>
      <c r="AJ6" s="46">
        <v>2</v>
      </c>
      <c r="AK6" s="46">
        <v>8</v>
      </c>
    </row>
    <row r="7" spans="1:37" x14ac:dyDescent="0.2">
      <c r="A7" s="37" t="s">
        <v>48</v>
      </c>
      <c r="B7" s="92" t="s">
        <v>19</v>
      </c>
      <c r="C7" s="3">
        <v>14</v>
      </c>
      <c r="D7" s="19">
        <v>40</v>
      </c>
      <c r="E7" s="53">
        <f t="shared" si="0"/>
        <v>0.35</v>
      </c>
      <c r="F7" s="60">
        <v>8</v>
      </c>
      <c r="G7" s="60">
        <v>14</v>
      </c>
      <c r="H7" s="53">
        <f t="shared" si="1"/>
        <v>0.5714285714285714</v>
      </c>
      <c r="I7" s="64">
        <f t="shared" si="2"/>
        <v>22</v>
      </c>
      <c r="J7" s="64">
        <f t="shared" si="2"/>
        <v>54</v>
      </c>
      <c r="K7" s="61">
        <f t="shared" si="3"/>
        <v>0.40740740740740738</v>
      </c>
      <c r="L7" s="60">
        <v>23</v>
      </c>
      <c r="M7" s="60">
        <v>23</v>
      </c>
      <c r="N7" s="61">
        <f t="shared" si="4"/>
        <v>1</v>
      </c>
      <c r="O7" s="61">
        <f t="shared" si="13"/>
        <v>0.48148148148148145</v>
      </c>
      <c r="P7" s="53">
        <f t="shared" si="14"/>
        <v>0.58484092326887083</v>
      </c>
      <c r="Q7" s="29">
        <f t="shared" si="5"/>
        <v>75</v>
      </c>
      <c r="R7" s="10">
        <v>5</v>
      </c>
      <c r="S7" s="10">
        <v>22</v>
      </c>
      <c r="T7" s="10">
        <v>17</v>
      </c>
      <c r="U7" s="10">
        <v>4</v>
      </c>
      <c r="V7" s="10">
        <v>10</v>
      </c>
      <c r="W7" s="10">
        <v>26</v>
      </c>
      <c r="X7" s="10">
        <v>22</v>
      </c>
      <c r="Y7" s="10">
        <v>28</v>
      </c>
      <c r="Z7" s="40">
        <f t="shared" si="6"/>
        <v>83</v>
      </c>
      <c r="AA7" s="54">
        <f t="shared" si="7"/>
        <v>76.12</v>
      </c>
      <c r="AB7" s="54">
        <f t="shared" si="8"/>
        <v>98.528638991066728</v>
      </c>
      <c r="AC7" s="54">
        <v>93.9</v>
      </c>
      <c r="AD7" s="54">
        <f t="shared" si="9"/>
        <v>4.6286389910667225</v>
      </c>
      <c r="AE7" s="54">
        <f t="shared" si="10"/>
        <v>31.25</v>
      </c>
      <c r="AF7" s="78">
        <f t="shared" si="11"/>
        <v>28.901734104046241</v>
      </c>
      <c r="AG7" s="58">
        <f t="shared" si="15"/>
        <v>42.592592592592595</v>
      </c>
      <c r="AH7" s="106">
        <f t="shared" si="12"/>
        <v>24.672714622136589</v>
      </c>
      <c r="AI7" s="47">
        <v>18</v>
      </c>
      <c r="AJ7" s="46">
        <v>8</v>
      </c>
      <c r="AK7" s="46">
        <v>21</v>
      </c>
    </row>
    <row r="8" spans="1:37" x14ac:dyDescent="0.2">
      <c r="A8" s="41" t="s">
        <v>42</v>
      </c>
      <c r="B8" s="91" t="s">
        <v>18</v>
      </c>
      <c r="C8" s="3">
        <v>7</v>
      </c>
      <c r="D8" s="19">
        <v>25</v>
      </c>
      <c r="E8" s="53">
        <f t="shared" si="0"/>
        <v>0.28000000000000003</v>
      </c>
      <c r="F8" s="23">
        <v>13</v>
      </c>
      <c r="G8" s="23">
        <v>32</v>
      </c>
      <c r="H8" s="53">
        <f t="shared" si="1"/>
        <v>0.40625</v>
      </c>
      <c r="I8" s="64">
        <f t="shared" si="2"/>
        <v>20</v>
      </c>
      <c r="J8" s="64">
        <f t="shared" si="2"/>
        <v>57</v>
      </c>
      <c r="K8" s="61">
        <f t="shared" si="3"/>
        <v>0.35087719298245612</v>
      </c>
      <c r="L8" s="23">
        <v>12</v>
      </c>
      <c r="M8" s="23">
        <v>16</v>
      </c>
      <c r="N8" s="61">
        <f t="shared" si="4"/>
        <v>0.75</v>
      </c>
      <c r="O8" s="61">
        <f t="shared" si="13"/>
        <v>0.46491228070175439</v>
      </c>
      <c r="P8" s="53">
        <f t="shared" si="14"/>
        <v>0.50749531542785753</v>
      </c>
      <c r="Q8" s="29">
        <f t="shared" si="5"/>
        <v>65</v>
      </c>
      <c r="R8" s="10">
        <v>7</v>
      </c>
      <c r="S8" s="10">
        <v>14</v>
      </c>
      <c r="T8" s="10">
        <v>6</v>
      </c>
      <c r="U8" s="10">
        <v>1</v>
      </c>
      <c r="V8" s="10">
        <v>6</v>
      </c>
      <c r="W8" s="10">
        <v>21</v>
      </c>
      <c r="X8" s="10">
        <v>18</v>
      </c>
      <c r="Y8" s="10">
        <v>16</v>
      </c>
      <c r="Z8" s="40">
        <f t="shared" si="6"/>
        <v>51</v>
      </c>
      <c r="AA8" s="54">
        <f t="shared" si="7"/>
        <v>72.040000000000006</v>
      </c>
      <c r="AB8" s="54">
        <f t="shared" si="8"/>
        <v>90.227651304830644</v>
      </c>
      <c r="AC8" s="54">
        <v>109.5</v>
      </c>
      <c r="AD8" s="54">
        <f t="shared" si="9"/>
        <v>-19.272348695169356</v>
      </c>
      <c r="AE8" s="54">
        <f t="shared" si="10"/>
        <v>14.634146341463413</v>
      </c>
      <c r="AF8" s="78">
        <f t="shared" si="11"/>
        <v>19.43364797334814</v>
      </c>
      <c r="AG8" s="58">
        <f t="shared" si="15"/>
        <v>28.07017543859649</v>
      </c>
      <c r="AH8" s="106">
        <f t="shared" si="12"/>
        <v>20.875434818815293</v>
      </c>
      <c r="AI8" s="47">
        <v>8</v>
      </c>
      <c r="AJ8" s="46">
        <v>10</v>
      </c>
      <c r="AK8" s="46">
        <v>7</v>
      </c>
    </row>
    <row r="9" spans="1:37" x14ac:dyDescent="0.2">
      <c r="A9" s="37" t="s">
        <v>29</v>
      </c>
      <c r="B9" s="92" t="s">
        <v>19</v>
      </c>
      <c r="C9" s="3">
        <v>26</v>
      </c>
      <c r="D9" s="19">
        <v>41</v>
      </c>
      <c r="E9" s="53">
        <f t="shared" si="0"/>
        <v>0.63414634146341464</v>
      </c>
      <c r="F9" s="23">
        <v>5</v>
      </c>
      <c r="G9" s="23">
        <v>22</v>
      </c>
      <c r="H9" s="53">
        <f t="shared" si="1"/>
        <v>0.22727272727272727</v>
      </c>
      <c r="I9" s="23">
        <f t="shared" si="2"/>
        <v>31</v>
      </c>
      <c r="J9" s="23">
        <f t="shared" si="2"/>
        <v>63</v>
      </c>
      <c r="K9" s="61">
        <f t="shared" si="3"/>
        <v>0.49206349206349204</v>
      </c>
      <c r="L9" s="23">
        <v>20</v>
      </c>
      <c r="M9" s="23">
        <v>22</v>
      </c>
      <c r="N9" s="22">
        <f t="shared" si="4"/>
        <v>0.90909090909090906</v>
      </c>
      <c r="O9" s="61">
        <f t="shared" si="13"/>
        <v>0.53174603174603174</v>
      </c>
      <c r="P9" s="53">
        <f t="shared" si="14"/>
        <v>0.59851403412217941</v>
      </c>
      <c r="Q9" s="10">
        <f t="shared" si="5"/>
        <v>87</v>
      </c>
      <c r="R9" s="10">
        <v>11</v>
      </c>
      <c r="S9" s="10">
        <v>22</v>
      </c>
      <c r="T9" s="10">
        <v>16</v>
      </c>
      <c r="U9" s="10">
        <v>4</v>
      </c>
      <c r="V9" s="10">
        <v>11</v>
      </c>
      <c r="W9" s="10">
        <v>25</v>
      </c>
      <c r="X9" s="10">
        <v>19</v>
      </c>
      <c r="Y9" s="10">
        <v>20</v>
      </c>
      <c r="Z9" s="2">
        <f t="shared" si="6"/>
        <v>98</v>
      </c>
      <c r="AA9" s="54">
        <f t="shared" si="7"/>
        <v>83.68</v>
      </c>
      <c r="AB9" s="54">
        <f t="shared" si="8"/>
        <v>103.96749521988527</v>
      </c>
      <c r="AC9" s="54">
        <v>91.4</v>
      </c>
      <c r="AD9" s="54">
        <f t="shared" si="9"/>
        <v>12.567495219885259</v>
      </c>
      <c r="AE9" s="54">
        <f t="shared" si="10"/>
        <v>32.352941176470587</v>
      </c>
      <c r="AF9" s="78">
        <f t="shared" si="11"/>
        <v>26.290630975143404</v>
      </c>
      <c r="AG9" s="157">
        <f t="shared" si="15"/>
        <v>34.920634920634917</v>
      </c>
      <c r="AH9" s="77">
        <f t="shared" si="12"/>
        <v>26.405866999444772</v>
      </c>
      <c r="AI9" s="47">
        <v>42</v>
      </c>
      <c r="AJ9" s="46">
        <v>19</v>
      </c>
      <c r="AK9" s="46">
        <v>21</v>
      </c>
    </row>
    <row r="10" spans="1:37" x14ac:dyDescent="0.2">
      <c r="A10" s="41" t="s">
        <v>38</v>
      </c>
      <c r="B10" s="163" t="s">
        <v>18</v>
      </c>
      <c r="C10" s="3">
        <v>19</v>
      </c>
      <c r="D10" s="19">
        <v>42</v>
      </c>
      <c r="E10" s="53">
        <f t="shared" si="0"/>
        <v>0.45238095238095238</v>
      </c>
      <c r="F10" s="23">
        <v>4</v>
      </c>
      <c r="G10" s="23">
        <v>23</v>
      </c>
      <c r="H10" s="53">
        <f t="shared" si="1"/>
        <v>0.17391304347826086</v>
      </c>
      <c r="I10" s="23">
        <f t="shared" si="2"/>
        <v>23</v>
      </c>
      <c r="J10" s="23">
        <f t="shared" si="2"/>
        <v>65</v>
      </c>
      <c r="K10" s="22">
        <f t="shared" si="3"/>
        <v>0.35384615384615387</v>
      </c>
      <c r="L10" s="23">
        <v>4</v>
      </c>
      <c r="M10" s="23">
        <v>10</v>
      </c>
      <c r="N10" s="22">
        <f t="shared" si="4"/>
        <v>0.4</v>
      </c>
      <c r="O10" s="27">
        <f t="shared" si="13"/>
        <v>0.38461538461538464</v>
      </c>
      <c r="P10" s="31">
        <f t="shared" si="14"/>
        <v>0.3890489913544668</v>
      </c>
      <c r="Q10" s="10">
        <f t="shared" si="5"/>
        <v>54</v>
      </c>
      <c r="R10" s="10">
        <v>9</v>
      </c>
      <c r="S10" s="10">
        <v>19</v>
      </c>
      <c r="T10" s="10">
        <v>16</v>
      </c>
      <c r="U10" s="10">
        <v>1</v>
      </c>
      <c r="V10" s="10">
        <v>13</v>
      </c>
      <c r="W10" s="10">
        <v>20</v>
      </c>
      <c r="X10" s="10">
        <v>20</v>
      </c>
      <c r="Y10" s="10">
        <v>10</v>
      </c>
      <c r="Z10" s="2">
        <f t="shared" si="6"/>
        <v>46</v>
      </c>
      <c r="AA10" s="54">
        <f t="shared" si="7"/>
        <v>75.400000000000006</v>
      </c>
      <c r="AB10" s="54">
        <f t="shared" si="8"/>
        <v>71.618037135278513</v>
      </c>
      <c r="AC10" s="54">
        <v>113.9</v>
      </c>
      <c r="AD10" s="54">
        <f t="shared" si="9"/>
        <v>-42.281962864721493</v>
      </c>
      <c r="AE10" s="54">
        <f t="shared" si="10"/>
        <v>27.083333333333332</v>
      </c>
      <c r="AF10" s="78">
        <f t="shared" si="11"/>
        <v>25.198938992042443</v>
      </c>
      <c r="AG10" s="157">
        <f t="shared" si="15"/>
        <v>15.384615384615385</v>
      </c>
      <c r="AH10" s="106">
        <f t="shared" si="12"/>
        <v>16.809239610963751</v>
      </c>
      <c r="AI10" s="47">
        <v>36</v>
      </c>
      <c r="AJ10" s="46">
        <v>12</v>
      </c>
      <c r="AK10" s="46">
        <v>18</v>
      </c>
    </row>
    <row r="11" spans="1:37" x14ac:dyDescent="0.2">
      <c r="A11" s="17"/>
      <c r="B11" s="88"/>
      <c r="C11" s="3"/>
      <c r="D11" s="19"/>
      <c r="E11" s="22" t="e">
        <f t="shared" si="0"/>
        <v>#DIV/0!</v>
      </c>
      <c r="F11" s="23"/>
      <c r="G11" s="23"/>
      <c r="H11" s="22" t="e">
        <f t="shared" si="1"/>
        <v>#DIV/0!</v>
      </c>
      <c r="I11" s="23"/>
      <c r="J11" s="23"/>
      <c r="K11" s="22" t="e">
        <f t="shared" si="3"/>
        <v>#DIV/0!</v>
      </c>
      <c r="L11" s="23"/>
      <c r="M11" s="23"/>
      <c r="N11" s="22" t="e">
        <f t="shared" si="4"/>
        <v>#DIV/0!</v>
      </c>
      <c r="O11" s="27" t="e">
        <f t="shared" si="13"/>
        <v>#DIV/0!</v>
      </c>
      <c r="P11" s="31" t="e">
        <f t="shared" si="14"/>
        <v>#DIV/0!</v>
      </c>
      <c r="Q11" s="10"/>
      <c r="R11" s="10"/>
      <c r="S11" s="10"/>
      <c r="T11" s="10"/>
      <c r="U11" s="10"/>
      <c r="V11" s="10"/>
      <c r="W11" s="10"/>
      <c r="X11" s="10"/>
      <c r="Y11" s="10"/>
      <c r="Z11" s="2"/>
      <c r="AA11" s="54"/>
      <c r="AB11" s="54"/>
      <c r="AC11" s="54"/>
      <c r="AD11" s="54"/>
      <c r="AE11" s="54"/>
      <c r="AF11" s="78"/>
      <c r="AG11" s="157"/>
      <c r="AH11" s="106"/>
      <c r="AI11" s="47"/>
      <c r="AJ11" s="46"/>
      <c r="AK11" s="46"/>
    </row>
    <row r="12" spans="1:37" x14ac:dyDescent="0.2">
      <c r="A12" s="17"/>
      <c r="B12" s="88"/>
      <c r="C12" s="3"/>
      <c r="D12" s="19"/>
      <c r="E12" s="22" t="e">
        <f t="shared" si="0"/>
        <v>#DIV/0!</v>
      </c>
      <c r="F12" s="23"/>
      <c r="G12" s="23"/>
      <c r="H12" s="22" t="e">
        <f t="shared" si="1"/>
        <v>#DIV/0!</v>
      </c>
      <c r="I12" s="23"/>
      <c r="J12" s="23"/>
      <c r="K12" s="22" t="e">
        <f t="shared" si="3"/>
        <v>#DIV/0!</v>
      </c>
      <c r="L12" s="23"/>
      <c r="M12" s="23"/>
      <c r="N12" s="22" t="e">
        <f t="shared" si="4"/>
        <v>#DIV/0!</v>
      </c>
      <c r="O12" s="27" t="e">
        <f t="shared" si="13"/>
        <v>#DIV/0!</v>
      </c>
      <c r="P12" s="31" t="e">
        <f t="shared" si="14"/>
        <v>#DIV/0!</v>
      </c>
      <c r="Q12" s="10"/>
      <c r="R12" s="10"/>
      <c r="S12" s="10"/>
      <c r="T12" s="10"/>
      <c r="U12" s="10"/>
      <c r="V12" s="10"/>
      <c r="W12" s="10"/>
      <c r="X12" s="10"/>
      <c r="Y12" s="10"/>
      <c r="Z12" s="16"/>
      <c r="AA12" s="54"/>
      <c r="AB12" s="54"/>
      <c r="AC12" s="54"/>
      <c r="AD12" s="54"/>
      <c r="AE12" s="54"/>
      <c r="AF12" s="78"/>
      <c r="AG12" s="157"/>
      <c r="AH12" s="106"/>
      <c r="AI12" s="47"/>
      <c r="AJ12" s="46"/>
      <c r="AK12" s="46"/>
    </row>
    <row r="13" spans="1:37" x14ac:dyDescent="0.2">
      <c r="A13" s="17"/>
      <c r="B13" s="88"/>
      <c r="C13" s="3"/>
      <c r="D13" s="19"/>
      <c r="E13" s="22" t="e">
        <f t="shared" si="0"/>
        <v>#DIV/0!</v>
      </c>
      <c r="F13" s="23"/>
      <c r="G13" s="23"/>
      <c r="H13" s="22" t="e">
        <f t="shared" si="1"/>
        <v>#DIV/0!</v>
      </c>
      <c r="I13" s="23"/>
      <c r="J13" s="23"/>
      <c r="K13" s="22" t="e">
        <f t="shared" si="3"/>
        <v>#DIV/0!</v>
      </c>
      <c r="L13" s="23"/>
      <c r="M13" s="23"/>
      <c r="N13" s="22" t="e">
        <f t="shared" si="4"/>
        <v>#DIV/0!</v>
      </c>
      <c r="O13" s="27" t="e">
        <f t="shared" si="13"/>
        <v>#DIV/0!</v>
      </c>
      <c r="P13" s="31" t="e">
        <f t="shared" si="14"/>
        <v>#DIV/0!</v>
      </c>
      <c r="Q13" s="10"/>
      <c r="R13" s="10"/>
      <c r="S13" s="10"/>
      <c r="T13" s="10"/>
      <c r="U13" s="10"/>
      <c r="V13" s="10"/>
      <c r="W13" s="10"/>
      <c r="X13" s="10"/>
      <c r="Y13" s="10"/>
      <c r="Z13" s="15"/>
      <c r="AA13" s="54"/>
      <c r="AB13" s="54"/>
      <c r="AC13" s="54"/>
      <c r="AD13" s="54"/>
      <c r="AE13" s="54"/>
      <c r="AF13" s="78"/>
      <c r="AG13" s="157"/>
      <c r="AH13" s="106"/>
      <c r="AI13" s="47"/>
      <c r="AJ13" s="46"/>
      <c r="AK13" s="46"/>
    </row>
    <row r="14" spans="1:37" x14ac:dyDescent="0.2">
      <c r="A14" s="17"/>
      <c r="B14" s="88"/>
      <c r="C14" s="3"/>
      <c r="D14" s="19"/>
      <c r="E14" s="22" t="e">
        <f t="shared" si="0"/>
        <v>#DIV/0!</v>
      </c>
      <c r="F14" s="23"/>
      <c r="G14" s="23"/>
      <c r="H14" s="22" t="e">
        <f t="shared" si="1"/>
        <v>#DIV/0!</v>
      </c>
      <c r="I14" s="23"/>
      <c r="J14" s="23"/>
      <c r="K14" s="22" t="e">
        <f t="shared" si="3"/>
        <v>#DIV/0!</v>
      </c>
      <c r="L14" s="23"/>
      <c r="M14" s="23"/>
      <c r="N14" s="22" t="e">
        <f t="shared" si="4"/>
        <v>#DIV/0!</v>
      </c>
      <c r="O14" s="27" t="e">
        <f t="shared" si="13"/>
        <v>#DIV/0!</v>
      </c>
      <c r="P14" s="31" t="e">
        <f t="shared" si="14"/>
        <v>#DIV/0!</v>
      </c>
      <c r="Q14" s="10"/>
      <c r="R14" s="10"/>
      <c r="S14" s="10"/>
      <c r="T14" s="10"/>
      <c r="U14" s="10"/>
      <c r="V14" s="10"/>
      <c r="W14" s="10"/>
      <c r="X14" s="10"/>
      <c r="Y14" s="10"/>
      <c r="Z14" s="15"/>
      <c r="AA14" s="54"/>
      <c r="AB14" s="54"/>
      <c r="AC14" s="54"/>
      <c r="AD14" s="54"/>
      <c r="AE14" s="54"/>
      <c r="AF14" s="78"/>
      <c r="AG14" s="157"/>
      <c r="AH14" s="106"/>
      <c r="AI14" s="47"/>
      <c r="AJ14" s="46"/>
      <c r="AK14" s="46"/>
    </row>
    <row r="15" spans="1:37" x14ac:dyDescent="0.2">
      <c r="A15" s="17"/>
      <c r="B15" s="88"/>
      <c r="C15" s="3"/>
      <c r="D15" s="19"/>
      <c r="E15" s="22" t="e">
        <f t="shared" si="0"/>
        <v>#DIV/0!</v>
      </c>
      <c r="F15" s="23"/>
      <c r="G15" s="23"/>
      <c r="H15" s="22" t="e">
        <f t="shared" si="1"/>
        <v>#DIV/0!</v>
      </c>
      <c r="I15" s="23"/>
      <c r="J15" s="23"/>
      <c r="K15" s="22" t="e">
        <f t="shared" si="3"/>
        <v>#DIV/0!</v>
      </c>
      <c r="L15" s="23"/>
      <c r="M15" s="23"/>
      <c r="N15" s="22" t="e">
        <f t="shared" si="4"/>
        <v>#DIV/0!</v>
      </c>
      <c r="O15" s="27" t="e">
        <f t="shared" si="13"/>
        <v>#DIV/0!</v>
      </c>
      <c r="P15" s="31" t="e">
        <f t="shared" si="14"/>
        <v>#DIV/0!</v>
      </c>
      <c r="Q15" s="10"/>
      <c r="R15" s="10"/>
      <c r="S15" s="10"/>
      <c r="T15" s="10"/>
      <c r="U15" s="10"/>
      <c r="V15" s="10"/>
      <c r="W15" s="10"/>
      <c r="X15" s="10"/>
      <c r="Y15" s="10"/>
      <c r="Z15" s="15"/>
      <c r="AA15" s="54"/>
      <c r="AB15" s="54"/>
      <c r="AC15" s="54"/>
      <c r="AD15" s="54"/>
      <c r="AE15" s="54"/>
      <c r="AF15" s="78"/>
      <c r="AG15" s="157"/>
      <c r="AH15" s="106"/>
      <c r="AI15" s="47"/>
      <c r="AJ15" s="46"/>
      <c r="AK15" s="46"/>
    </row>
    <row r="16" spans="1:37" x14ac:dyDescent="0.2">
      <c r="A16" s="17"/>
      <c r="B16" s="88"/>
      <c r="C16" s="3"/>
      <c r="D16" s="19"/>
      <c r="E16" s="22" t="e">
        <f t="shared" si="0"/>
        <v>#DIV/0!</v>
      </c>
      <c r="F16" s="23"/>
      <c r="G16" s="23"/>
      <c r="H16" s="22" t="e">
        <f t="shared" si="1"/>
        <v>#DIV/0!</v>
      </c>
      <c r="I16" s="23"/>
      <c r="J16" s="23"/>
      <c r="K16" s="22" t="e">
        <f t="shared" si="3"/>
        <v>#DIV/0!</v>
      </c>
      <c r="L16" s="23"/>
      <c r="M16" s="23"/>
      <c r="N16" s="22" t="e">
        <f t="shared" si="4"/>
        <v>#DIV/0!</v>
      </c>
      <c r="O16" s="27" t="e">
        <f t="shared" si="13"/>
        <v>#DIV/0!</v>
      </c>
      <c r="P16" s="31" t="e">
        <f t="shared" si="14"/>
        <v>#DIV/0!</v>
      </c>
      <c r="Q16" s="10"/>
      <c r="R16" s="10"/>
      <c r="S16" s="10"/>
      <c r="T16" s="10"/>
      <c r="U16" s="10"/>
      <c r="V16" s="10"/>
      <c r="W16" s="10"/>
      <c r="X16" s="10"/>
      <c r="Y16" s="10"/>
      <c r="Z16" s="15"/>
      <c r="AA16" s="54"/>
      <c r="AB16" s="54"/>
      <c r="AC16" s="54"/>
      <c r="AD16" s="54"/>
      <c r="AE16" s="54"/>
      <c r="AF16" s="78"/>
      <c r="AG16" s="157"/>
      <c r="AH16" s="106"/>
      <c r="AI16" s="47"/>
      <c r="AJ16" s="46"/>
      <c r="AK16" s="46"/>
    </row>
    <row r="17" spans="1:37" x14ac:dyDescent="0.2">
      <c r="A17" s="17"/>
      <c r="B17" s="88"/>
      <c r="C17" s="3"/>
      <c r="D17" s="19"/>
      <c r="E17" s="22" t="e">
        <f t="shared" si="0"/>
        <v>#DIV/0!</v>
      </c>
      <c r="F17" s="23"/>
      <c r="G17" s="23"/>
      <c r="H17" s="22" t="e">
        <f t="shared" si="1"/>
        <v>#DIV/0!</v>
      </c>
      <c r="I17" s="23"/>
      <c r="J17" s="23"/>
      <c r="K17" s="22" t="e">
        <f t="shared" si="3"/>
        <v>#DIV/0!</v>
      </c>
      <c r="L17" s="23"/>
      <c r="M17" s="23"/>
      <c r="N17" s="22" t="e">
        <f t="shared" si="4"/>
        <v>#DIV/0!</v>
      </c>
      <c r="O17" s="27" t="e">
        <f t="shared" si="13"/>
        <v>#DIV/0!</v>
      </c>
      <c r="P17" s="31" t="e">
        <f t="shared" si="14"/>
        <v>#DIV/0!</v>
      </c>
      <c r="Q17" s="10"/>
      <c r="R17" s="10"/>
      <c r="S17" s="10"/>
      <c r="T17" s="10"/>
      <c r="U17" s="10"/>
      <c r="V17" s="10"/>
      <c r="W17" s="10"/>
      <c r="X17" s="10"/>
      <c r="Y17" s="10"/>
      <c r="Z17" s="15"/>
      <c r="AA17" s="54"/>
      <c r="AB17" s="54"/>
      <c r="AC17" s="54"/>
      <c r="AD17" s="54"/>
      <c r="AE17" s="54"/>
      <c r="AF17" s="78"/>
      <c r="AG17" s="157"/>
      <c r="AH17" s="106"/>
      <c r="AI17" s="47"/>
      <c r="AJ17" s="46"/>
      <c r="AK17" s="46"/>
    </row>
    <row r="18" spans="1:37" x14ac:dyDescent="0.2">
      <c r="A18" s="17"/>
      <c r="B18" s="88"/>
      <c r="C18" s="3"/>
      <c r="D18" s="19"/>
      <c r="E18" s="22" t="e">
        <f t="shared" si="0"/>
        <v>#DIV/0!</v>
      </c>
      <c r="F18" s="23"/>
      <c r="G18" s="23"/>
      <c r="H18" s="22" t="e">
        <f t="shared" si="1"/>
        <v>#DIV/0!</v>
      </c>
      <c r="I18" s="23"/>
      <c r="J18" s="23"/>
      <c r="K18" s="22" t="e">
        <f t="shared" si="3"/>
        <v>#DIV/0!</v>
      </c>
      <c r="L18" s="23"/>
      <c r="M18" s="23"/>
      <c r="N18" s="22" t="e">
        <f t="shared" si="4"/>
        <v>#DIV/0!</v>
      </c>
      <c r="O18" s="27" t="e">
        <f t="shared" si="13"/>
        <v>#DIV/0!</v>
      </c>
      <c r="P18" s="31" t="e">
        <f t="shared" si="14"/>
        <v>#DIV/0!</v>
      </c>
      <c r="Q18" s="10"/>
      <c r="R18" s="10"/>
      <c r="S18" s="10"/>
      <c r="T18" s="10"/>
      <c r="U18" s="10"/>
      <c r="V18" s="10"/>
      <c r="W18" s="10"/>
      <c r="X18" s="10"/>
      <c r="Y18" s="10"/>
      <c r="Z18" s="2"/>
      <c r="AA18" s="54"/>
      <c r="AB18" s="54"/>
      <c r="AC18" s="54"/>
      <c r="AD18" s="54"/>
      <c r="AE18" s="54"/>
      <c r="AF18" s="78"/>
      <c r="AG18" s="157"/>
      <c r="AH18" s="106"/>
      <c r="AI18" s="47"/>
      <c r="AJ18" s="46"/>
      <c r="AK18" s="46"/>
    </row>
    <row r="19" spans="1:37" x14ac:dyDescent="0.2">
      <c r="A19" s="17"/>
      <c r="B19" s="88"/>
      <c r="C19" s="3"/>
      <c r="D19" s="19"/>
      <c r="E19" s="22" t="e">
        <f t="shared" si="0"/>
        <v>#DIV/0!</v>
      </c>
      <c r="F19" s="23"/>
      <c r="G19" s="23"/>
      <c r="H19" s="22" t="e">
        <f t="shared" si="1"/>
        <v>#DIV/0!</v>
      </c>
      <c r="I19" s="23"/>
      <c r="J19" s="23"/>
      <c r="K19" s="22" t="e">
        <f t="shared" si="3"/>
        <v>#DIV/0!</v>
      </c>
      <c r="L19" s="23"/>
      <c r="M19" s="23"/>
      <c r="N19" s="22" t="e">
        <f t="shared" si="4"/>
        <v>#DIV/0!</v>
      </c>
      <c r="O19" s="27" t="e">
        <f t="shared" si="13"/>
        <v>#DIV/0!</v>
      </c>
      <c r="P19" s="31" t="e">
        <f t="shared" si="14"/>
        <v>#DIV/0!</v>
      </c>
      <c r="Q19" s="10"/>
      <c r="R19" s="10"/>
      <c r="S19" s="10"/>
      <c r="T19" s="10"/>
      <c r="U19" s="10"/>
      <c r="V19" s="10"/>
      <c r="W19" s="10"/>
      <c r="X19" s="10"/>
      <c r="Y19" s="10"/>
      <c r="Z19" s="2"/>
      <c r="AA19" s="54"/>
      <c r="AB19" s="54"/>
      <c r="AC19" s="54"/>
      <c r="AD19" s="54"/>
      <c r="AE19" s="54"/>
      <c r="AF19" s="78"/>
      <c r="AG19" s="157"/>
      <c r="AH19" s="106"/>
      <c r="AI19" s="47"/>
      <c r="AJ19" s="46"/>
      <c r="AK19" s="46"/>
    </row>
    <row r="20" spans="1:37" x14ac:dyDescent="0.2">
      <c r="A20" s="17"/>
      <c r="B20" s="88"/>
      <c r="C20" s="3"/>
      <c r="D20" s="19"/>
      <c r="E20" s="22" t="e">
        <f t="shared" si="0"/>
        <v>#DIV/0!</v>
      </c>
      <c r="F20" s="23"/>
      <c r="G20" s="23"/>
      <c r="H20" s="22" t="e">
        <f t="shared" si="1"/>
        <v>#DIV/0!</v>
      </c>
      <c r="I20" s="23"/>
      <c r="J20" s="23"/>
      <c r="K20" s="22" t="e">
        <f t="shared" si="3"/>
        <v>#DIV/0!</v>
      </c>
      <c r="L20" s="23"/>
      <c r="M20" s="23"/>
      <c r="N20" s="22" t="e">
        <f t="shared" si="4"/>
        <v>#DIV/0!</v>
      </c>
      <c r="O20" s="27" t="e">
        <f t="shared" si="13"/>
        <v>#DIV/0!</v>
      </c>
      <c r="P20" s="31" t="e">
        <f t="shared" si="14"/>
        <v>#DIV/0!</v>
      </c>
      <c r="Q20" s="10"/>
      <c r="R20" s="10"/>
      <c r="S20" s="10"/>
      <c r="T20" s="10"/>
      <c r="U20" s="10"/>
      <c r="V20" s="10"/>
      <c r="W20" s="10"/>
      <c r="X20" s="10"/>
      <c r="Y20" s="10"/>
      <c r="Z20" s="2"/>
      <c r="AA20" s="54"/>
      <c r="AB20" s="54"/>
      <c r="AC20" s="54"/>
      <c r="AD20" s="54"/>
      <c r="AE20" s="54"/>
      <c r="AF20" s="78"/>
      <c r="AG20" s="157"/>
      <c r="AH20" s="106"/>
      <c r="AI20" s="47"/>
      <c r="AJ20" s="46"/>
      <c r="AK20" s="46"/>
    </row>
    <row r="21" spans="1:37" x14ac:dyDescent="0.2">
      <c r="A21" s="17"/>
      <c r="B21" s="88"/>
      <c r="C21" s="3"/>
      <c r="D21" s="19"/>
      <c r="E21" s="22" t="e">
        <f t="shared" si="0"/>
        <v>#DIV/0!</v>
      </c>
      <c r="F21" s="23"/>
      <c r="G21" s="23"/>
      <c r="H21" s="22" t="e">
        <f t="shared" si="1"/>
        <v>#DIV/0!</v>
      </c>
      <c r="I21" s="23"/>
      <c r="J21" s="23"/>
      <c r="K21" s="22" t="e">
        <f t="shared" si="3"/>
        <v>#DIV/0!</v>
      </c>
      <c r="L21" s="23"/>
      <c r="M21" s="23"/>
      <c r="N21" s="22" t="e">
        <f t="shared" si="4"/>
        <v>#DIV/0!</v>
      </c>
      <c r="O21" s="27" t="e">
        <f t="shared" si="13"/>
        <v>#DIV/0!</v>
      </c>
      <c r="P21" s="31" t="e">
        <f t="shared" si="14"/>
        <v>#DIV/0!</v>
      </c>
      <c r="Q21" s="10"/>
      <c r="R21" s="10"/>
      <c r="S21" s="10"/>
      <c r="T21" s="10"/>
      <c r="U21" s="10"/>
      <c r="V21" s="10"/>
      <c r="W21" s="10"/>
      <c r="X21" s="10"/>
      <c r="Y21" s="10"/>
      <c r="Z21" s="2"/>
      <c r="AA21" s="54"/>
      <c r="AB21" s="54"/>
      <c r="AC21" s="54"/>
      <c r="AD21" s="54"/>
      <c r="AE21" s="54"/>
      <c r="AF21" s="78"/>
      <c r="AG21" s="157"/>
      <c r="AH21" s="106"/>
      <c r="AI21" s="47"/>
      <c r="AJ21" s="46"/>
      <c r="AK21" s="46"/>
    </row>
    <row r="22" spans="1:37" x14ac:dyDescent="0.2">
      <c r="A22" s="4"/>
      <c r="B22" s="89"/>
      <c r="C22" s="3"/>
      <c r="D22" s="19"/>
      <c r="E22" s="22" t="e">
        <f t="shared" si="0"/>
        <v>#DIV/0!</v>
      </c>
      <c r="F22" s="23"/>
      <c r="G22" s="23"/>
      <c r="H22" s="22" t="e">
        <f t="shared" si="1"/>
        <v>#DIV/0!</v>
      </c>
      <c r="I22" s="23"/>
      <c r="J22" s="23"/>
      <c r="K22" s="22" t="e">
        <f t="shared" si="3"/>
        <v>#DIV/0!</v>
      </c>
      <c r="L22" s="23"/>
      <c r="M22" s="23"/>
      <c r="N22" s="22" t="e">
        <f t="shared" si="4"/>
        <v>#DIV/0!</v>
      </c>
      <c r="O22" s="27" t="e">
        <f t="shared" si="13"/>
        <v>#DIV/0!</v>
      </c>
      <c r="P22" s="31" t="e">
        <f t="shared" si="14"/>
        <v>#DIV/0!</v>
      </c>
      <c r="Q22" s="10"/>
      <c r="R22" s="10"/>
      <c r="S22" s="10"/>
      <c r="T22" s="10"/>
      <c r="U22" s="10"/>
      <c r="V22" s="10"/>
      <c r="W22" s="10"/>
      <c r="X22" s="10"/>
      <c r="Y22" s="10"/>
      <c r="Z22" s="2"/>
      <c r="AA22" s="54"/>
      <c r="AB22" s="54"/>
      <c r="AC22" s="54"/>
      <c r="AD22" s="54"/>
      <c r="AE22" s="54"/>
      <c r="AF22" s="78"/>
      <c r="AG22" s="157"/>
      <c r="AH22" s="166"/>
      <c r="AI22" s="47"/>
      <c r="AJ22" s="46"/>
      <c r="AK22" s="46"/>
    </row>
    <row r="23" spans="1:37" x14ac:dyDescent="0.2">
      <c r="A23" s="6"/>
      <c r="B23" s="90"/>
      <c r="C23" s="3"/>
      <c r="D23" s="19"/>
      <c r="E23" s="22" t="e">
        <f t="shared" si="0"/>
        <v>#DIV/0!</v>
      </c>
      <c r="F23" s="23"/>
      <c r="G23" s="23"/>
      <c r="H23" s="22" t="e">
        <f t="shared" si="1"/>
        <v>#DIV/0!</v>
      </c>
      <c r="I23" s="23"/>
      <c r="J23" s="23"/>
      <c r="K23" s="22" t="e">
        <f t="shared" si="3"/>
        <v>#DIV/0!</v>
      </c>
      <c r="L23" s="23"/>
      <c r="M23" s="23"/>
      <c r="N23" s="22" t="e">
        <f t="shared" si="4"/>
        <v>#DIV/0!</v>
      </c>
      <c r="O23" s="27" t="e">
        <f t="shared" si="13"/>
        <v>#DIV/0!</v>
      </c>
      <c r="P23" s="31" t="e">
        <f t="shared" si="14"/>
        <v>#DIV/0!</v>
      </c>
      <c r="Q23" s="10"/>
      <c r="R23" s="10"/>
      <c r="S23" s="10"/>
      <c r="T23" s="10"/>
      <c r="U23" s="10"/>
      <c r="V23" s="10"/>
      <c r="W23" s="10"/>
      <c r="X23" s="10"/>
      <c r="Y23" s="10"/>
      <c r="Z23" s="2"/>
      <c r="AA23" s="54"/>
      <c r="AB23" s="54"/>
      <c r="AC23" s="54"/>
      <c r="AD23" s="54"/>
      <c r="AE23" s="54"/>
      <c r="AF23" s="78"/>
      <c r="AG23" s="157"/>
      <c r="AH23" s="166"/>
      <c r="AI23" s="47"/>
      <c r="AJ23" s="46"/>
      <c r="AK23" s="46"/>
    </row>
    <row r="24" spans="1:37" x14ac:dyDescent="0.2">
      <c r="A24" s="4"/>
      <c r="B24" s="89"/>
      <c r="C24" s="3"/>
      <c r="D24" s="19"/>
      <c r="E24" s="22" t="e">
        <f t="shared" si="0"/>
        <v>#DIV/0!</v>
      </c>
      <c r="F24" s="23"/>
      <c r="G24" s="23"/>
      <c r="H24" s="22" t="e">
        <f t="shared" si="1"/>
        <v>#DIV/0!</v>
      </c>
      <c r="I24" s="23"/>
      <c r="J24" s="23"/>
      <c r="K24" s="22" t="e">
        <f t="shared" si="3"/>
        <v>#DIV/0!</v>
      </c>
      <c r="L24" s="23"/>
      <c r="M24" s="23"/>
      <c r="N24" s="22" t="e">
        <f t="shared" si="4"/>
        <v>#DIV/0!</v>
      </c>
      <c r="O24" s="27" t="e">
        <f t="shared" si="13"/>
        <v>#DIV/0!</v>
      </c>
      <c r="P24" s="31" t="e">
        <f t="shared" si="14"/>
        <v>#DIV/0!</v>
      </c>
      <c r="Q24" s="10"/>
      <c r="R24" s="10"/>
      <c r="S24" s="10"/>
      <c r="T24" s="10"/>
      <c r="U24" s="10"/>
      <c r="V24" s="10"/>
      <c r="W24" s="10"/>
      <c r="X24" s="10"/>
      <c r="Y24" s="10"/>
      <c r="Z24" s="2"/>
      <c r="AA24" s="54"/>
      <c r="AB24" s="54"/>
      <c r="AC24" s="54"/>
      <c r="AD24" s="54"/>
      <c r="AE24" s="54"/>
      <c r="AF24" s="78"/>
      <c r="AG24" s="157"/>
      <c r="AH24" s="166"/>
      <c r="AI24" s="47"/>
      <c r="AJ24" s="46"/>
      <c r="AK24" s="46"/>
    </row>
    <row r="25" spans="1:37" x14ac:dyDescent="0.2">
      <c r="A25" s="6"/>
      <c r="B25" s="90"/>
      <c r="C25" s="3"/>
      <c r="D25" s="19"/>
      <c r="E25" s="22" t="e">
        <f t="shared" si="0"/>
        <v>#DIV/0!</v>
      </c>
      <c r="F25" s="23"/>
      <c r="G25" s="23"/>
      <c r="H25" s="22" t="e">
        <f t="shared" si="1"/>
        <v>#DIV/0!</v>
      </c>
      <c r="I25" s="23"/>
      <c r="J25" s="23"/>
      <c r="K25" s="22" t="e">
        <f t="shared" si="3"/>
        <v>#DIV/0!</v>
      </c>
      <c r="L25" s="23"/>
      <c r="M25" s="23"/>
      <c r="N25" s="22" t="e">
        <f t="shared" si="4"/>
        <v>#DIV/0!</v>
      </c>
      <c r="O25" s="27" t="e">
        <f t="shared" si="13"/>
        <v>#DIV/0!</v>
      </c>
      <c r="P25" s="31" t="e">
        <f t="shared" si="14"/>
        <v>#DIV/0!</v>
      </c>
      <c r="Q25" s="10"/>
      <c r="R25" s="10"/>
      <c r="S25" s="10"/>
      <c r="T25" s="10"/>
      <c r="U25" s="10"/>
      <c r="V25" s="10"/>
      <c r="W25" s="10"/>
      <c r="X25" s="10"/>
      <c r="Y25" s="10"/>
      <c r="Z25" s="2"/>
      <c r="AA25" s="54"/>
      <c r="AB25" s="54"/>
      <c r="AC25" s="54"/>
      <c r="AD25" s="54"/>
      <c r="AE25" s="54"/>
      <c r="AF25" s="78"/>
      <c r="AG25" s="157"/>
      <c r="AH25" s="166"/>
      <c r="AI25" s="47"/>
      <c r="AJ25" s="46"/>
      <c r="AK25" s="46"/>
    </row>
    <row r="26" spans="1:37" x14ac:dyDescent="0.2">
      <c r="A26" s="4"/>
      <c r="B26" s="111"/>
      <c r="C26" s="3"/>
      <c r="D26" s="19"/>
      <c r="E26" s="25" t="e">
        <f t="shared" si="0"/>
        <v>#DIV/0!</v>
      </c>
      <c r="F26" s="23"/>
      <c r="G26" s="23"/>
      <c r="H26" s="22" t="e">
        <f t="shared" si="1"/>
        <v>#DIV/0!</v>
      </c>
      <c r="I26" s="23"/>
      <c r="J26" s="23"/>
      <c r="K26" s="22" t="e">
        <f t="shared" si="3"/>
        <v>#DIV/0!</v>
      </c>
      <c r="L26" s="23"/>
      <c r="M26" s="23"/>
      <c r="N26" s="22" t="e">
        <f t="shared" si="4"/>
        <v>#DIV/0!</v>
      </c>
      <c r="O26" s="27" t="e">
        <f t="shared" si="13"/>
        <v>#DIV/0!</v>
      </c>
      <c r="P26" s="31" t="e">
        <f t="shared" si="14"/>
        <v>#DIV/0!</v>
      </c>
      <c r="Q26" s="10"/>
      <c r="R26" s="10"/>
      <c r="S26" s="10"/>
      <c r="T26" s="10"/>
      <c r="U26" s="10"/>
      <c r="V26" s="10"/>
      <c r="W26" s="10"/>
      <c r="X26" s="10"/>
      <c r="Y26" s="10"/>
      <c r="Z26" s="2"/>
      <c r="AA26" s="54"/>
      <c r="AB26" s="54"/>
      <c r="AC26" s="54"/>
      <c r="AD26" s="54"/>
      <c r="AE26" s="54"/>
      <c r="AF26" s="78"/>
      <c r="AG26" s="157"/>
      <c r="AH26" s="167"/>
      <c r="AI26" s="47"/>
      <c r="AJ26" s="46"/>
      <c r="AK26" s="46"/>
    </row>
    <row r="27" spans="1:37" ht="17" thickBot="1" x14ac:dyDescent="0.25">
      <c r="A27" s="9"/>
      <c r="B27" s="110"/>
      <c r="C27" s="14"/>
      <c r="D27" s="20"/>
      <c r="E27" s="8" t="e">
        <f t="shared" si="0"/>
        <v>#DIV/0!</v>
      </c>
      <c r="F27" s="24"/>
      <c r="G27" s="7"/>
      <c r="H27" s="8" t="e">
        <f t="shared" si="1"/>
        <v>#DIV/0!</v>
      </c>
      <c r="I27" s="7"/>
      <c r="J27" s="7"/>
      <c r="K27" s="8" t="e">
        <f t="shared" si="3"/>
        <v>#DIV/0!</v>
      </c>
      <c r="L27" s="7"/>
      <c r="M27" s="7"/>
      <c r="N27" s="8" t="e">
        <f t="shared" si="4"/>
        <v>#DIV/0!</v>
      </c>
      <c r="O27" s="32" t="e">
        <f t="shared" si="13"/>
        <v>#DIV/0!</v>
      </c>
      <c r="P27" s="33" t="e">
        <f t="shared" si="14"/>
        <v>#DIV/0!</v>
      </c>
      <c r="Q27" s="13"/>
      <c r="R27" s="13"/>
      <c r="S27" s="13"/>
      <c r="T27" s="13"/>
      <c r="U27" s="13"/>
      <c r="V27" s="13"/>
      <c r="W27" s="13"/>
      <c r="X27" s="13"/>
      <c r="Y27" s="13"/>
      <c r="Z27" s="12"/>
      <c r="AA27" s="98"/>
      <c r="AB27" s="79"/>
      <c r="AC27" s="79"/>
      <c r="AD27" s="79"/>
      <c r="AE27" s="79"/>
      <c r="AF27" s="107"/>
      <c r="AG27" s="96"/>
      <c r="AH27" s="168"/>
      <c r="AI27" s="99"/>
      <c r="AJ27" s="100"/>
      <c r="AK27" s="100"/>
    </row>
    <row r="28" spans="1:37" ht="17" thickBot="1" x14ac:dyDescent="0.25">
      <c r="A28" s="198" t="s">
        <v>67</v>
      </c>
      <c r="B28" s="199"/>
      <c r="C28" s="121">
        <f>AVERAGE(C5:C27)</f>
        <v>16.166666666666668</v>
      </c>
      <c r="D28" s="122">
        <f>AVERAGE(D5:D27)</f>
        <v>36.5</v>
      </c>
      <c r="E28" s="123">
        <f t="shared" si="0"/>
        <v>0.44292237442922378</v>
      </c>
      <c r="F28" s="122">
        <f>AVERAGE(F5:F27)</f>
        <v>5.833333333333333</v>
      </c>
      <c r="G28" s="122">
        <f>AVERAGE(G5:G27)</f>
        <v>20.333333333333332</v>
      </c>
      <c r="H28" s="123">
        <f t="shared" si="1"/>
        <v>0.28688524590163933</v>
      </c>
      <c r="I28" s="122">
        <f>AVERAGE(I5:I27)</f>
        <v>22</v>
      </c>
      <c r="J28" s="122">
        <f>AVERAGE(J5:J27)</f>
        <v>56.833333333333336</v>
      </c>
      <c r="K28" s="123">
        <f t="shared" si="3"/>
        <v>0.38709677419354838</v>
      </c>
      <c r="L28" s="122">
        <f>AVERAGE(L5:L27)</f>
        <v>12.666666666666666</v>
      </c>
      <c r="M28" s="122">
        <f>AVERAGE(M5:M27)</f>
        <v>15.5</v>
      </c>
      <c r="N28" s="123">
        <f t="shared" si="4"/>
        <v>0.81720430107526876</v>
      </c>
      <c r="O28" s="140">
        <f t="shared" si="13"/>
        <v>0.43841642228739003</v>
      </c>
      <c r="P28" s="141">
        <f t="shared" si="14"/>
        <v>0.49094051110180142</v>
      </c>
      <c r="Q28" s="122">
        <f t="shared" ref="Q28:AG28" si="16">AVERAGE(Q5:Q27)</f>
        <v>62.5</v>
      </c>
      <c r="R28" s="124">
        <f t="shared" si="16"/>
        <v>7.666666666666667</v>
      </c>
      <c r="S28" s="124">
        <f t="shared" si="16"/>
        <v>21.5</v>
      </c>
      <c r="T28" s="124">
        <f t="shared" si="16"/>
        <v>12.666666666666666</v>
      </c>
      <c r="U28" s="124">
        <f t="shared" si="16"/>
        <v>1.6666666666666667</v>
      </c>
      <c r="V28" s="124">
        <f t="shared" si="16"/>
        <v>10.666666666666666</v>
      </c>
      <c r="W28" s="124">
        <f t="shared" si="16"/>
        <v>21.5</v>
      </c>
      <c r="X28" s="124">
        <f t="shared" si="16"/>
        <v>19.833333333333332</v>
      </c>
      <c r="Y28" s="124">
        <f t="shared" si="16"/>
        <v>17.666666666666668</v>
      </c>
      <c r="Z28" s="125">
        <f t="shared" si="16"/>
        <v>57.5</v>
      </c>
      <c r="AA28" s="126">
        <f t="shared" si="16"/>
        <v>74.486666666666679</v>
      </c>
      <c r="AB28" s="126">
        <f t="shared" si="16"/>
        <v>83.153325450037016</v>
      </c>
      <c r="AC28" s="126">
        <f t="shared" si="16"/>
        <v>105.68333333333332</v>
      </c>
      <c r="AD28" s="126">
        <f t="shared" si="16"/>
        <v>-22.530007883296332</v>
      </c>
      <c r="AE28" s="127">
        <f t="shared" si="16"/>
        <v>28.841161821793097</v>
      </c>
      <c r="AF28" s="148">
        <f t="shared" si="16"/>
        <v>29.048278204326191</v>
      </c>
      <c r="AG28" s="126">
        <f t="shared" si="16"/>
        <v>27.404926132996309</v>
      </c>
      <c r="AH28" s="129">
        <f>AVERAGE(AH5:AH26)</f>
        <v>20.0686029235242</v>
      </c>
      <c r="AI28" s="126">
        <f>AVERAGE(AI5:AI27)</f>
        <v>25.666666666666668</v>
      </c>
      <c r="AJ28" s="126">
        <f>AVERAGE(AJ5:AJ27)</f>
        <v>9.1666666666666661</v>
      </c>
      <c r="AK28" s="126">
        <f>AVERAGE(AK5:AK27)</f>
        <v>14</v>
      </c>
    </row>
    <row r="29" spans="1:37" ht="17" thickBot="1" x14ac:dyDescent="0.25">
      <c r="A29" s="200" t="s">
        <v>68</v>
      </c>
      <c r="B29" s="201"/>
      <c r="C29" s="130">
        <f>SUM(C5:C27)</f>
        <v>97</v>
      </c>
      <c r="D29" s="131">
        <f>SUM(D5:D27)</f>
        <v>219</v>
      </c>
      <c r="E29" s="132">
        <f t="shared" si="0"/>
        <v>0.44292237442922372</v>
      </c>
      <c r="F29" s="131">
        <f>SUM(F5:F27)</f>
        <v>35</v>
      </c>
      <c r="G29" s="131">
        <f>SUM(G5:G27)</f>
        <v>122</v>
      </c>
      <c r="H29" s="132">
        <f t="shared" si="1"/>
        <v>0.28688524590163933</v>
      </c>
      <c r="I29" s="131">
        <f>SUM(I5:I27)</f>
        <v>132</v>
      </c>
      <c r="J29" s="131">
        <f>SUM(J5:J27)</f>
        <v>341</v>
      </c>
      <c r="K29" s="132">
        <f t="shared" si="3"/>
        <v>0.38709677419354838</v>
      </c>
      <c r="L29" s="131">
        <f>SUM(L5:L27)</f>
        <v>76</v>
      </c>
      <c r="M29" s="131">
        <f>SUM(M5:M27)</f>
        <v>93</v>
      </c>
      <c r="N29" s="132">
        <f t="shared" si="4"/>
        <v>0.81720430107526887</v>
      </c>
      <c r="O29" s="132">
        <f t="shared" si="13"/>
        <v>0.43841642228739003</v>
      </c>
      <c r="P29" s="142">
        <f t="shared" si="14"/>
        <v>0.49094051110180142</v>
      </c>
      <c r="Q29" s="143">
        <f t="shared" ref="Q29:AG29" si="17">SUM(Q5:Q27)</f>
        <v>375</v>
      </c>
      <c r="R29" s="131">
        <f t="shared" si="17"/>
        <v>46</v>
      </c>
      <c r="S29" s="131">
        <f t="shared" si="17"/>
        <v>129</v>
      </c>
      <c r="T29" s="131">
        <f t="shared" si="17"/>
        <v>76</v>
      </c>
      <c r="U29" s="131">
        <f t="shared" si="17"/>
        <v>10</v>
      </c>
      <c r="V29" s="131">
        <f t="shared" si="17"/>
        <v>64</v>
      </c>
      <c r="W29" s="131">
        <f t="shared" si="17"/>
        <v>129</v>
      </c>
      <c r="X29" s="131">
        <f t="shared" si="17"/>
        <v>119</v>
      </c>
      <c r="Y29" s="131">
        <f t="shared" si="17"/>
        <v>106</v>
      </c>
      <c r="Z29" s="133">
        <f t="shared" si="17"/>
        <v>345</v>
      </c>
      <c r="AA29" s="134">
        <f t="shared" si="17"/>
        <v>446.92000000000007</v>
      </c>
      <c r="AB29" s="134">
        <f t="shared" si="17"/>
        <v>498.9199527002221</v>
      </c>
      <c r="AC29" s="134">
        <f t="shared" si="17"/>
        <v>634.09999999999991</v>
      </c>
      <c r="AD29" s="134">
        <f t="shared" si="17"/>
        <v>-135.18004729977798</v>
      </c>
      <c r="AE29" s="134">
        <f t="shared" si="17"/>
        <v>173.04697093075859</v>
      </c>
      <c r="AF29" s="135">
        <f t="shared" si="17"/>
        <v>174.28966922595714</v>
      </c>
      <c r="AG29" s="134">
        <f t="shared" si="17"/>
        <v>164.42955679797785</v>
      </c>
      <c r="AH29" s="136">
        <f>SUM(AH5:AH26)</f>
        <v>120.4116175411452</v>
      </c>
      <c r="AI29" s="137">
        <f>SUM(AI5:AI27)</f>
        <v>154</v>
      </c>
      <c r="AJ29" s="137">
        <f>SUM(AJ5:AJ27)</f>
        <v>55</v>
      </c>
      <c r="AK29" s="137">
        <f>SUM(AK5:AK27)</f>
        <v>84</v>
      </c>
    </row>
    <row r="30" spans="1:37" ht="17" thickBot="1" x14ac:dyDescent="0.25"/>
    <row r="31" spans="1:37" ht="17" thickBot="1" x14ac:dyDescent="0.25">
      <c r="A31" s="83" t="s">
        <v>55</v>
      </c>
      <c r="B31" s="108">
        <f>COUNTIF(T_RESULTATSCBBS[V ou D],"V")</f>
        <v>2</v>
      </c>
      <c r="C31" s="223" t="s">
        <v>24</v>
      </c>
      <c r="D31" s="224"/>
      <c r="E31" s="224"/>
      <c r="F31" s="224" t="s">
        <v>1</v>
      </c>
      <c r="G31" s="224"/>
      <c r="H31" s="224"/>
      <c r="I31" s="218" t="s">
        <v>2</v>
      </c>
      <c r="J31" s="218"/>
      <c r="K31" s="218"/>
      <c r="L31" s="218" t="s">
        <v>3</v>
      </c>
      <c r="M31" s="218"/>
      <c r="N31" s="219"/>
      <c r="O31" s="196" t="s">
        <v>22</v>
      </c>
      <c r="P31" s="196" t="s">
        <v>28</v>
      </c>
      <c r="Q31" s="214" t="s">
        <v>4</v>
      </c>
      <c r="R31" s="216" t="s">
        <v>5</v>
      </c>
      <c r="S31" s="216" t="s">
        <v>6</v>
      </c>
      <c r="T31" s="188" t="s">
        <v>7</v>
      </c>
      <c r="U31" s="188" t="s">
        <v>8</v>
      </c>
      <c r="V31" s="188" t="s">
        <v>9</v>
      </c>
      <c r="W31" s="188" t="s">
        <v>10</v>
      </c>
      <c r="X31" s="188" t="s">
        <v>11</v>
      </c>
      <c r="Y31" s="188" t="s">
        <v>12</v>
      </c>
      <c r="Z31" s="220" t="s">
        <v>13</v>
      </c>
      <c r="AA31" s="196" t="s">
        <v>20</v>
      </c>
      <c r="AB31" s="194" t="s">
        <v>60</v>
      </c>
      <c r="AC31" s="194" t="s">
        <v>61</v>
      </c>
      <c r="AD31" s="194" t="s">
        <v>62</v>
      </c>
      <c r="AE31" s="196" t="s">
        <v>21</v>
      </c>
      <c r="AF31" s="196" t="s">
        <v>23</v>
      </c>
      <c r="AG31" s="194" t="s">
        <v>63</v>
      </c>
      <c r="AH31" s="194" t="s">
        <v>64</v>
      </c>
      <c r="AI31" s="196" t="s">
        <v>26</v>
      </c>
      <c r="AJ31" s="196" t="s">
        <v>27</v>
      </c>
      <c r="AK31" s="192" t="s">
        <v>65</v>
      </c>
    </row>
    <row r="32" spans="1:37" ht="17" thickBot="1" x14ac:dyDescent="0.25">
      <c r="A32" s="84" t="s">
        <v>57</v>
      </c>
      <c r="B32" s="108">
        <f>COUNTIF(T_RESULTATSCBBS[V ou D],"D")</f>
        <v>4</v>
      </c>
      <c r="C32" s="116" t="s">
        <v>14</v>
      </c>
      <c r="D32" s="117" t="s">
        <v>15</v>
      </c>
      <c r="E32" s="117" t="s">
        <v>16</v>
      </c>
      <c r="F32" s="117" t="s">
        <v>14</v>
      </c>
      <c r="G32" s="117" t="s">
        <v>15</v>
      </c>
      <c r="H32" s="117" t="s">
        <v>17</v>
      </c>
      <c r="I32" s="117" t="s">
        <v>14</v>
      </c>
      <c r="J32" s="117" t="s">
        <v>15</v>
      </c>
      <c r="K32" s="117" t="s">
        <v>16</v>
      </c>
      <c r="L32" s="117" t="s">
        <v>14</v>
      </c>
      <c r="M32" s="117" t="s">
        <v>15</v>
      </c>
      <c r="N32" s="118" t="s">
        <v>16</v>
      </c>
      <c r="O32" s="197"/>
      <c r="P32" s="197"/>
      <c r="Q32" s="215"/>
      <c r="R32" s="217"/>
      <c r="S32" s="217"/>
      <c r="T32" s="189"/>
      <c r="U32" s="189"/>
      <c r="V32" s="189"/>
      <c r="W32" s="189"/>
      <c r="X32" s="189"/>
      <c r="Y32" s="189"/>
      <c r="Z32" s="221"/>
      <c r="AA32" s="197"/>
      <c r="AB32" s="195"/>
      <c r="AC32" s="195"/>
      <c r="AD32" s="195"/>
      <c r="AE32" s="197"/>
      <c r="AF32" s="197"/>
      <c r="AG32" s="195"/>
      <c r="AH32" s="195"/>
      <c r="AI32" s="197"/>
      <c r="AJ32" s="197"/>
      <c r="AK32" s="193"/>
    </row>
    <row r="33" spans="1:37" ht="17" thickBot="1" x14ac:dyDescent="0.25">
      <c r="A33" s="202" t="s">
        <v>58</v>
      </c>
      <c r="B33" s="225"/>
      <c r="C33" s="112">
        <f>AVERAGEIF(T_RESULTATSCBBS[V ou D],"V",C5:C27)</f>
        <v>20</v>
      </c>
      <c r="D33" s="112">
        <f>AVERAGEIF(T_RESULTATSCBBS[V ou D],"V",D5:D27)</f>
        <v>40.5</v>
      </c>
      <c r="E33" s="169">
        <f t="shared" ref="E33:E34" si="18">C33/D33</f>
        <v>0.49382716049382713</v>
      </c>
      <c r="F33" s="112">
        <f>AVERAGEIF(T_RESULTATSCBBS[V ou D],"V",F5:F27)</f>
        <v>6.5</v>
      </c>
      <c r="G33" s="112">
        <f>AVERAGEIF(T_RESULTATSCBBS[V ou D],"V",G5:G27)</f>
        <v>18</v>
      </c>
      <c r="H33" s="184">
        <f t="shared" ref="H33:H34" si="19">F33/G33</f>
        <v>0.3611111111111111</v>
      </c>
      <c r="I33" s="112">
        <f>AVERAGEIF(T_RESULTATSCBBS[V ou D],"V",I5:I27)</f>
        <v>26.5</v>
      </c>
      <c r="J33" s="112">
        <f>AVERAGEIF(T_RESULTATSCBBS[V ou D],"V",J5:J27)</f>
        <v>58.5</v>
      </c>
      <c r="K33" s="184">
        <f t="shared" ref="K33:K34" si="20">I33/J33</f>
        <v>0.45299145299145299</v>
      </c>
      <c r="L33" s="112">
        <f>AVERAGEIF(T_RESULTATSCBBS[V ou D],"V",L5:L27)</f>
        <v>21.5</v>
      </c>
      <c r="M33" s="112">
        <f>AVERAGEIF(T_RESULTATSCBBS[V ou D],"V",M5:M27)</f>
        <v>22.5</v>
      </c>
      <c r="N33" s="169">
        <f t="shared" ref="N33:N34" si="21">L33/M33</f>
        <v>0.9555555555555556</v>
      </c>
      <c r="O33" s="184">
        <f t="shared" ref="O33:O34" si="22">((I33+0.5*F33)/J33)</f>
        <v>0.50854700854700852</v>
      </c>
      <c r="P33" s="184">
        <f>(Q33/(2*((0.44*M33)+J33)))</f>
        <v>0.59210526315789469</v>
      </c>
      <c r="Q33" s="114">
        <f>AVERAGEIF(T_RESULTATSCBBS[V ou D],"V",Q5:Q27)</f>
        <v>81</v>
      </c>
      <c r="R33" s="114">
        <f>AVERAGEIF(T_RESULTATSCBBS[V ou D],"V",R5:R27)</f>
        <v>8</v>
      </c>
      <c r="S33" s="114">
        <f>AVERAGEIF(T_RESULTATSCBBS[V ou D],"V",S5:S27)</f>
        <v>22</v>
      </c>
      <c r="T33" s="114">
        <f>AVERAGEIF(T_RESULTATSCBBS[V ou D],"V",T5:T27)</f>
        <v>16.5</v>
      </c>
      <c r="U33" s="114">
        <f>AVERAGEIF(T_RESULTATSCBBS[V ou D],"V",U5:U27)</f>
        <v>4</v>
      </c>
      <c r="V33" s="114">
        <f>AVERAGEIF(T_RESULTATSCBBS[V ou D],"V",V5:V27)</f>
        <v>10.5</v>
      </c>
      <c r="W33" s="114">
        <f>AVERAGEIF(T_RESULTATSCBBS[V ou D],"V",W5:W27)</f>
        <v>25.5</v>
      </c>
      <c r="X33" s="114">
        <f>AVERAGEIF(T_RESULTATSCBBS[V ou D],"V",X5:X27)</f>
        <v>20.5</v>
      </c>
      <c r="Y33" s="114">
        <f>AVERAGEIF(T_RESULTATSCBBS[V ou D],"V",Y5:Y27)</f>
        <v>24</v>
      </c>
      <c r="Z33" s="144">
        <f>AVERAGEIF(T_RESULTATSCBBS[V ou D],"V",Z5:Z27)</f>
        <v>90.5</v>
      </c>
      <c r="AA33" s="93">
        <f>AVERAGEIF(T_RESULTATSCBBS[V ou D],"V",AA5:AA27)</f>
        <v>79.900000000000006</v>
      </c>
      <c r="AB33" s="94">
        <f>AVERAGEIF(T_RESULTATSCBBS[V ou D],"V",AB5:AB27)</f>
        <v>101.248067105476</v>
      </c>
      <c r="AC33" s="94">
        <f>AVERAGEIF(T_RESULTATSCBBS[V ou D],"V",AC5:AC27)</f>
        <v>92.65</v>
      </c>
      <c r="AD33" s="94">
        <f>AVERAGEIF(T_RESULTATSCBBS[V ou D],"V",AD5:AD27)</f>
        <v>8.598067105475991</v>
      </c>
      <c r="AE33" s="94">
        <f>AVERAGEIF(T_RESULTATSCBBS[V ou D],"V",AE5:AE27)</f>
        <v>31.801470588235293</v>
      </c>
      <c r="AF33" s="94">
        <f>AVERAGEIF(T_RESULTATSCBBS[V ou D],"V",AF5:AF27)</f>
        <v>27.596182539594821</v>
      </c>
      <c r="AG33" s="94">
        <f>AVERAGEIF(T_RESULTATSCBBS[V ou D],"V",AG5:AG27)</f>
        <v>38.75661375661376</v>
      </c>
      <c r="AH33" s="95">
        <f>AVERAGEIF(T_RESULTATSCBBS[V ou D],"V",AH5:AH27)</f>
        <v>25.539290810790682</v>
      </c>
      <c r="AI33" s="112">
        <f>AVERAGEIF(T_RESULTATSCBBS[V ou D],"V",AI5:AI27)</f>
        <v>30</v>
      </c>
      <c r="AJ33" s="114">
        <f>AVERAGEIF(T_RESULTATSCBBS[V ou D],"V",AJ5:AJ27)</f>
        <v>13.5</v>
      </c>
      <c r="AK33" s="114">
        <f>AVERAGEIF(T_RESULTATSCBBS[V ou D],"V",AK5:AK27)</f>
        <v>21</v>
      </c>
    </row>
    <row r="34" spans="1:37" ht="17" thickBot="1" x14ac:dyDescent="0.25">
      <c r="A34" s="226" t="s">
        <v>59</v>
      </c>
      <c r="B34" s="227"/>
      <c r="C34" s="112">
        <f>AVERAGEIF(T_RESULTATSCBBS[V ou D],"D",C5:C27)</f>
        <v>14.25</v>
      </c>
      <c r="D34" s="112">
        <f>AVERAGEIF(T_RESULTATSCBBS[V ou D],"D",D5:D27)</f>
        <v>34.5</v>
      </c>
      <c r="E34" s="184">
        <f t="shared" si="18"/>
        <v>0.41304347826086957</v>
      </c>
      <c r="F34" s="112">
        <f>AVERAGEIF(T_RESULTATSCBBS[V ou D],"D",F5:F27)</f>
        <v>5.5</v>
      </c>
      <c r="G34" s="112">
        <f>AVERAGEIF(T_RESULTATSCBBS[V ou D],"D",G5:G27)</f>
        <v>21.5</v>
      </c>
      <c r="H34" s="160">
        <f t="shared" si="19"/>
        <v>0.2558139534883721</v>
      </c>
      <c r="I34" s="112">
        <f>AVERAGEIF(T_RESULTATSCBBS[V ou D],"D",I5:I27)</f>
        <v>19.75</v>
      </c>
      <c r="J34" s="112">
        <f>AVERAGEIF(T_RESULTATSCBBS[V ou D],"D",J5:J27)</f>
        <v>56</v>
      </c>
      <c r="K34" s="184">
        <f t="shared" si="20"/>
        <v>0.35267857142857145</v>
      </c>
      <c r="L34" s="112">
        <f>AVERAGEIF(T_RESULTATSCBBS[V ou D],"D",L5:L27)</f>
        <v>8.25</v>
      </c>
      <c r="M34" s="112">
        <f>AVERAGEIF(T_RESULTATSCBBS[V ou D],"D",M5:M27)</f>
        <v>12</v>
      </c>
      <c r="N34" s="160">
        <f t="shared" si="21"/>
        <v>0.6875</v>
      </c>
      <c r="O34" s="184">
        <f t="shared" si="22"/>
        <v>0.4017857142857143</v>
      </c>
      <c r="P34" s="184">
        <f>(Q34/(2*((0.44*M34)+J34)))</f>
        <v>0.43448107049608353</v>
      </c>
      <c r="Q34" s="114">
        <f>AVERAGEIF(T_RESULTATSCBBS[V ou D],"D",Q5:Q27)</f>
        <v>53.25</v>
      </c>
      <c r="R34" s="114">
        <f>AVERAGEIF(T_RESULTATSCBBS[V ou D],"D",R5:R27)</f>
        <v>7.5</v>
      </c>
      <c r="S34" s="114">
        <f>AVERAGEIF(T_RESULTATSCBBS[V ou D],"D",S5:S27)</f>
        <v>21.25</v>
      </c>
      <c r="T34" s="114">
        <f>AVERAGEIF(T_RESULTATSCBBS[V ou D],"D",T5:T27)</f>
        <v>10.75</v>
      </c>
      <c r="U34" s="114">
        <f>AVERAGEIF(T_RESULTATSCBBS[V ou D],"D",U5:U27)</f>
        <v>0.5</v>
      </c>
      <c r="V34" s="114">
        <f>AVERAGEIF(T_RESULTATSCBBS[V ou D],"D",V5:V27)</f>
        <v>10.75</v>
      </c>
      <c r="W34" s="114">
        <f>AVERAGEIF(T_RESULTATSCBBS[V ou D],"D",W5:W27)</f>
        <v>19.5</v>
      </c>
      <c r="X34" s="114">
        <f>AVERAGEIF(T_RESULTATSCBBS[V ou D],"D",X5:X27)</f>
        <v>19.5</v>
      </c>
      <c r="Y34" s="114">
        <f>AVERAGEIF(T_RESULTATSCBBS[V ou D],"D",Y5:Y27)</f>
        <v>14.5</v>
      </c>
      <c r="Z34" s="144">
        <f>AVERAGEIF(T_RESULTATSCBBS[V ou D],"D",Z5:Z27)</f>
        <v>41</v>
      </c>
      <c r="AA34" s="145">
        <f>AVERAGEIF(T_RESULTATSCBBS[V ou D],"D",AA5:AA27)</f>
        <v>71.78</v>
      </c>
      <c r="AB34" s="146">
        <f>AVERAGEIF(T_RESULTATSCBBS[V ou D],"D",AB5:AB27)</f>
        <v>74.105954622317512</v>
      </c>
      <c r="AC34" s="146">
        <f>AVERAGEIF(T_RESULTATSCBBS[V ou D],"D",AC5:AC27)</f>
        <v>112.19999999999999</v>
      </c>
      <c r="AD34" s="146">
        <f>AVERAGEIF(T_RESULTATSCBBS[V ou D],"D",AD5:AD27)</f>
        <v>-38.094045377682491</v>
      </c>
      <c r="AE34" s="146">
        <f>AVERAGEIF(T_RESULTATSCBBS[V ou D],"D",AE5:AE27)</f>
        <v>27.361007438571999</v>
      </c>
      <c r="AF34" s="146">
        <f>AVERAGEIF(T_RESULTATSCBBS[V ou D],"D",AF5:AF27)</f>
        <v>29.774326036691878</v>
      </c>
      <c r="AG34" s="146">
        <f>AVERAGEIF(T_RESULTATSCBBS[V ou D],"D",AG5:AG27)</f>
        <v>21.729082321187583</v>
      </c>
      <c r="AH34" s="147">
        <f>AVERAGEIF(T_RESULTATSCBBS[V ou D],"D",AH5:AH27)</f>
        <v>17.333258979890957</v>
      </c>
      <c r="AI34" s="112">
        <f>AVERAGEIF(T_RESULTATSCBBS[V ou D],"D",AI5:AI27)</f>
        <v>23.5</v>
      </c>
      <c r="AJ34" s="114">
        <f>AVERAGEIF(T_RESULTATSCBBS[V ou D],"D",AJ5:AJ27)</f>
        <v>7</v>
      </c>
      <c r="AK34" s="114">
        <f>AVERAGEIF(T_RESULTATSCBBS[V ou D],"D",AK5:AK27)</f>
        <v>10.5</v>
      </c>
    </row>
  </sheetData>
  <mergeCells count="59">
    <mergeCell ref="A2:F2"/>
    <mergeCell ref="A3:A4"/>
    <mergeCell ref="P3:P4"/>
    <mergeCell ref="Q3:Q4"/>
    <mergeCell ref="C3:E3"/>
    <mergeCell ref="AJ3:AJ4"/>
    <mergeCell ref="AK3:AK4"/>
    <mergeCell ref="U3:U4"/>
    <mergeCell ref="V3:V4"/>
    <mergeCell ref="W3:W4"/>
    <mergeCell ref="X3:X4"/>
    <mergeCell ref="Y3:Y4"/>
    <mergeCell ref="F3:H3"/>
    <mergeCell ref="L3:N3"/>
    <mergeCell ref="AG3:AG4"/>
    <mergeCell ref="AH3:AH4"/>
    <mergeCell ref="AI3:AI4"/>
    <mergeCell ref="AA3:AA4"/>
    <mergeCell ref="AB3:AB4"/>
    <mergeCell ref="AC3:AC4"/>
    <mergeCell ref="AD3:AD4"/>
    <mergeCell ref="AE3:AE4"/>
    <mergeCell ref="AF3:AF4"/>
    <mergeCell ref="Z3:Z4"/>
    <mergeCell ref="O3:O4"/>
    <mergeCell ref="R3:R4"/>
    <mergeCell ref="S3:S4"/>
    <mergeCell ref="T3:T4"/>
    <mergeCell ref="A28:B28"/>
    <mergeCell ref="A29:B29"/>
    <mergeCell ref="C31:E31"/>
    <mergeCell ref="F31:H31"/>
    <mergeCell ref="I31:K31"/>
    <mergeCell ref="L31:N31"/>
    <mergeCell ref="O31:O32"/>
    <mergeCell ref="P31:P32"/>
    <mergeCell ref="Q31:Q32"/>
    <mergeCell ref="R31:R32"/>
    <mergeCell ref="S31:S32"/>
    <mergeCell ref="T31:T32"/>
    <mergeCell ref="U31:U32"/>
    <mergeCell ref="V31:V32"/>
    <mergeCell ref="W31:W32"/>
    <mergeCell ref="A34:B34"/>
    <mergeCell ref="AH31:AH32"/>
    <mergeCell ref="AI31:AI32"/>
    <mergeCell ref="AJ31:AJ32"/>
    <mergeCell ref="AK31:AK32"/>
    <mergeCell ref="A33:B33"/>
    <mergeCell ref="AC31:AC32"/>
    <mergeCell ref="AD31:AD32"/>
    <mergeCell ref="AE31:AE32"/>
    <mergeCell ref="AF31:AF32"/>
    <mergeCell ref="AG31:AG32"/>
    <mergeCell ref="X31:X32"/>
    <mergeCell ref="Y31:Y32"/>
    <mergeCell ref="Z31:Z32"/>
    <mergeCell ref="AA31:AA32"/>
    <mergeCell ref="AB31:AB32"/>
  </mergeCells>
  <conditionalFormatting sqref="E11:E27">
    <cfRule type="cellIs" dxfId="443" priority="764" stopIfTrue="1" operator="between">
      <formula>76%</formula>
      <formula>100%</formula>
    </cfRule>
    <cfRule type="cellIs" dxfId="442" priority="765" stopIfTrue="1" operator="between">
      <formula>61%</formula>
      <formula>75.99%</formula>
    </cfRule>
    <cfRule type="cellIs" dxfId="441" priority="766" stopIfTrue="1" operator="between">
      <formula>51%</formula>
      <formula>60.99%</formula>
    </cfRule>
    <cfRule type="cellIs" dxfId="440" priority="767" stopIfTrue="1" operator="between">
      <formula>41%</formula>
      <formula>50.99%</formula>
    </cfRule>
    <cfRule type="cellIs" dxfId="439" priority="768" stopIfTrue="1" operator="between">
      <formula>0%</formula>
      <formula>30.99%</formula>
    </cfRule>
  </conditionalFormatting>
  <conditionalFormatting sqref="E11:E27">
    <cfRule type="cellIs" dxfId="438" priority="763" stopIfTrue="1" operator="between">
      <formula>31%</formula>
      <formula>40.99%</formula>
    </cfRule>
  </conditionalFormatting>
  <conditionalFormatting sqref="H11:H28">
    <cfRule type="cellIs" dxfId="437" priority="758" stopIfTrue="1" operator="between">
      <formula>76%</formula>
      <formula>100%</formula>
    </cfRule>
    <cfRule type="cellIs" dxfId="436" priority="759" stopIfTrue="1" operator="between">
      <formula>61%</formula>
      <formula>75.99%</formula>
    </cfRule>
    <cfRule type="cellIs" dxfId="435" priority="760" stopIfTrue="1" operator="between">
      <formula>51%</formula>
      <formula>60.99%</formula>
    </cfRule>
    <cfRule type="cellIs" dxfId="434" priority="761" stopIfTrue="1" operator="between">
      <formula>41%</formula>
      <formula>50.99%</formula>
    </cfRule>
    <cfRule type="cellIs" dxfId="433" priority="762" stopIfTrue="1" operator="between">
      <formula>0%</formula>
      <formula>30.99%</formula>
    </cfRule>
  </conditionalFormatting>
  <conditionalFormatting sqref="H11:H28">
    <cfRule type="cellIs" dxfId="432" priority="757" stopIfTrue="1" operator="between">
      <formula>31%</formula>
      <formula>40.99%</formula>
    </cfRule>
  </conditionalFormatting>
  <conditionalFormatting sqref="K10:K28">
    <cfRule type="cellIs" dxfId="431" priority="752" stopIfTrue="1" operator="between">
      <formula>76%</formula>
      <formula>100%</formula>
    </cfRule>
    <cfRule type="cellIs" dxfId="430" priority="753" stopIfTrue="1" operator="between">
      <formula>61%</formula>
      <formula>75.99%</formula>
    </cfRule>
    <cfRule type="cellIs" dxfId="429" priority="754" stopIfTrue="1" operator="between">
      <formula>51%</formula>
      <formula>60.99%</formula>
    </cfRule>
    <cfRule type="cellIs" dxfId="428" priority="755" stopIfTrue="1" operator="between">
      <formula>41%</formula>
      <formula>50.99%</formula>
    </cfRule>
    <cfRule type="cellIs" dxfId="427" priority="756" stopIfTrue="1" operator="between">
      <formula>0%</formula>
      <formula>30.99%</formula>
    </cfRule>
  </conditionalFormatting>
  <conditionalFormatting sqref="K10:K28">
    <cfRule type="cellIs" dxfId="426" priority="751" stopIfTrue="1" operator="between">
      <formula>31%</formula>
      <formula>40.99%</formula>
    </cfRule>
  </conditionalFormatting>
  <conditionalFormatting sqref="N9:N28">
    <cfRule type="cellIs" dxfId="425" priority="746" stopIfTrue="1" operator="between">
      <formula>76%</formula>
      <formula>100%</formula>
    </cfRule>
    <cfRule type="cellIs" dxfId="424" priority="747" stopIfTrue="1" operator="between">
      <formula>61%</formula>
      <formula>75.99%</formula>
    </cfRule>
    <cfRule type="cellIs" dxfId="423" priority="748" stopIfTrue="1" operator="between">
      <formula>51%</formula>
      <formula>60.99%</formula>
    </cfRule>
    <cfRule type="cellIs" dxfId="422" priority="749" stopIfTrue="1" operator="between">
      <formula>41%</formula>
      <formula>50.99%</formula>
    </cfRule>
    <cfRule type="cellIs" dxfId="421" priority="750" stopIfTrue="1" operator="between">
      <formula>0%</formula>
      <formula>30.99%</formula>
    </cfRule>
  </conditionalFormatting>
  <conditionalFormatting sqref="N9:N28">
    <cfRule type="cellIs" dxfId="420" priority="745" stopIfTrue="1" operator="between">
      <formula>31%</formula>
      <formula>40.99%</formula>
    </cfRule>
  </conditionalFormatting>
  <conditionalFormatting sqref="E28">
    <cfRule type="cellIs" dxfId="419" priority="740" stopIfTrue="1" operator="between">
      <formula>76%</formula>
      <formula>100%</formula>
    </cfRule>
    <cfRule type="cellIs" dxfId="418" priority="741" stopIfTrue="1" operator="between">
      <formula>61%</formula>
      <formula>75.99%</formula>
    </cfRule>
    <cfRule type="cellIs" dxfId="417" priority="742" stopIfTrue="1" operator="between">
      <formula>51%</formula>
      <formula>60.99%</formula>
    </cfRule>
    <cfRule type="cellIs" dxfId="416" priority="743" stopIfTrue="1" operator="between">
      <formula>41%</formula>
      <formula>50.99%</formula>
    </cfRule>
    <cfRule type="cellIs" dxfId="415" priority="744" stopIfTrue="1" operator="between">
      <formula>0%</formula>
      <formula>30.99%</formula>
    </cfRule>
  </conditionalFormatting>
  <conditionalFormatting sqref="E28">
    <cfRule type="cellIs" dxfId="414" priority="739" stopIfTrue="1" operator="between">
      <formula>31%</formula>
      <formula>40.99%</formula>
    </cfRule>
  </conditionalFormatting>
  <conditionalFormatting sqref="O10:O28">
    <cfRule type="cellIs" dxfId="413" priority="572" stopIfTrue="1" operator="between">
      <formula>76%</formula>
      <formula>100%</formula>
    </cfRule>
    <cfRule type="cellIs" dxfId="412" priority="573" stopIfTrue="1" operator="between">
      <formula>61%</formula>
      <formula>75.99%</formula>
    </cfRule>
    <cfRule type="cellIs" dxfId="411" priority="574" stopIfTrue="1" operator="between">
      <formula>51%</formula>
      <formula>60.99%</formula>
    </cfRule>
    <cfRule type="cellIs" dxfId="410" priority="575" stopIfTrue="1" operator="between">
      <formula>41%</formula>
      <formula>50.99%</formula>
    </cfRule>
    <cfRule type="cellIs" dxfId="409" priority="576" stopIfTrue="1" operator="between">
      <formula>0%</formula>
      <formula>30.99%</formula>
    </cfRule>
  </conditionalFormatting>
  <conditionalFormatting sqref="O10:O28">
    <cfRule type="cellIs" dxfId="408" priority="571" stopIfTrue="1" operator="between">
      <formula>31%</formula>
      <formula>40.99%</formula>
    </cfRule>
  </conditionalFormatting>
  <conditionalFormatting sqref="P10:P28">
    <cfRule type="cellIs" dxfId="407" priority="566" stopIfTrue="1" operator="between">
      <formula>76%</formula>
      <formula>100%</formula>
    </cfRule>
    <cfRule type="cellIs" dxfId="406" priority="567" stopIfTrue="1" operator="between">
      <formula>61%</formula>
      <formula>75.99%</formula>
    </cfRule>
    <cfRule type="cellIs" dxfId="405" priority="568" stopIfTrue="1" operator="between">
      <formula>51%</formula>
      <formula>60.99%</formula>
    </cfRule>
    <cfRule type="cellIs" dxfId="404" priority="569" stopIfTrue="1" operator="between">
      <formula>41%</formula>
      <formula>50.99%</formula>
    </cfRule>
    <cfRule type="cellIs" dxfId="403" priority="570" stopIfTrue="1" operator="between">
      <formula>0%</formula>
      <formula>30.99%</formula>
    </cfRule>
  </conditionalFormatting>
  <conditionalFormatting sqref="P10:P28">
    <cfRule type="cellIs" dxfId="402" priority="565" stopIfTrue="1" operator="between">
      <formula>31%</formula>
      <formula>40.99%</formula>
    </cfRule>
  </conditionalFormatting>
  <conditionalFormatting sqref="E5">
    <cfRule type="cellIs" dxfId="401" priority="176" stopIfTrue="1" operator="between">
      <formula>76%</formula>
      <formula>100%</formula>
    </cfRule>
    <cfRule type="cellIs" dxfId="400" priority="177" stopIfTrue="1" operator="between">
      <formula>61%</formula>
      <formula>75.99%</formula>
    </cfRule>
    <cfRule type="cellIs" dxfId="399" priority="178" stopIfTrue="1" operator="between">
      <formula>49%</formula>
      <formula>60.99%</formula>
    </cfRule>
    <cfRule type="cellIs" dxfId="398" priority="179" stopIfTrue="1" operator="between">
      <formula>41%</formula>
      <formula>48.99%</formula>
    </cfRule>
    <cfRule type="cellIs" dxfId="397" priority="180" stopIfTrue="1" operator="between">
      <formula>0%</formula>
      <formula>30.99%</formula>
    </cfRule>
  </conditionalFormatting>
  <conditionalFormatting sqref="E5">
    <cfRule type="cellIs" dxfId="396" priority="175" stopIfTrue="1" operator="between">
      <formula>31%</formula>
      <formula>40.99%</formula>
    </cfRule>
  </conditionalFormatting>
  <conditionalFormatting sqref="H5">
    <cfRule type="cellIs" dxfId="395" priority="170" stopIfTrue="1" operator="between">
      <formula>76%</formula>
      <formula>100%</formula>
    </cfRule>
    <cfRule type="cellIs" dxfId="394" priority="171" stopIfTrue="1" operator="between">
      <formula>61%</formula>
      <formula>75.99%</formula>
    </cfRule>
    <cfRule type="cellIs" dxfId="393" priority="172" stopIfTrue="1" operator="between">
      <formula>49%</formula>
      <formula>60.99%</formula>
    </cfRule>
    <cfRule type="cellIs" dxfId="392" priority="173" stopIfTrue="1" operator="between">
      <formula>41%</formula>
      <formula>48.99%</formula>
    </cfRule>
    <cfRule type="cellIs" dxfId="391" priority="174" stopIfTrue="1" operator="between">
      <formula>0%</formula>
      <formula>30.99%</formula>
    </cfRule>
  </conditionalFormatting>
  <conditionalFormatting sqref="H5">
    <cfRule type="cellIs" dxfId="390" priority="169" stopIfTrue="1" operator="between">
      <formula>31%</formula>
      <formula>40.99%</formula>
    </cfRule>
  </conditionalFormatting>
  <conditionalFormatting sqref="K5:K9">
    <cfRule type="cellIs" dxfId="389" priority="164" stopIfTrue="1" operator="between">
      <formula>76%</formula>
      <formula>100%</formula>
    </cfRule>
    <cfRule type="cellIs" dxfId="388" priority="165" stopIfTrue="1" operator="between">
      <formula>61%</formula>
      <formula>75.99%</formula>
    </cfRule>
    <cfRule type="cellIs" dxfId="387" priority="166" stopIfTrue="1" operator="between">
      <formula>49%</formula>
      <formula>60.99%</formula>
    </cfRule>
    <cfRule type="cellIs" dxfId="386" priority="167" stopIfTrue="1" operator="between">
      <formula>41%</formula>
      <formula>48.99%</formula>
    </cfRule>
    <cfRule type="cellIs" dxfId="385" priority="168" stopIfTrue="1" operator="between">
      <formula>0%</formula>
      <formula>30.99%</formula>
    </cfRule>
  </conditionalFormatting>
  <conditionalFormatting sqref="K5:K9">
    <cfRule type="cellIs" dxfId="384" priority="163" stopIfTrue="1" operator="between">
      <formula>31%</formula>
      <formula>40.99%</formula>
    </cfRule>
  </conditionalFormatting>
  <conditionalFormatting sqref="N5:N8">
    <cfRule type="cellIs" dxfId="383" priority="158" stopIfTrue="1" operator="between">
      <formula>76%</formula>
      <formula>100%</formula>
    </cfRule>
    <cfRule type="cellIs" dxfId="382" priority="159" stopIfTrue="1" operator="between">
      <formula>61%</formula>
      <formula>75.99%</formula>
    </cfRule>
    <cfRule type="cellIs" dxfId="381" priority="160" stopIfTrue="1" operator="between">
      <formula>49%</formula>
      <formula>60.99%</formula>
    </cfRule>
    <cfRule type="cellIs" dxfId="380" priority="161" stopIfTrue="1" operator="between">
      <formula>41%</formula>
      <formula>48.99%</formula>
    </cfRule>
    <cfRule type="cellIs" dxfId="379" priority="162" stopIfTrue="1" operator="between">
      <formula>0%</formula>
      <formula>30.99%</formula>
    </cfRule>
  </conditionalFormatting>
  <conditionalFormatting sqref="N5:N8">
    <cfRule type="cellIs" dxfId="378" priority="157" stopIfTrue="1" operator="between">
      <formula>31%</formula>
      <formula>40.99%</formula>
    </cfRule>
  </conditionalFormatting>
  <conditionalFormatting sqref="O5:O9">
    <cfRule type="cellIs" dxfId="377" priority="152" stopIfTrue="1" operator="between">
      <formula>76%</formula>
      <formula>100%</formula>
    </cfRule>
    <cfRule type="cellIs" dxfId="376" priority="153" stopIfTrue="1" operator="between">
      <formula>61%</formula>
      <formula>75.99%</formula>
    </cfRule>
    <cfRule type="cellIs" dxfId="375" priority="154" stopIfTrue="1" operator="between">
      <formula>49%</formula>
      <formula>60.99%</formula>
    </cfRule>
    <cfRule type="cellIs" dxfId="374" priority="155" stopIfTrue="1" operator="between">
      <formula>41%</formula>
      <formula>48.99%</formula>
    </cfRule>
    <cfRule type="cellIs" dxfId="373" priority="156" stopIfTrue="1" operator="between">
      <formula>0%</formula>
      <formula>30.99%</formula>
    </cfRule>
  </conditionalFormatting>
  <conditionalFormatting sqref="O5:O9">
    <cfRule type="cellIs" dxfId="372" priority="151" stopIfTrue="1" operator="between">
      <formula>31%</formula>
      <formula>40.99%</formula>
    </cfRule>
  </conditionalFormatting>
  <conditionalFormatting sqref="P5:P9">
    <cfRule type="cellIs" dxfId="371" priority="146" stopIfTrue="1" operator="between">
      <formula>76%</formula>
      <formula>100%</formula>
    </cfRule>
    <cfRule type="cellIs" dxfId="370" priority="147" stopIfTrue="1" operator="between">
      <formula>61%</formula>
      <formula>75.99%</formula>
    </cfRule>
    <cfRule type="cellIs" dxfId="369" priority="148" stopIfTrue="1" operator="between">
      <formula>49%</formula>
      <formula>60.99%</formula>
    </cfRule>
    <cfRule type="cellIs" dxfId="368" priority="149" stopIfTrue="1" operator="between">
      <formula>41%</formula>
      <formula>48.99%</formula>
    </cfRule>
    <cfRule type="cellIs" dxfId="367" priority="150" stopIfTrue="1" operator="between">
      <formula>0%</formula>
      <formula>30.99%</formula>
    </cfRule>
  </conditionalFormatting>
  <conditionalFormatting sqref="P5:P9">
    <cfRule type="cellIs" dxfId="366" priority="145" stopIfTrue="1" operator="between">
      <formula>31%</formula>
      <formula>40.99%</formula>
    </cfRule>
  </conditionalFormatting>
  <conditionalFormatting sqref="H34">
    <cfRule type="cellIs" dxfId="365" priority="104" stopIfTrue="1" operator="between">
      <formula>76%</formula>
      <formula>100%</formula>
    </cfRule>
    <cfRule type="cellIs" dxfId="364" priority="105" stopIfTrue="1" operator="between">
      <formula>61%</formula>
      <formula>75.99%</formula>
    </cfRule>
    <cfRule type="cellIs" dxfId="363" priority="106" stopIfTrue="1" operator="between">
      <formula>49%</formula>
      <formula>60.99%</formula>
    </cfRule>
    <cfRule type="cellIs" dxfId="362" priority="107" stopIfTrue="1" operator="between">
      <formula>41%</formula>
      <formula>48.99%</formula>
    </cfRule>
    <cfRule type="cellIs" dxfId="361" priority="108" stopIfTrue="1" operator="between">
      <formula>0%</formula>
      <formula>30.99%</formula>
    </cfRule>
  </conditionalFormatting>
  <conditionalFormatting sqref="H34">
    <cfRule type="cellIs" dxfId="360" priority="103" stopIfTrue="1" operator="between">
      <formula>31%</formula>
      <formula>40.99%</formula>
    </cfRule>
  </conditionalFormatting>
  <conditionalFormatting sqref="N33:N34">
    <cfRule type="cellIs" dxfId="359" priority="92" stopIfTrue="1" operator="between">
      <formula>76%</formula>
      <formula>100%</formula>
    </cfRule>
    <cfRule type="cellIs" dxfId="358" priority="93" stopIfTrue="1" operator="between">
      <formula>61%</formula>
      <formula>75.99%</formula>
    </cfRule>
    <cfRule type="cellIs" dxfId="357" priority="94" stopIfTrue="1" operator="between">
      <formula>49%</formula>
      <formula>60.99%</formula>
    </cfRule>
    <cfRule type="cellIs" dxfId="356" priority="95" stopIfTrue="1" operator="between">
      <formula>41%</formula>
      <formula>48.99%</formula>
    </cfRule>
    <cfRule type="cellIs" dxfId="355" priority="96" stopIfTrue="1" operator="between">
      <formula>0%</formula>
      <formula>30.99%</formula>
    </cfRule>
  </conditionalFormatting>
  <conditionalFormatting sqref="N33:N34">
    <cfRule type="cellIs" dxfId="354" priority="91" stopIfTrue="1" operator="between">
      <formula>31%</formula>
      <formula>40.99%</formula>
    </cfRule>
  </conditionalFormatting>
  <conditionalFormatting sqref="E33">
    <cfRule type="cellIs" dxfId="353" priority="62" stopIfTrue="1" operator="between">
      <formula>76%</formula>
      <formula>100%</formula>
    </cfRule>
    <cfRule type="cellIs" dxfId="352" priority="63" stopIfTrue="1" operator="between">
      <formula>61%</formula>
      <formula>75.99%</formula>
    </cfRule>
    <cfRule type="cellIs" dxfId="351" priority="64" stopIfTrue="1" operator="between">
      <formula>49%</formula>
      <formula>60.99%</formula>
    </cfRule>
    <cfRule type="cellIs" dxfId="350" priority="65" stopIfTrue="1" operator="between">
      <formula>41%</formula>
      <formula>48.99%</formula>
    </cfRule>
    <cfRule type="cellIs" dxfId="349" priority="66" stopIfTrue="1" operator="between">
      <formula>0%</formula>
      <formula>30.99%</formula>
    </cfRule>
  </conditionalFormatting>
  <conditionalFormatting sqref="E33">
    <cfRule type="cellIs" dxfId="348" priority="61" stopIfTrue="1" operator="between">
      <formula>31%</formula>
      <formula>40.99%</formula>
    </cfRule>
  </conditionalFormatting>
  <conditionalFormatting sqref="E6:E10">
    <cfRule type="cellIs" dxfId="347" priority="56" stopIfTrue="1" operator="between">
      <formula>76%</formula>
      <formula>100%</formula>
    </cfRule>
    <cfRule type="cellIs" dxfId="346" priority="57" stopIfTrue="1" operator="between">
      <formula>61%</formula>
      <formula>75.99%</formula>
    </cfRule>
    <cfRule type="cellIs" dxfId="345" priority="58" stopIfTrue="1" operator="between">
      <formula>49%</formula>
      <formula>60.99%</formula>
    </cfRule>
    <cfRule type="cellIs" dxfId="344" priority="59" stopIfTrue="1" operator="between">
      <formula>41%</formula>
      <formula>48.99%</formula>
    </cfRule>
    <cfRule type="cellIs" dxfId="343" priority="60" stopIfTrue="1" operator="between">
      <formula>0%</formula>
      <formula>30.99%</formula>
    </cfRule>
  </conditionalFormatting>
  <conditionalFormatting sqref="E6:E10">
    <cfRule type="cellIs" dxfId="342" priority="55" stopIfTrue="1" operator="between">
      <formula>31%</formula>
      <formula>40.99%</formula>
    </cfRule>
  </conditionalFormatting>
  <conditionalFormatting sqref="H6:H10">
    <cfRule type="cellIs" dxfId="341" priority="50" stopIfTrue="1" operator="between">
      <formula>76%</formula>
      <formula>100%</formula>
    </cfRule>
    <cfRule type="cellIs" dxfId="340" priority="51" stopIfTrue="1" operator="between">
      <formula>61%</formula>
      <formula>75.99%</formula>
    </cfRule>
    <cfRule type="cellIs" dxfId="339" priority="52" stopIfTrue="1" operator="between">
      <formula>49%</formula>
      <formula>60.99%</formula>
    </cfRule>
    <cfRule type="cellIs" dxfId="338" priority="53" stopIfTrue="1" operator="between">
      <formula>41%</formula>
      <formula>48.99%</formula>
    </cfRule>
    <cfRule type="cellIs" dxfId="337" priority="54" stopIfTrue="1" operator="between">
      <formula>0%</formula>
      <formula>30.99%</formula>
    </cfRule>
  </conditionalFormatting>
  <conditionalFormatting sqref="H6:H10">
    <cfRule type="cellIs" dxfId="336" priority="49" stopIfTrue="1" operator="between">
      <formula>31%</formula>
      <formula>40.99%</formula>
    </cfRule>
  </conditionalFormatting>
  <conditionalFormatting sqref="O33">
    <cfRule type="cellIs" dxfId="335" priority="44" stopIfTrue="1" operator="between">
      <formula>76%</formula>
      <formula>100%</formula>
    </cfRule>
    <cfRule type="cellIs" dxfId="334" priority="45" stopIfTrue="1" operator="between">
      <formula>61%</formula>
      <formula>75.99%</formula>
    </cfRule>
    <cfRule type="cellIs" dxfId="333" priority="46" stopIfTrue="1" operator="between">
      <formula>49%</formula>
      <formula>60.99%</formula>
    </cfRule>
    <cfRule type="cellIs" dxfId="332" priority="47" stopIfTrue="1" operator="between">
      <formula>41%</formula>
      <formula>48.99%</formula>
    </cfRule>
    <cfRule type="cellIs" dxfId="331" priority="48" stopIfTrue="1" operator="between">
      <formula>0%</formula>
      <formula>30.99%</formula>
    </cfRule>
  </conditionalFormatting>
  <conditionalFormatting sqref="O33">
    <cfRule type="cellIs" dxfId="330" priority="43" stopIfTrue="1" operator="between">
      <formula>31%</formula>
      <formula>40.99%</formula>
    </cfRule>
  </conditionalFormatting>
  <conditionalFormatting sqref="O34">
    <cfRule type="cellIs" dxfId="329" priority="38" stopIfTrue="1" operator="between">
      <formula>76%</formula>
      <formula>100%</formula>
    </cfRule>
    <cfRule type="cellIs" dxfId="328" priority="39" stopIfTrue="1" operator="between">
      <formula>61%</formula>
      <formula>75.99%</formula>
    </cfRule>
    <cfRule type="cellIs" dxfId="327" priority="40" stopIfTrue="1" operator="between">
      <formula>49%</formula>
      <formula>60.99%</formula>
    </cfRule>
    <cfRule type="cellIs" dxfId="326" priority="41" stopIfTrue="1" operator="between">
      <formula>41%</formula>
      <formula>48.99%</formula>
    </cfRule>
    <cfRule type="cellIs" dxfId="325" priority="42" stopIfTrue="1" operator="between">
      <formula>0%</formula>
      <formula>30.99%</formula>
    </cfRule>
  </conditionalFormatting>
  <conditionalFormatting sqref="O34">
    <cfRule type="cellIs" dxfId="324" priority="37" stopIfTrue="1" operator="between">
      <formula>31%</formula>
      <formula>40.99%</formula>
    </cfRule>
  </conditionalFormatting>
  <conditionalFormatting sqref="P33">
    <cfRule type="cellIs" dxfId="323" priority="32" stopIfTrue="1" operator="between">
      <formula>76%</formula>
      <formula>100%</formula>
    </cfRule>
    <cfRule type="cellIs" dxfId="322" priority="33" stopIfTrue="1" operator="between">
      <formula>61%</formula>
      <formula>75.99%</formula>
    </cfRule>
    <cfRule type="cellIs" dxfId="321" priority="34" stopIfTrue="1" operator="between">
      <formula>49%</formula>
      <formula>60.99%</formula>
    </cfRule>
    <cfRule type="cellIs" dxfId="320" priority="35" stopIfTrue="1" operator="between">
      <formula>41%</formula>
      <formula>48.99%</formula>
    </cfRule>
    <cfRule type="cellIs" dxfId="319" priority="36" stopIfTrue="1" operator="between">
      <formula>0%</formula>
      <formula>30.99%</formula>
    </cfRule>
  </conditionalFormatting>
  <conditionalFormatting sqref="P33">
    <cfRule type="cellIs" dxfId="318" priority="31" stopIfTrue="1" operator="between">
      <formula>31%</formula>
      <formula>40.99%</formula>
    </cfRule>
  </conditionalFormatting>
  <conditionalFormatting sqref="P34">
    <cfRule type="cellIs" dxfId="317" priority="26" stopIfTrue="1" operator="between">
      <formula>76%</formula>
      <formula>100%</formula>
    </cfRule>
    <cfRule type="cellIs" dxfId="316" priority="27" stopIfTrue="1" operator="between">
      <formula>61%</formula>
      <formula>75.99%</formula>
    </cfRule>
    <cfRule type="cellIs" dxfId="315" priority="28" stopIfTrue="1" operator="between">
      <formula>49%</formula>
      <formula>60.99%</formula>
    </cfRule>
    <cfRule type="cellIs" dxfId="314" priority="29" stopIfTrue="1" operator="between">
      <formula>41%</formula>
      <formula>48.99%</formula>
    </cfRule>
    <cfRule type="cellIs" dxfId="313" priority="30" stopIfTrue="1" operator="between">
      <formula>0%</formula>
      <formula>30.99%</formula>
    </cfRule>
  </conditionalFormatting>
  <conditionalFormatting sqref="P34">
    <cfRule type="cellIs" dxfId="312" priority="25" stopIfTrue="1" operator="between">
      <formula>31%</formula>
      <formula>40.99%</formula>
    </cfRule>
  </conditionalFormatting>
  <conditionalFormatting sqref="E34">
    <cfRule type="cellIs" dxfId="311" priority="20" stopIfTrue="1" operator="between">
      <formula>76%</formula>
      <formula>100%</formula>
    </cfRule>
    <cfRule type="cellIs" dxfId="310" priority="21" stopIfTrue="1" operator="between">
      <formula>61%</formula>
      <formula>75.99%</formula>
    </cfRule>
    <cfRule type="cellIs" dxfId="309" priority="22" stopIfTrue="1" operator="between">
      <formula>49%</formula>
      <formula>60.99%</formula>
    </cfRule>
    <cfRule type="cellIs" dxfId="308" priority="23" stopIfTrue="1" operator="between">
      <formula>41%</formula>
      <formula>48.99%</formula>
    </cfRule>
    <cfRule type="cellIs" dxfId="307" priority="24" stopIfTrue="1" operator="between">
      <formula>0%</formula>
      <formula>30.99%</formula>
    </cfRule>
  </conditionalFormatting>
  <conditionalFormatting sqref="E34">
    <cfRule type="cellIs" dxfId="306" priority="19" stopIfTrue="1" operator="between">
      <formula>31%</formula>
      <formula>40.99%</formula>
    </cfRule>
  </conditionalFormatting>
  <conditionalFormatting sqref="H33">
    <cfRule type="cellIs" dxfId="305" priority="14" stopIfTrue="1" operator="between">
      <formula>76%</formula>
      <formula>100%</formula>
    </cfRule>
    <cfRule type="cellIs" dxfId="304" priority="15" stopIfTrue="1" operator="between">
      <formula>61%</formula>
      <formula>75.99%</formula>
    </cfRule>
    <cfRule type="cellIs" dxfId="303" priority="16" stopIfTrue="1" operator="between">
      <formula>49%</formula>
      <formula>60.99%</formula>
    </cfRule>
    <cfRule type="cellIs" dxfId="302" priority="17" stopIfTrue="1" operator="between">
      <formula>41%</formula>
      <formula>48.99%</formula>
    </cfRule>
    <cfRule type="cellIs" dxfId="301" priority="18" stopIfTrue="1" operator="between">
      <formula>0%</formula>
      <formula>30.99%</formula>
    </cfRule>
  </conditionalFormatting>
  <conditionalFormatting sqref="H33">
    <cfRule type="cellIs" dxfId="300" priority="13" stopIfTrue="1" operator="between">
      <formula>31%</formula>
      <formula>40.99%</formula>
    </cfRule>
  </conditionalFormatting>
  <conditionalFormatting sqref="K33">
    <cfRule type="cellIs" dxfId="299" priority="8" stopIfTrue="1" operator="between">
      <formula>76%</formula>
      <formula>100%</formula>
    </cfRule>
    <cfRule type="cellIs" dxfId="298" priority="9" stopIfTrue="1" operator="between">
      <formula>61%</formula>
      <formula>75.99%</formula>
    </cfRule>
    <cfRule type="cellIs" dxfId="297" priority="10" stopIfTrue="1" operator="between">
      <formula>49%</formula>
      <formula>60.99%</formula>
    </cfRule>
    <cfRule type="cellIs" dxfId="296" priority="11" stopIfTrue="1" operator="between">
      <formula>41%</formula>
      <formula>48.99%</formula>
    </cfRule>
    <cfRule type="cellIs" dxfId="295" priority="12" stopIfTrue="1" operator="between">
      <formula>0%</formula>
      <formula>30.99%</formula>
    </cfRule>
  </conditionalFormatting>
  <conditionalFormatting sqref="K33">
    <cfRule type="cellIs" dxfId="294" priority="7" stopIfTrue="1" operator="between">
      <formula>31%</formula>
      <formula>40.99%</formula>
    </cfRule>
  </conditionalFormatting>
  <conditionalFormatting sqref="K34">
    <cfRule type="cellIs" dxfId="293" priority="2" stopIfTrue="1" operator="between">
      <formula>76%</formula>
      <formula>100%</formula>
    </cfRule>
    <cfRule type="cellIs" dxfId="292" priority="3" stopIfTrue="1" operator="between">
      <formula>61%</formula>
      <formula>75.99%</formula>
    </cfRule>
    <cfRule type="cellIs" dxfId="291" priority="4" stopIfTrue="1" operator="between">
      <formula>49%</formula>
      <formula>60.99%</formula>
    </cfRule>
    <cfRule type="cellIs" dxfId="290" priority="5" stopIfTrue="1" operator="between">
      <formula>41%</formula>
      <formula>48.99%</formula>
    </cfRule>
    <cfRule type="cellIs" dxfId="289" priority="6" stopIfTrue="1" operator="between">
      <formula>0%</formula>
      <formula>30.99%</formula>
    </cfRule>
  </conditionalFormatting>
  <conditionalFormatting sqref="K34">
    <cfRule type="cellIs" dxfId="288" priority="1" stopIfTrue="1" operator="between">
      <formula>31%</formula>
      <formula>40.99%</formula>
    </cfRule>
  </conditionalFormatting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18DAF5-3670-EE45-933B-EC22C82D1035}">
  <dimension ref="A2:AK34"/>
  <sheetViews>
    <sheetView topLeftCell="A14" zoomScaleNormal="100" workbookViewId="0">
      <selection activeCell="D14" sqref="D14"/>
    </sheetView>
  </sheetViews>
  <sheetFormatPr baseColWidth="10" defaultRowHeight="16" x14ac:dyDescent="0.2"/>
  <cols>
    <col min="1" max="1" width="12.33203125" customWidth="1"/>
    <col min="2" max="25" width="7.83203125" customWidth="1"/>
    <col min="26" max="32" width="7.83203125" style="48" customWidth="1"/>
    <col min="33" max="35" width="10.83203125" style="45"/>
    <col min="38" max="38" width="11.83203125" customWidth="1"/>
  </cols>
  <sheetData>
    <row r="2" spans="1:37" ht="17" thickBot="1" x14ac:dyDescent="0.25">
      <c r="A2" s="238" t="s">
        <v>72</v>
      </c>
      <c r="B2" s="238"/>
      <c r="C2" s="238"/>
      <c r="D2" s="238"/>
      <c r="E2" s="238"/>
      <c r="F2" s="238"/>
      <c r="G2" s="238"/>
      <c r="H2" s="82"/>
      <c r="I2" s="82"/>
      <c r="J2" s="82"/>
      <c r="K2" s="82"/>
      <c r="L2" s="82"/>
      <c r="M2" s="82"/>
      <c r="P2" s="82"/>
    </row>
    <row r="3" spans="1:37" ht="16" customHeight="1" x14ac:dyDescent="0.2">
      <c r="A3" s="211" t="s">
        <v>0</v>
      </c>
      <c r="B3" s="86" t="s">
        <v>66</v>
      </c>
      <c r="C3" s="233" t="s">
        <v>24</v>
      </c>
      <c r="D3" s="234"/>
      <c r="E3" s="235"/>
      <c r="F3" s="236" t="s">
        <v>1</v>
      </c>
      <c r="G3" s="234"/>
      <c r="H3" s="235"/>
      <c r="I3" s="236" t="s">
        <v>2</v>
      </c>
      <c r="J3" s="234"/>
      <c r="K3" s="235"/>
      <c r="L3" s="236" t="s">
        <v>3</v>
      </c>
      <c r="M3" s="234"/>
      <c r="N3" s="237"/>
      <c r="O3" s="196" t="s">
        <v>22</v>
      </c>
      <c r="P3" s="196" t="s">
        <v>28</v>
      </c>
      <c r="Q3" s="214" t="s">
        <v>4</v>
      </c>
      <c r="R3" s="216" t="s">
        <v>5</v>
      </c>
      <c r="S3" s="216" t="s">
        <v>6</v>
      </c>
      <c r="T3" s="188" t="s">
        <v>7</v>
      </c>
      <c r="U3" s="188" t="s">
        <v>8</v>
      </c>
      <c r="V3" s="188" t="s">
        <v>9</v>
      </c>
      <c r="W3" s="188" t="s">
        <v>10</v>
      </c>
      <c r="X3" s="188" t="s">
        <v>11</v>
      </c>
      <c r="Y3" s="188" t="s">
        <v>12</v>
      </c>
      <c r="Z3" s="220" t="s">
        <v>13</v>
      </c>
      <c r="AA3" s="190" t="s">
        <v>20</v>
      </c>
      <c r="AB3" s="207" t="s">
        <v>60</v>
      </c>
      <c r="AC3" s="207" t="s">
        <v>61</v>
      </c>
      <c r="AD3" s="207" t="s">
        <v>62</v>
      </c>
      <c r="AE3" s="190" t="s">
        <v>21</v>
      </c>
      <c r="AF3" s="205" t="s">
        <v>23</v>
      </c>
      <c r="AG3" s="208" t="s">
        <v>63</v>
      </c>
      <c r="AH3" s="209" t="s">
        <v>64</v>
      </c>
      <c r="AI3" s="204" t="s">
        <v>26</v>
      </c>
      <c r="AJ3" s="204" t="s">
        <v>27</v>
      </c>
      <c r="AK3" s="192" t="s">
        <v>65</v>
      </c>
    </row>
    <row r="4" spans="1:37" ht="17" thickBot="1" x14ac:dyDescent="0.25">
      <c r="A4" s="212"/>
      <c r="B4" s="85" t="s">
        <v>54</v>
      </c>
      <c r="C4" s="11" t="s">
        <v>14</v>
      </c>
      <c r="D4" s="1" t="s">
        <v>15</v>
      </c>
      <c r="E4" s="21" t="s">
        <v>16</v>
      </c>
      <c r="F4" s="21" t="s">
        <v>14</v>
      </c>
      <c r="G4" s="21" t="s">
        <v>15</v>
      </c>
      <c r="H4" s="21" t="s">
        <v>17</v>
      </c>
      <c r="I4" s="21" t="s">
        <v>14</v>
      </c>
      <c r="J4" s="21" t="s">
        <v>15</v>
      </c>
      <c r="K4" s="21" t="s">
        <v>16</v>
      </c>
      <c r="L4" s="21" t="s">
        <v>14</v>
      </c>
      <c r="M4" s="21" t="s">
        <v>15</v>
      </c>
      <c r="N4" s="21" t="s">
        <v>16</v>
      </c>
      <c r="O4" s="197"/>
      <c r="P4" s="197"/>
      <c r="Q4" s="215"/>
      <c r="R4" s="217"/>
      <c r="S4" s="217"/>
      <c r="T4" s="189"/>
      <c r="U4" s="189"/>
      <c r="V4" s="189"/>
      <c r="W4" s="189"/>
      <c r="X4" s="189"/>
      <c r="Y4" s="189"/>
      <c r="Z4" s="221"/>
      <c r="AA4" s="203"/>
      <c r="AB4" s="203"/>
      <c r="AC4" s="203"/>
      <c r="AD4" s="203"/>
      <c r="AE4" s="203"/>
      <c r="AF4" s="206"/>
      <c r="AG4" s="206"/>
      <c r="AH4" s="210"/>
      <c r="AI4" s="191"/>
      <c r="AJ4" s="191"/>
      <c r="AK4" s="193"/>
    </row>
    <row r="5" spans="1:37" x14ac:dyDescent="0.2">
      <c r="A5" s="36" t="s">
        <v>56</v>
      </c>
      <c r="B5" s="87" t="s">
        <v>19</v>
      </c>
      <c r="C5" s="5">
        <v>20</v>
      </c>
      <c r="D5" s="26">
        <v>35</v>
      </c>
      <c r="E5" s="81">
        <f t="shared" ref="E5:E29" si="0">C5/D5</f>
        <v>0.5714285714285714</v>
      </c>
      <c r="F5" s="28">
        <v>12</v>
      </c>
      <c r="G5" s="28">
        <v>20</v>
      </c>
      <c r="H5" s="81">
        <f t="shared" ref="H5:H29" si="1">F5/G5</f>
        <v>0.6</v>
      </c>
      <c r="I5" s="28">
        <f t="shared" ref="I5:J10" si="2">C5+F5</f>
        <v>32</v>
      </c>
      <c r="J5" s="28">
        <f t="shared" si="2"/>
        <v>55</v>
      </c>
      <c r="K5" s="81">
        <f t="shared" ref="K5:K29" si="3">I5/J5</f>
        <v>0.58181818181818179</v>
      </c>
      <c r="L5" s="28">
        <v>14</v>
      </c>
      <c r="M5" s="28">
        <v>18</v>
      </c>
      <c r="N5" s="159">
        <f t="shared" ref="N5:N29" si="4">L5/M5</f>
        <v>0.77777777777777779</v>
      </c>
      <c r="O5" s="164">
        <f>((I5+0.5*F5)/J5)</f>
        <v>0.69090909090909092</v>
      </c>
      <c r="P5" s="165">
        <f>(Q5/(2*(J5+(0.44*M5))))</f>
        <v>0.71519389701207881</v>
      </c>
      <c r="Q5" s="29">
        <f t="shared" ref="Q5:Q10" si="5">(C5*2)+(F5*3)+(L5)</f>
        <v>90</v>
      </c>
      <c r="R5" s="29">
        <v>14</v>
      </c>
      <c r="S5" s="29">
        <v>18</v>
      </c>
      <c r="T5" s="29">
        <v>29</v>
      </c>
      <c r="U5" s="29">
        <v>0</v>
      </c>
      <c r="V5" s="29">
        <v>9</v>
      </c>
      <c r="W5" s="29">
        <v>22</v>
      </c>
      <c r="X5" s="29">
        <v>15</v>
      </c>
      <c r="Y5" s="29">
        <v>16</v>
      </c>
      <c r="Z5" s="39">
        <f t="shared" ref="Z5:Z10" si="6">(Q5+R5+T5+U5+V5+W5)-((J5-I5)+(M5-L5)+S5)</f>
        <v>119</v>
      </c>
      <c r="AA5" s="54">
        <f t="shared" ref="AA5:AA10" si="7">(J5+0.44*M5)+(S5-V5)</f>
        <v>71.92</v>
      </c>
      <c r="AB5" s="54">
        <f t="shared" ref="AB5:AB10" si="8">100*(Q5/AA5)</f>
        <v>125.13904338153503</v>
      </c>
      <c r="AC5" s="54">
        <v>68</v>
      </c>
      <c r="AD5" s="54">
        <f t="shared" ref="AD5:AD10" si="9">AB5-AC5</f>
        <v>57.139043381535032</v>
      </c>
      <c r="AE5" s="54">
        <f t="shared" ref="AE5:AE10" si="10">(V5/((J5-I5)+(M5-L5))*100)</f>
        <v>33.333333333333329</v>
      </c>
      <c r="AF5" s="58">
        <f t="shared" ref="AF5:AF10" si="11">(S5/AA5)*100</f>
        <v>25.027808676307007</v>
      </c>
      <c r="AG5" s="158">
        <f>(M5/J5)*100</f>
        <v>32.727272727272727</v>
      </c>
      <c r="AH5" s="154">
        <f t="shared" ref="AH5:AH10" si="12">((O5*100)*0.4)+(AE5*0.2)+(AG5*0.15)-(AF5*0.25)</f>
        <v>32.955169043044457</v>
      </c>
      <c r="AI5" s="34">
        <v>24</v>
      </c>
      <c r="AJ5" s="35">
        <v>15</v>
      </c>
      <c r="AK5" s="35">
        <v>31</v>
      </c>
    </row>
    <row r="6" spans="1:37" x14ac:dyDescent="0.2">
      <c r="A6" s="37" t="s">
        <v>37</v>
      </c>
      <c r="B6" s="91" t="s">
        <v>19</v>
      </c>
      <c r="C6" s="3">
        <v>19</v>
      </c>
      <c r="D6" s="19">
        <v>34</v>
      </c>
      <c r="E6" s="81">
        <f t="shared" si="0"/>
        <v>0.55882352941176472</v>
      </c>
      <c r="F6" s="23">
        <v>11</v>
      </c>
      <c r="G6" s="23">
        <v>30</v>
      </c>
      <c r="H6" s="159">
        <f t="shared" si="1"/>
        <v>0.36666666666666664</v>
      </c>
      <c r="I6" s="161">
        <f t="shared" si="2"/>
        <v>30</v>
      </c>
      <c r="J6" s="28">
        <f t="shared" si="2"/>
        <v>64</v>
      </c>
      <c r="K6" s="159">
        <f t="shared" si="3"/>
        <v>0.46875</v>
      </c>
      <c r="L6" s="162">
        <v>9</v>
      </c>
      <c r="M6" s="23">
        <v>11</v>
      </c>
      <c r="N6" s="159">
        <f t="shared" si="4"/>
        <v>0.81818181818181823</v>
      </c>
      <c r="O6" s="159">
        <f t="shared" ref="O6:O10" si="13">((I6+0.5*F6)/J6)</f>
        <v>0.5546875</v>
      </c>
      <c r="P6" s="81">
        <f t="shared" ref="P6:P10" si="14">(Q6/(2*(J6+(0.44*M6))))</f>
        <v>0.58105752469494476</v>
      </c>
      <c r="Q6" s="29">
        <f t="shared" si="5"/>
        <v>80</v>
      </c>
      <c r="R6" s="10">
        <v>9</v>
      </c>
      <c r="S6" s="10">
        <v>11</v>
      </c>
      <c r="T6" s="10">
        <v>19</v>
      </c>
      <c r="U6" s="10">
        <v>3</v>
      </c>
      <c r="V6" s="10">
        <v>8</v>
      </c>
      <c r="W6" s="10">
        <v>33</v>
      </c>
      <c r="X6" s="10">
        <v>12</v>
      </c>
      <c r="Y6" s="38">
        <v>18</v>
      </c>
      <c r="Z6" s="40">
        <f t="shared" si="6"/>
        <v>105</v>
      </c>
      <c r="AA6" s="54">
        <f t="shared" si="7"/>
        <v>71.84</v>
      </c>
      <c r="AB6" s="54">
        <f t="shared" si="8"/>
        <v>111.35857461024499</v>
      </c>
      <c r="AC6" s="54">
        <v>65.7</v>
      </c>
      <c r="AD6" s="54">
        <f t="shared" si="9"/>
        <v>45.658574610244983</v>
      </c>
      <c r="AE6" s="54">
        <f t="shared" si="10"/>
        <v>22.222222222222221</v>
      </c>
      <c r="AF6" s="55">
        <f t="shared" si="11"/>
        <v>15.311804008908686</v>
      </c>
      <c r="AG6" s="157">
        <f t="shared" ref="AG6:AG10" si="15">(M6/J6)*100</f>
        <v>17.1875</v>
      </c>
      <c r="AH6" s="155">
        <f t="shared" si="12"/>
        <v>25.382118442217273</v>
      </c>
      <c r="AI6" s="47">
        <v>24</v>
      </c>
      <c r="AJ6" s="46">
        <v>6</v>
      </c>
      <c r="AK6" s="46">
        <v>20</v>
      </c>
    </row>
    <row r="7" spans="1:37" x14ac:dyDescent="0.2">
      <c r="A7" s="41" t="s">
        <v>51</v>
      </c>
      <c r="B7" s="92" t="s">
        <v>18</v>
      </c>
      <c r="C7" s="3">
        <v>15</v>
      </c>
      <c r="D7" s="19">
        <v>41</v>
      </c>
      <c r="E7" s="159">
        <f t="shared" si="0"/>
        <v>0.36585365853658536</v>
      </c>
      <c r="F7" s="162">
        <v>7</v>
      </c>
      <c r="G7" s="23">
        <v>23</v>
      </c>
      <c r="H7" s="159">
        <f t="shared" si="1"/>
        <v>0.30434782608695654</v>
      </c>
      <c r="I7" s="161">
        <f t="shared" si="2"/>
        <v>22</v>
      </c>
      <c r="J7" s="28">
        <f t="shared" si="2"/>
        <v>64</v>
      </c>
      <c r="K7" s="159">
        <f t="shared" si="3"/>
        <v>0.34375</v>
      </c>
      <c r="L7" s="162">
        <v>8</v>
      </c>
      <c r="M7" s="23">
        <v>12</v>
      </c>
      <c r="N7" s="159">
        <f t="shared" si="4"/>
        <v>0.66666666666666663</v>
      </c>
      <c r="O7" s="159">
        <f t="shared" si="13"/>
        <v>0.3984375</v>
      </c>
      <c r="P7" s="81">
        <f t="shared" si="14"/>
        <v>0.42580831408775982</v>
      </c>
      <c r="Q7" s="29">
        <f t="shared" si="5"/>
        <v>59</v>
      </c>
      <c r="R7" s="10">
        <v>7</v>
      </c>
      <c r="S7" s="10">
        <v>9</v>
      </c>
      <c r="T7" s="10">
        <v>17</v>
      </c>
      <c r="U7" s="10">
        <v>0</v>
      </c>
      <c r="V7" s="10">
        <v>9</v>
      </c>
      <c r="W7" s="10">
        <v>27</v>
      </c>
      <c r="X7" s="10">
        <v>15</v>
      </c>
      <c r="Y7" s="10">
        <v>18</v>
      </c>
      <c r="Z7" s="40">
        <f t="shared" si="6"/>
        <v>64</v>
      </c>
      <c r="AA7" s="54">
        <f t="shared" si="7"/>
        <v>69.28</v>
      </c>
      <c r="AB7" s="54">
        <f t="shared" si="8"/>
        <v>85.161662817551971</v>
      </c>
      <c r="AC7" s="54">
        <v>85.6</v>
      </c>
      <c r="AD7" s="54">
        <f t="shared" si="9"/>
        <v>-0.43833718244802355</v>
      </c>
      <c r="AE7" s="54">
        <f t="shared" si="10"/>
        <v>19.565217391304348</v>
      </c>
      <c r="AF7" s="55">
        <f t="shared" si="11"/>
        <v>12.990762124711317</v>
      </c>
      <c r="AG7" s="157">
        <f t="shared" si="15"/>
        <v>18.75</v>
      </c>
      <c r="AH7" s="106">
        <f t="shared" si="12"/>
        <v>19.415352947083043</v>
      </c>
      <c r="AI7" s="47">
        <v>24</v>
      </c>
      <c r="AJ7" s="46">
        <v>8</v>
      </c>
      <c r="AK7" s="46">
        <v>17</v>
      </c>
    </row>
    <row r="8" spans="1:37" x14ac:dyDescent="0.2">
      <c r="A8" s="41" t="s">
        <v>39</v>
      </c>
      <c r="B8" s="91" t="s">
        <v>18</v>
      </c>
      <c r="C8" s="3">
        <v>14</v>
      </c>
      <c r="D8" s="19">
        <v>36</v>
      </c>
      <c r="E8" s="159">
        <f t="shared" si="0"/>
        <v>0.3888888888888889</v>
      </c>
      <c r="F8" s="162">
        <v>12</v>
      </c>
      <c r="G8" s="23">
        <v>24</v>
      </c>
      <c r="H8" s="159">
        <f t="shared" si="1"/>
        <v>0.5</v>
      </c>
      <c r="I8" s="161">
        <f t="shared" si="2"/>
        <v>26</v>
      </c>
      <c r="J8" s="28">
        <f t="shared" si="2"/>
        <v>60</v>
      </c>
      <c r="K8" s="159">
        <f t="shared" si="3"/>
        <v>0.43333333333333335</v>
      </c>
      <c r="L8" s="162">
        <v>9</v>
      </c>
      <c r="M8" s="23">
        <v>10</v>
      </c>
      <c r="N8" s="159">
        <f t="shared" si="4"/>
        <v>0.9</v>
      </c>
      <c r="O8" s="159">
        <f t="shared" si="13"/>
        <v>0.53333333333333333</v>
      </c>
      <c r="P8" s="81">
        <f t="shared" si="14"/>
        <v>0.56677018633540366</v>
      </c>
      <c r="Q8" s="29">
        <f t="shared" si="5"/>
        <v>73</v>
      </c>
      <c r="R8" s="10">
        <v>7</v>
      </c>
      <c r="S8" s="10">
        <v>14</v>
      </c>
      <c r="T8" s="10">
        <v>20</v>
      </c>
      <c r="U8" s="10">
        <v>0</v>
      </c>
      <c r="V8" s="10">
        <v>9</v>
      </c>
      <c r="W8" s="10">
        <v>14</v>
      </c>
      <c r="X8" s="10">
        <v>17</v>
      </c>
      <c r="Y8" s="10">
        <v>18</v>
      </c>
      <c r="Z8" s="40">
        <f t="shared" si="6"/>
        <v>74</v>
      </c>
      <c r="AA8" s="54">
        <f t="shared" si="7"/>
        <v>69.400000000000006</v>
      </c>
      <c r="AB8" s="54">
        <f t="shared" si="8"/>
        <v>105.18731988472622</v>
      </c>
      <c r="AC8" s="54">
        <v>109.7</v>
      </c>
      <c r="AD8" s="54">
        <f t="shared" si="9"/>
        <v>-4.5126801152737812</v>
      </c>
      <c r="AE8" s="54">
        <f t="shared" si="10"/>
        <v>25.714285714285712</v>
      </c>
      <c r="AF8" s="55">
        <f t="shared" si="11"/>
        <v>20.172910662824208</v>
      </c>
      <c r="AG8" s="157">
        <f t="shared" si="15"/>
        <v>16.666666666666664</v>
      </c>
      <c r="AH8" s="106">
        <f t="shared" si="12"/>
        <v>23.932962810484426</v>
      </c>
      <c r="AI8" s="47">
        <v>14</v>
      </c>
      <c r="AJ8" s="46">
        <v>11</v>
      </c>
      <c r="AK8" s="46">
        <v>21</v>
      </c>
    </row>
    <row r="9" spans="1:37" x14ac:dyDescent="0.2">
      <c r="A9" s="37" t="s">
        <v>50</v>
      </c>
      <c r="B9" s="92" t="s">
        <v>19</v>
      </c>
      <c r="C9" s="3">
        <v>15</v>
      </c>
      <c r="D9" s="19">
        <v>38</v>
      </c>
      <c r="E9" s="159">
        <f t="shared" si="0"/>
        <v>0.39473684210526316</v>
      </c>
      <c r="F9" s="162">
        <v>6</v>
      </c>
      <c r="G9" s="23">
        <v>21</v>
      </c>
      <c r="H9" s="159">
        <f t="shared" si="1"/>
        <v>0.2857142857142857</v>
      </c>
      <c r="I9" s="162">
        <f t="shared" si="2"/>
        <v>21</v>
      </c>
      <c r="J9" s="23">
        <f t="shared" si="2"/>
        <v>59</v>
      </c>
      <c r="K9" s="159">
        <f t="shared" si="3"/>
        <v>0.3559322033898305</v>
      </c>
      <c r="L9" s="162">
        <v>15</v>
      </c>
      <c r="M9" s="23">
        <v>22</v>
      </c>
      <c r="N9" s="159">
        <f t="shared" si="4"/>
        <v>0.68181818181818177</v>
      </c>
      <c r="O9" s="159">
        <f t="shared" si="13"/>
        <v>0.40677966101694918</v>
      </c>
      <c r="P9" s="81">
        <f t="shared" si="14"/>
        <v>0.45864880605707625</v>
      </c>
      <c r="Q9" s="10">
        <f t="shared" si="5"/>
        <v>63</v>
      </c>
      <c r="R9" s="10">
        <v>9</v>
      </c>
      <c r="S9" s="10">
        <v>20</v>
      </c>
      <c r="T9" s="10">
        <v>10</v>
      </c>
      <c r="U9" s="10">
        <v>1</v>
      </c>
      <c r="V9" s="10">
        <v>21</v>
      </c>
      <c r="W9" s="10">
        <v>23</v>
      </c>
      <c r="X9" s="10">
        <v>18</v>
      </c>
      <c r="Y9" s="10">
        <v>25</v>
      </c>
      <c r="Z9" s="2">
        <f t="shared" si="6"/>
        <v>62</v>
      </c>
      <c r="AA9" s="54">
        <f t="shared" si="7"/>
        <v>67.680000000000007</v>
      </c>
      <c r="AB9" s="54">
        <f t="shared" si="8"/>
        <v>93.085106382978708</v>
      </c>
      <c r="AC9" s="54">
        <v>87.5</v>
      </c>
      <c r="AD9" s="54">
        <f t="shared" si="9"/>
        <v>5.585106382978708</v>
      </c>
      <c r="AE9" s="54">
        <f t="shared" si="10"/>
        <v>46.666666666666664</v>
      </c>
      <c r="AF9" s="55">
        <f t="shared" si="11"/>
        <v>29.550827423167846</v>
      </c>
      <c r="AG9" s="157">
        <f t="shared" si="15"/>
        <v>37.288135593220339</v>
      </c>
      <c r="AH9" s="77">
        <f t="shared" si="12"/>
        <v>23.810033257202392</v>
      </c>
      <c r="AI9" s="47">
        <v>18</v>
      </c>
      <c r="AJ9" s="46">
        <v>11</v>
      </c>
      <c r="AK9" s="46">
        <v>23</v>
      </c>
    </row>
    <row r="10" spans="1:37" x14ac:dyDescent="0.2">
      <c r="A10" s="37" t="s">
        <v>69</v>
      </c>
      <c r="B10" s="163" t="s">
        <v>19</v>
      </c>
      <c r="C10" s="3">
        <v>22</v>
      </c>
      <c r="D10" s="19">
        <v>41</v>
      </c>
      <c r="E10" s="81">
        <f t="shared" si="0"/>
        <v>0.53658536585365857</v>
      </c>
      <c r="F10" s="23">
        <v>10</v>
      </c>
      <c r="G10" s="23">
        <v>20</v>
      </c>
      <c r="H10" s="159">
        <f t="shared" si="1"/>
        <v>0.5</v>
      </c>
      <c r="I10" s="162">
        <f t="shared" si="2"/>
        <v>32</v>
      </c>
      <c r="J10" s="23">
        <f t="shared" si="2"/>
        <v>61</v>
      </c>
      <c r="K10" s="81">
        <f t="shared" si="3"/>
        <v>0.52459016393442626</v>
      </c>
      <c r="L10" s="23">
        <v>7</v>
      </c>
      <c r="M10" s="23">
        <v>8</v>
      </c>
      <c r="N10" s="81">
        <f t="shared" si="4"/>
        <v>0.875</v>
      </c>
      <c r="O10" s="81">
        <f t="shared" si="13"/>
        <v>0.60655737704918034</v>
      </c>
      <c r="P10" s="81">
        <f t="shared" si="14"/>
        <v>0.6277123372597645</v>
      </c>
      <c r="Q10" s="10">
        <f t="shared" si="5"/>
        <v>81</v>
      </c>
      <c r="R10" s="10">
        <v>11</v>
      </c>
      <c r="S10" s="10">
        <v>12</v>
      </c>
      <c r="T10" s="10">
        <v>18</v>
      </c>
      <c r="U10" s="10">
        <v>3</v>
      </c>
      <c r="V10" s="10">
        <v>7</v>
      </c>
      <c r="W10" s="10">
        <v>26</v>
      </c>
      <c r="X10" s="10">
        <v>18</v>
      </c>
      <c r="Y10" s="10">
        <v>15</v>
      </c>
      <c r="Z10" s="2">
        <f t="shared" si="6"/>
        <v>104</v>
      </c>
      <c r="AA10" s="54">
        <f t="shared" si="7"/>
        <v>69.52</v>
      </c>
      <c r="AB10" s="54">
        <f t="shared" si="8"/>
        <v>116.51323360184121</v>
      </c>
      <c r="AC10" s="54">
        <v>72.8</v>
      </c>
      <c r="AD10" s="54">
        <f t="shared" si="9"/>
        <v>43.71323360184121</v>
      </c>
      <c r="AE10" s="54">
        <f t="shared" si="10"/>
        <v>23.333333333333332</v>
      </c>
      <c r="AF10" s="55">
        <f t="shared" si="11"/>
        <v>17.261219792865361</v>
      </c>
      <c r="AG10" s="157">
        <f t="shared" si="15"/>
        <v>13.114754098360656</v>
      </c>
      <c r="AH10" s="106">
        <f t="shared" si="12"/>
        <v>26.58086991517164</v>
      </c>
      <c r="AI10" s="47">
        <v>32</v>
      </c>
      <c r="AJ10" s="46">
        <v>9</v>
      </c>
      <c r="AK10" s="46">
        <v>23</v>
      </c>
    </row>
    <row r="11" spans="1:37" x14ac:dyDescent="0.2">
      <c r="A11" s="17"/>
      <c r="B11" s="88"/>
      <c r="C11" s="3"/>
      <c r="D11" s="19"/>
      <c r="E11" s="22" t="e">
        <f t="shared" si="0"/>
        <v>#DIV/0!</v>
      </c>
      <c r="F11" s="23"/>
      <c r="G11" s="23"/>
      <c r="H11" s="22" t="e">
        <f t="shared" si="1"/>
        <v>#DIV/0!</v>
      </c>
      <c r="I11" s="23"/>
      <c r="J11" s="23"/>
      <c r="K11" s="22" t="e">
        <f t="shared" si="3"/>
        <v>#DIV/0!</v>
      </c>
      <c r="L11" s="23"/>
      <c r="M11" s="23"/>
      <c r="N11" s="22" t="e">
        <f t="shared" si="4"/>
        <v>#DIV/0!</v>
      </c>
      <c r="O11" s="27" t="e">
        <f t="shared" ref="O11:O29" si="16">((I11+0.5*F11)/J11)</f>
        <v>#DIV/0!</v>
      </c>
      <c r="P11" s="31" t="e">
        <f t="shared" ref="P11:P29" si="17">(Q11/(2*(J11+(0.44*M11))))</f>
        <v>#DIV/0!</v>
      </c>
      <c r="Q11" s="10"/>
      <c r="R11" s="10"/>
      <c r="S11" s="10"/>
      <c r="T11" s="10"/>
      <c r="U11" s="10"/>
      <c r="V11" s="10"/>
      <c r="W11" s="10"/>
      <c r="X11" s="10"/>
      <c r="Y11" s="10"/>
      <c r="Z11" s="2"/>
      <c r="AA11" s="54"/>
      <c r="AB11" s="54"/>
      <c r="AC11" s="54"/>
      <c r="AD11" s="54"/>
      <c r="AE11" s="54"/>
      <c r="AF11" s="55"/>
      <c r="AG11" s="157"/>
      <c r="AH11" s="106"/>
      <c r="AI11" s="47"/>
      <c r="AJ11" s="46"/>
      <c r="AK11" s="46"/>
    </row>
    <row r="12" spans="1:37" x14ac:dyDescent="0.2">
      <c r="A12" s="17"/>
      <c r="B12" s="88"/>
      <c r="C12" s="3"/>
      <c r="D12" s="19"/>
      <c r="E12" s="22" t="e">
        <f t="shared" si="0"/>
        <v>#DIV/0!</v>
      </c>
      <c r="F12" s="23"/>
      <c r="G12" s="23"/>
      <c r="H12" s="22" t="e">
        <f t="shared" si="1"/>
        <v>#DIV/0!</v>
      </c>
      <c r="I12" s="23"/>
      <c r="J12" s="23"/>
      <c r="K12" s="22" t="e">
        <f t="shared" si="3"/>
        <v>#DIV/0!</v>
      </c>
      <c r="L12" s="23"/>
      <c r="M12" s="23"/>
      <c r="N12" s="22" t="e">
        <f t="shared" si="4"/>
        <v>#DIV/0!</v>
      </c>
      <c r="O12" s="27" t="e">
        <f t="shared" si="16"/>
        <v>#DIV/0!</v>
      </c>
      <c r="P12" s="31" t="e">
        <f t="shared" si="17"/>
        <v>#DIV/0!</v>
      </c>
      <c r="Q12" s="10"/>
      <c r="R12" s="10"/>
      <c r="S12" s="10"/>
      <c r="T12" s="10"/>
      <c r="U12" s="10"/>
      <c r="V12" s="10"/>
      <c r="W12" s="10"/>
      <c r="X12" s="10"/>
      <c r="Y12" s="10"/>
      <c r="Z12" s="16"/>
      <c r="AA12" s="54"/>
      <c r="AB12" s="54"/>
      <c r="AC12" s="54"/>
      <c r="AD12" s="54"/>
      <c r="AE12" s="54"/>
      <c r="AF12" s="55"/>
      <c r="AG12" s="157"/>
      <c r="AH12" s="106"/>
      <c r="AI12" s="47"/>
      <c r="AJ12" s="46"/>
      <c r="AK12" s="46"/>
    </row>
    <row r="13" spans="1:37" x14ac:dyDescent="0.2">
      <c r="A13" s="17"/>
      <c r="B13" s="88"/>
      <c r="C13" s="3"/>
      <c r="D13" s="19"/>
      <c r="E13" s="22" t="e">
        <f t="shared" si="0"/>
        <v>#DIV/0!</v>
      </c>
      <c r="F13" s="23"/>
      <c r="G13" s="23"/>
      <c r="H13" s="22" t="e">
        <f t="shared" si="1"/>
        <v>#DIV/0!</v>
      </c>
      <c r="I13" s="23"/>
      <c r="J13" s="23"/>
      <c r="K13" s="22" t="e">
        <f t="shared" si="3"/>
        <v>#DIV/0!</v>
      </c>
      <c r="L13" s="23"/>
      <c r="M13" s="23"/>
      <c r="N13" s="22" t="e">
        <f t="shared" si="4"/>
        <v>#DIV/0!</v>
      </c>
      <c r="O13" s="27" t="e">
        <f t="shared" si="16"/>
        <v>#DIV/0!</v>
      </c>
      <c r="P13" s="31" t="e">
        <f t="shared" si="17"/>
        <v>#DIV/0!</v>
      </c>
      <c r="Q13" s="10"/>
      <c r="R13" s="10"/>
      <c r="S13" s="10"/>
      <c r="T13" s="10"/>
      <c r="U13" s="10"/>
      <c r="V13" s="10"/>
      <c r="W13" s="10"/>
      <c r="X13" s="10"/>
      <c r="Y13" s="10"/>
      <c r="Z13" s="15"/>
      <c r="AA13" s="54"/>
      <c r="AB13" s="54"/>
      <c r="AC13" s="54"/>
      <c r="AD13" s="54"/>
      <c r="AE13" s="54"/>
      <c r="AF13" s="55"/>
      <c r="AG13" s="157"/>
      <c r="AH13" s="106"/>
      <c r="AI13" s="47"/>
      <c r="AJ13" s="46"/>
      <c r="AK13" s="46"/>
    </row>
    <row r="14" spans="1:37" x14ac:dyDescent="0.2">
      <c r="A14" s="17"/>
      <c r="B14" s="88"/>
      <c r="C14" s="3"/>
      <c r="D14" s="19"/>
      <c r="E14" s="22" t="e">
        <f t="shared" si="0"/>
        <v>#DIV/0!</v>
      </c>
      <c r="F14" s="23"/>
      <c r="G14" s="23"/>
      <c r="H14" s="22" t="e">
        <f t="shared" si="1"/>
        <v>#DIV/0!</v>
      </c>
      <c r="I14" s="23"/>
      <c r="J14" s="23"/>
      <c r="K14" s="22" t="e">
        <f t="shared" si="3"/>
        <v>#DIV/0!</v>
      </c>
      <c r="L14" s="23"/>
      <c r="M14" s="23"/>
      <c r="N14" s="22" t="e">
        <f t="shared" si="4"/>
        <v>#DIV/0!</v>
      </c>
      <c r="O14" s="27" t="e">
        <f t="shared" si="16"/>
        <v>#DIV/0!</v>
      </c>
      <c r="P14" s="31" t="e">
        <f t="shared" si="17"/>
        <v>#DIV/0!</v>
      </c>
      <c r="Q14" s="10"/>
      <c r="R14" s="10"/>
      <c r="S14" s="10"/>
      <c r="T14" s="10"/>
      <c r="U14" s="10"/>
      <c r="V14" s="10"/>
      <c r="W14" s="10"/>
      <c r="X14" s="10"/>
      <c r="Y14" s="10"/>
      <c r="Z14" s="15"/>
      <c r="AA14" s="54"/>
      <c r="AB14" s="54"/>
      <c r="AC14" s="54"/>
      <c r="AD14" s="54"/>
      <c r="AE14" s="54"/>
      <c r="AF14" s="55"/>
      <c r="AG14" s="157"/>
      <c r="AH14" s="106"/>
      <c r="AI14" s="47"/>
      <c r="AJ14" s="46"/>
      <c r="AK14" s="46"/>
    </row>
    <row r="15" spans="1:37" x14ac:dyDescent="0.2">
      <c r="A15" s="17"/>
      <c r="B15" s="88"/>
      <c r="C15" s="3"/>
      <c r="D15" s="19"/>
      <c r="E15" s="22" t="e">
        <f t="shared" si="0"/>
        <v>#DIV/0!</v>
      </c>
      <c r="F15" s="23"/>
      <c r="G15" s="23"/>
      <c r="H15" s="22" t="e">
        <f t="shared" si="1"/>
        <v>#DIV/0!</v>
      </c>
      <c r="I15" s="23"/>
      <c r="J15" s="23"/>
      <c r="K15" s="22" t="e">
        <f t="shared" si="3"/>
        <v>#DIV/0!</v>
      </c>
      <c r="L15" s="23"/>
      <c r="M15" s="23"/>
      <c r="N15" s="22" t="e">
        <f t="shared" si="4"/>
        <v>#DIV/0!</v>
      </c>
      <c r="O15" s="27" t="e">
        <f t="shared" si="16"/>
        <v>#DIV/0!</v>
      </c>
      <c r="P15" s="31" t="e">
        <f t="shared" si="17"/>
        <v>#DIV/0!</v>
      </c>
      <c r="Q15" s="10"/>
      <c r="R15" s="10"/>
      <c r="S15" s="10"/>
      <c r="T15" s="10"/>
      <c r="U15" s="10"/>
      <c r="V15" s="10"/>
      <c r="W15" s="10"/>
      <c r="X15" s="10"/>
      <c r="Y15" s="10"/>
      <c r="Z15" s="15"/>
      <c r="AA15" s="54"/>
      <c r="AB15" s="54"/>
      <c r="AC15" s="54"/>
      <c r="AD15" s="54"/>
      <c r="AE15" s="54"/>
      <c r="AF15" s="55"/>
      <c r="AG15" s="157"/>
      <c r="AH15" s="106"/>
      <c r="AI15" s="47"/>
      <c r="AJ15" s="46"/>
      <c r="AK15" s="46"/>
    </row>
    <row r="16" spans="1:37" x14ac:dyDescent="0.2">
      <c r="A16" s="17"/>
      <c r="B16" s="88"/>
      <c r="C16" s="3"/>
      <c r="D16" s="19"/>
      <c r="E16" s="22" t="e">
        <f t="shared" si="0"/>
        <v>#DIV/0!</v>
      </c>
      <c r="F16" s="23"/>
      <c r="G16" s="23"/>
      <c r="H16" s="22" t="e">
        <f t="shared" si="1"/>
        <v>#DIV/0!</v>
      </c>
      <c r="I16" s="23"/>
      <c r="J16" s="23"/>
      <c r="K16" s="22" t="e">
        <f t="shared" si="3"/>
        <v>#DIV/0!</v>
      </c>
      <c r="L16" s="23"/>
      <c r="M16" s="23"/>
      <c r="N16" s="22" t="e">
        <f t="shared" si="4"/>
        <v>#DIV/0!</v>
      </c>
      <c r="O16" s="27" t="e">
        <f t="shared" si="16"/>
        <v>#DIV/0!</v>
      </c>
      <c r="P16" s="31" t="e">
        <f t="shared" si="17"/>
        <v>#DIV/0!</v>
      </c>
      <c r="Q16" s="10"/>
      <c r="R16" s="10"/>
      <c r="S16" s="10"/>
      <c r="T16" s="10"/>
      <c r="U16" s="10"/>
      <c r="V16" s="10"/>
      <c r="W16" s="10"/>
      <c r="X16" s="10"/>
      <c r="Y16" s="10"/>
      <c r="Z16" s="15"/>
      <c r="AA16" s="54"/>
      <c r="AB16" s="54"/>
      <c r="AC16" s="54"/>
      <c r="AD16" s="54"/>
      <c r="AE16" s="54"/>
      <c r="AF16" s="55"/>
      <c r="AG16" s="157"/>
      <c r="AH16" s="106"/>
      <c r="AI16" s="47"/>
      <c r="AJ16" s="46"/>
      <c r="AK16" s="46"/>
    </row>
    <row r="17" spans="1:37" x14ac:dyDescent="0.2">
      <c r="A17" s="17"/>
      <c r="B17" s="88"/>
      <c r="C17" s="3"/>
      <c r="D17" s="19"/>
      <c r="E17" s="22" t="e">
        <f t="shared" si="0"/>
        <v>#DIV/0!</v>
      </c>
      <c r="F17" s="23"/>
      <c r="G17" s="23"/>
      <c r="H17" s="22" t="e">
        <f t="shared" si="1"/>
        <v>#DIV/0!</v>
      </c>
      <c r="I17" s="23"/>
      <c r="J17" s="23"/>
      <c r="K17" s="22" t="e">
        <f t="shared" si="3"/>
        <v>#DIV/0!</v>
      </c>
      <c r="L17" s="23"/>
      <c r="M17" s="23"/>
      <c r="N17" s="22" t="e">
        <f t="shared" si="4"/>
        <v>#DIV/0!</v>
      </c>
      <c r="O17" s="27" t="e">
        <f t="shared" si="16"/>
        <v>#DIV/0!</v>
      </c>
      <c r="P17" s="31" t="e">
        <f t="shared" si="17"/>
        <v>#DIV/0!</v>
      </c>
      <c r="Q17" s="10"/>
      <c r="R17" s="10"/>
      <c r="S17" s="10"/>
      <c r="T17" s="10"/>
      <c r="U17" s="10"/>
      <c r="V17" s="10"/>
      <c r="W17" s="10"/>
      <c r="X17" s="10"/>
      <c r="Y17" s="10"/>
      <c r="Z17" s="15"/>
      <c r="AA17" s="54"/>
      <c r="AB17" s="54"/>
      <c r="AC17" s="54"/>
      <c r="AD17" s="54"/>
      <c r="AE17" s="54"/>
      <c r="AF17" s="55"/>
      <c r="AG17" s="157"/>
      <c r="AH17" s="106"/>
      <c r="AI17" s="47"/>
      <c r="AJ17" s="46"/>
      <c r="AK17" s="46"/>
    </row>
    <row r="18" spans="1:37" x14ac:dyDescent="0.2">
      <c r="A18" s="17"/>
      <c r="B18" s="88"/>
      <c r="C18" s="3"/>
      <c r="D18" s="19"/>
      <c r="E18" s="22" t="e">
        <f t="shared" si="0"/>
        <v>#DIV/0!</v>
      </c>
      <c r="F18" s="23"/>
      <c r="G18" s="23"/>
      <c r="H18" s="22" t="e">
        <f t="shared" si="1"/>
        <v>#DIV/0!</v>
      </c>
      <c r="I18" s="23"/>
      <c r="J18" s="23"/>
      <c r="K18" s="22" t="e">
        <f t="shared" si="3"/>
        <v>#DIV/0!</v>
      </c>
      <c r="L18" s="23"/>
      <c r="M18" s="23"/>
      <c r="N18" s="22" t="e">
        <f t="shared" si="4"/>
        <v>#DIV/0!</v>
      </c>
      <c r="O18" s="27" t="e">
        <f t="shared" si="16"/>
        <v>#DIV/0!</v>
      </c>
      <c r="P18" s="31" t="e">
        <f t="shared" si="17"/>
        <v>#DIV/0!</v>
      </c>
      <c r="Q18" s="10"/>
      <c r="R18" s="10"/>
      <c r="S18" s="10"/>
      <c r="T18" s="10"/>
      <c r="U18" s="10"/>
      <c r="V18" s="10"/>
      <c r="W18" s="10"/>
      <c r="X18" s="10"/>
      <c r="Y18" s="10"/>
      <c r="Z18" s="2"/>
      <c r="AA18" s="54"/>
      <c r="AB18" s="54"/>
      <c r="AC18" s="54"/>
      <c r="AD18" s="54"/>
      <c r="AE18" s="54"/>
      <c r="AF18" s="55"/>
      <c r="AG18" s="157"/>
      <c r="AH18" s="106"/>
      <c r="AI18" s="47"/>
      <c r="AJ18" s="46"/>
      <c r="AK18" s="46"/>
    </row>
    <row r="19" spans="1:37" x14ac:dyDescent="0.2">
      <c r="A19" s="17"/>
      <c r="B19" s="88"/>
      <c r="C19" s="3"/>
      <c r="D19" s="19"/>
      <c r="E19" s="22" t="e">
        <f t="shared" si="0"/>
        <v>#DIV/0!</v>
      </c>
      <c r="F19" s="23"/>
      <c r="G19" s="23"/>
      <c r="H19" s="22" t="e">
        <f t="shared" si="1"/>
        <v>#DIV/0!</v>
      </c>
      <c r="I19" s="23"/>
      <c r="J19" s="23"/>
      <c r="K19" s="22" t="e">
        <f t="shared" si="3"/>
        <v>#DIV/0!</v>
      </c>
      <c r="L19" s="23"/>
      <c r="M19" s="23"/>
      <c r="N19" s="22" t="e">
        <f t="shared" si="4"/>
        <v>#DIV/0!</v>
      </c>
      <c r="O19" s="27" t="e">
        <f t="shared" si="16"/>
        <v>#DIV/0!</v>
      </c>
      <c r="P19" s="31" t="e">
        <f t="shared" si="17"/>
        <v>#DIV/0!</v>
      </c>
      <c r="Q19" s="10"/>
      <c r="R19" s="10"/>
      <c r="S19" s="10"/>
      <c r="T19" s="10"/>
      <c r="U19" s="10"/>
      <c r="V19" s="10"/>
      <c r="W19" s="10"/>
      <c r="X19" s="10"/>
      <c r="Y19" s="10"/>
      <c r="Z19" s="2"/>
      <c r="AA19" s="54"/>
      <c r="AB19" s="54"/>
      <c r="AC19" s="54"/>
      <c r="AD19" s="54"/>
      <c r="AE19" s="54"/>
      <c r="AF19" s="55"/>
      <c r="AG19" s="157"/>
      <c r="AH19" s="106"/>
      <c r="AI19" s="47"/>
      <c r="AJ19" s="46"/>
      <c r="AK19" s="46"/>
    </row>
    <row r="20" spans="1:37" x14ac:dyDescent="0.2">
      <c r="A20" s="17"/>
      <c r="B20" s="88"/>
      <c r="C20" s="3"/>
      <c r="D20" s="19"/>
      <c r="E20" s="22" t="e">
        <f t="shared" si="0"/>
        <v>#DIV/0!</v>
      </c>
      <c r="F20" s="23"/>
      <c r="G20" s="23"/>
      <c r="H20" s="22" t="e">
        <f t="shared" si="1"/>
        <v>#DIV/0!</v>
      </c>
      <c r="I20" s="23"/>
      <c r="J20" s="23"/>
      <c r="K20" s="22" t="e">
        <f t="shared" si="3"/>
        <v>#DIV/0!</v>
      </c>
      <c r="L20" s="23"/>
      <c r="M20" s="23"/>
      <c r="N20" s="22" t="e">
        <f t="shared" si="4"/>
        <v>#DIV/0!</v>
      </c>
      <c r="O20" s="27" t="e">
        <f t="shared" si="16"/>
        <v>#DIV/0!</v>
      </c>
      <c r="P20" s="31" t="e">
        <f t="shared" si="17"/>
        <v>#DIV/0!</v>
      </c>
      <c r="Q20" s="10"/>
      <c r="R20" s="10"/>
      <c r="S20" s="10"/>
      <c r="T20" s="10"/>
      <c r="U20" s="10"/>
      <c r="V20" s="10"/>
      <c r="W20" s="10"/>
      <c r="X20" s="10"/>
      <c r="Y20" s="10"/>
      <c r="Z20" s="2"/>
      <c r="AA20" s="54"/>
      <c r="AB20" s="54"/>
      <c r="AC20" s="54"/>
      <c r="AD20" s="54"/>
      <c r="AE20" s="54"/>
      <c r="AF20" s="55"/>
      <c r="AG20" s="157"/>
      <c r="AH20" s="106"/>
      <c r="AI20" s="47"/>
      <c r="AJ20" s="46"/>
      <c r="AK20" s="46"/>
    </row>
    <row r="21" spans="1:37" x14ac:dyDescent="0.2">
      <c r="A21" s="17"/>
      <c r="B21" s="88"/>
      <c r="C21" s="3"/>
      <c r="D21" s="19"/>
      <c r="E21" s="22" t="e">
        <f t="shared" si="0"/>
        <v>#DIV/0!</v>
      </c>
      <c r="F21" s="23"/>
      <c r="G21" s="23"/>
      <c r="H21" s="22" t="e">
        <f t="shared" si="1"/>
        <v>#DIV/0!</v>
      </c>
      <c r="I21" s="23"/>
      <c r="J21" s="23"/>
      <c r="K21" s="22" t="e">
        <f t="shared" si="3"/>
        <v>#DIV/0!</v>
      </c>
      <c r="L21" s="23"/>
      <c r="M21" s="23"/>
      <c r="N21" s="22" t="e">
        <f t="shared" si="4"/>
        <v>#DIV/0!</v>
      </c>
      <c r="O21" s="27" t="e">
        <f t="shared" si="16"/>
        <v>#DIV/0!</v>
      </c>
      <c r="P21" s="31" t="e">
        <f t="shared" si="17"/>
        <v>#DIV/0!</v>
      </c>
      <c r="Q21" s="10"/>
      <c r="R21" s="10"/>
      <c r="S21" s="10"/>
      <c r="T21" s="10"/>
      <c r="U21" s="10"/>
      <c r="V21" s="10"/>
      <c r="W21" s="10"/>
      <c r="X21" s="10"/>
      <c r="Y21" s="10"/>
      <c r="Z21" s="2"/>
      <c r="AA21" s="54"/>
      <c r="AB21" s="54"/>
      <c r="AC21" s="54"/>
      <c r="AD21" s="54"/>
      <c r="AE21" s="54"/>
      <c r="AF21" s="55"/>
      <c r="AG21" s="157"/>
      <c r="AH21" s="106"/>
      <c r="AI21" s="47"/>
      <c r="AJ21" s="46"/>
      <c r="AK21" s="46"/>
    </row>
    <row r="22" spans="1:37" x14ac:dyDescent="0.2">
      <c r="A22" s="4"/>
      <c r="B22" s="89"/>
      <c r="C22" s="3"/>
      <c r="D22" s="19"/>
      <c r="E22" s="22" t="e">
        <f t="shared" si="0"/>
        <v>#DIV/0!</v>
      </c>
      <c r="F22" s="23"/>
      <c r="G22" s="23"/>
      <c r="H22" s="22" t="e">
        <f t="shared" si="1"/>
        <v>#DIV/0!</v>
      </c>
      <c r="I22" s="23"/>
      <c r="J22" s="23"/>
      <c r="K22" s="22" t="e">
        <f t="shared" si="3"/>
        <v>#DIV/0!</v>
      </c>
      <c r="L22" s="23"/>
      <c r="M22" s="23"/>
      <c r="N22" s="22" t="e">
        <f t="shared" si="4"/>
        <v>#DIV/0!</v>
      </c>
      <c r="O22" s="27" t="e">
        <f t="shared" si="16"/>
        <v>#DIV/0!</v>
      </c>
      <c r="P22" s="31" t="e">
        <f t="shared" si="17"/>
        <v>#DIV/0!</v>
      </c>
      <c r="Q22" s="10"/>
      <c r="R22" s="10"/>
      <c r="S22" s="10"/>
      <c r="T22" s="10"/>
      <c r="U22" s="10"/>
      <c r="V22" s="10"/>
      <c r="W22" s="10"/>
      <c r="X22" s="10"/>
      <c r="Y22" s="10"/>
      <c r="Z22" s="2"/>
      <c r="AA22" s="54"/>
      <c r="AB22" s="54"/>
      <c r="AC22" s="54"/>
      <c r="AD22" s="54"/>
      <c r="AE22" s="54"/>
      <c r="AF22" s="55"/>
      <c r="AG22" s="157"/>
      <c r="AH22" s="166"/>
      <c r="AI22" s="47"/>
      <c r="AJ22" s="46"/>
      <c r="AK22" s="46"/>
    </row>
    <row r="23" spans="1:37" x14ac:dyDescent="0.2">
      <c r="A23" s="6"/>
      <c r="B23" s="90"/>
      <c r="C23" s="3"/>
      <c r="D23" s="19"/>
      <c r="E23" s="22" t="e">
        <f t="shared" si="0"/>
        <v>#DIV/0!</v>
      </c>
      <c r="F23" s="23"/>
      <c r="G23" s="23"/>
      <c r="H23" s="22" t="e">
        <f t="shared" si="1"/>
        <v>#DIV/0!</v>
      </c>
      <c r="I23" s="23"/>
      <c r="J23" s="23"/>
      <c r="K23" s="22" t="e">
        <f t="shared" si="3"/>
        <v>#DIV/0!</v>
      </c>
      <c r="L23" s="23"/>
      <c r="M23" s="23"/>
      <c r="N23" s="22" t="e">
        <f t="shared" si="4"/>
        <v>#DIV/0!</v>
      </c>
      <c r="O23" s="27" t="e">
        <f t="shared" si="16"/>
        <v>#DIV/0!</v>
      </c>
      <c r="P23" s="31" t="e">
        <f t="shared" si="17"/>
        <v>#DIV/0!</v>
      </c>
      <c r="Q23" s="10"/>
      <c r="R23" s="10"/>
      <c r="S23" s="10"/>
      <c r="T23" s="10"/>
      <c r="U23" s="10"/>
      <c r="V23" s="10"/>
      <c r="W23" s="10"/>
      <c r="X23" s="10"/>
      <c r="Y23" s="10"/>
      <c r="Z23" s="2"/>
      <c r="AA23" s="54"/>
      <c r="AB23" s="54"/>
      <c r="AC23" s="54"/>
      <c r="AD23" s="54"/>
      <c r="AE23" s="54"/>
      <c r="AF23" s="55"/>
      <c r="AG23" s="157"/>
      <c r="AH23" s="166"/>
      <c r="AI23" s="47"/>
      <c r="AJ23" s="46"/>
      <c r="AK23" s="46"/>
    </row>
    <row r="24" spans="1:37" x14ac:dyDescent="0.2">
      <c r="A24" s="4"/>
      <c r="B24" s="89"/>
      <c r="C24" s="3"/>
      <c r="D24" s="19"/>
      <c r="E24" s="22" t="e">
        <f t="shared" si="0"/>
        <v>#DIV/0!</v>
      </c>
      <c r="F24" s="23"/>
      <c r="G24" s="23"/>
      <c r="H24" s="22" t="e">
        <f t="shared" si="1"/>
        <v>#DIV/0!</v>
      </c>
      <c r="I24" s="23"/>
      <c r="J24" s="23"/>
      <c r="K24" s="22" t="e">
        <f t="shared" si="3"/>
        <v>#DIV/0!</v>
      </c>
      <c r="L24" s="23"/>
      <c r="M24" s="23"/>
      <c r="N24" s="22" t="e">
        <f t="shared" si="4"/>
        <v>#DIV/0!</v>
      </c>
      <c r="O24" s="27" t="e">
        <f t="shared" si="16"/>
        <v>#DIV/0!</v>
      </c>
      <c r="P24" s="31" t="e">
        <f t="shared" si="17"/>
        <v>#DIV/0!</v>
      </c>
      <c r="Q24" s="10"/>
      <c r="R24" s="10"/>
      <c r="S24" s="10"/>
      <c r="T24" s="10"/>
      <c r="U24" s="10"/>
      <c r="V24" s="10"/>
      <c r="W24" s="10"/>
      <c r="X24" s="10"/>
      <c r="Y24" s="10"/>
      <c r="Z24" s="2"/>
      <c r="AA24" s="54"/>
      <c r="AB24" s="54"/>
      <c r="AC24" s="54"/>
      <c r="AD24" s="54"/>
      <c r="AE24" s="54"/>
      <c r="AF24" s="55"/>
      <c r="AG24" s="157"/>
      <c r="AH24" s="166"/>
      <c r="AI24" s="47"/>
      <c r="AJ24" s="46"/>
      <c r="AK24" s="46"/>
    </row>
    <row r="25" spans="1:37" x14ac:dyDescent="0.2">
      <c r="A25" s="6"/>
      <c r="B25" s="90"/>
      <c r="C25" s="3"/>
      <c r="D25" s="19"/>
      <c r="E25" s="22" t="e">
        <f t="shared" si="0"/>
        <v>#DIV/0!</v>
      </c>
      <c r="F25" s="23"/>
      <c r="G25" s="23"/>
      <c r="H25" s="22" t="e">
        <f t="shared" si="1"/>
        <v>#DIV/0!</v>
      </c>
      <c r="I25" s="23"/>
      <c r="J25" s="23"/>
      <c r="K25" s="22" t="e">
        <f t="shared" si="3"/>
        <v>#DIV/0!</v>
      </c>
      <c r="L25" s="23"/>
      <c r="M25" s="23"/>
      <c r="N25" s="22" t="e">
        <f t="shared" si="4"/>
        <v>#DIV/0!</v>
      </c>
      <c r="O25" s="27" t="e">
        <f t="shared" si="16"/>
        <v>#DIV/0!</v>
      </c>
      <c r="P25" s="31" t="e">
        <f t="shared" si="17"/>
        <v>#DIV/0!</v>
      </c>
      <c r="Q25" s="10"/>
      <c r="R25" s="10"/>
      <c r="S25" s="10"/>
      <c r="T25" s="10"/>
      <c r="U25" s="10"/>
      <c r="V25" s="10"/>
      <c r="W25" s="10"/>
      <c r="X25" s="10"/>
      <c r="Y25" s="10"/>
      <c r="Z25" s="2"/>
      <c r="AA25" s="54"/>
      <c r="AB25" s="54"/>
      <c r="AC25" s="54"/>
      <c r="AD25" s="54"/>
      <c r="AE25" s="54"/>
      <c r="AF25" s="55"/>
      <c r="AG25" s="157"/>
      <c r="AH25" s="166"/>
      <c r="AI25" s="47"/>
      <c r="AJ25" s="46"/>
      <c r="AK25" s="46"/>
    </row>
    <row r="26" spans="1:37" x14ac:dyDescent="0.2">
      <c r="A26" s="4"/>
      <c r="B26" s="111"/>
      <c r="C26" s="3"/>
      <c r="D26" s="19"/>
      <c r="E26" s="25" t="e">
        <f t="shared" si="0"/>
        <v>#DIV/0!</v>
      </c>
      <c r="F26" s="23"/>
      <c r="G26" s="23"/>
      <c r="H26" s="22" t="e">
        <f t="shared" si="1"/>
        <v>#DIV/0!</v>
      </c>
      <c r="I26" s="23"/>
      <c r="J26" s="23"/>
      <c r="K26" s="22" t="e">
        <f t="shared" si="3"/>
        <v>#DIV/0!</v>
      </c>
      <c r="L26" s="23"/>
      <c r="M26" s="23"/>
      <c r="N26" s="22" t="e">
        <f t="shared" si="4"/>
        <v>#DIV/0!</v>
      </c>
      <c r="O26" s="27" t="e">
        <f t="shared" si="16"/>
        <v>#DIV/0!</v>
      </c>
      <c r="P26" s="31" t="e">
        <f t="shared" si="17"/>
        <v>#DIV/0!</v>
      </c>
      <c r="Q26" s="10"/>
      <c r="R26" s="10"/>
      <c r="S26" s="10"/>
      <c r="T26" s="10"/>
      <c r="U26" s="10"/>
      <c r="V26" s="10"/>
      <c r="W26" s="10"/>
      <c r="X26" s="10"/>
      <c r="Y26" s="10"/>
      <c r="Z26" s="2"/>
      <c r="AA26" s="54"/>
      <c r="AB26" s="54"/>
      <c r="AC26" s="54"/>
      <c r="AD26" s="54"/>
      <c r="AE26" s="54"/>
      <c r="AF26" s="55"/>
      <c r="AG26" s="157"/>
      <c r="AH26" s="167"/>
      <c r="AI26" s="47"/>
      <c r="AJ26" s="46"/>
      <c r="AK26" s="46"/>
    </row>
    <row r="27" spans="1:37" ht="17" thickBot="1" x14ac:dyDescent="0.25">
      <c r="A27" s="9"/>
      <c r="B27" s="110"/>
      <c r="C27" s="14"/>
      <c r="D27" s="20"/>
      <c r="E27" s="8" t="e">
        <f t="shared" si="0"/>
        <v>#DIV/0!</v>
      </c>
      <c r="F27" s="24"/>
      <c r="G27" s="7"/>
      <c r="H27" s="8" t="e">
        <f t="shared" si="1"/>
        <v>#DIV/0!</v>
      </c>
      <c r="I27" s="7"/>
      <c r="J27" s="7"/>
      <c r="K27" s="8" t="e">
        <f t="shared" si="3"/>
        <v>#DIV/0!</v>
      </c>
      <c r="L27" s="7"/>
      <c r="M27" s="7"/>
      <c r="N27" s="8" t="e">
        <f t="shared" si="4"/>
        <v>#DIV/0!</v>
      </c>
      <c r="O27" s="32" t="e">
        <f t="shared" si="16"/>
        <v>#DIV/0!</v>
      </c>
      <c r="P27" s="33" t="e">
        <f t="shared" si="17"/>
        <v>#DIV/0!</v>
      </c>
      <c r="Q27" s="13"/>
      <c r="R27" s="13"/>
      <c r="S27" s="13"/>
      <c r="T27" s="13"/>
      <c r="U27" s="13"/>
      <c r="V27" s="13"/>
      <c r="W27" s="13"/>
      <c r="X27" s="13"/>
      <c r="Y27" s="13"/>
      <c r="Z27" s="12"/>
      <c r="AA27" s="98"/>
      <c r="AB27" s="79"/>
      <c r="AC27" s="79"/>
      <c r="AD27" s="79"/>
      <c r="AE27" s="79"/>
      <c r="AF27" s="101"/>
      <c r="AG27" s="96"/>
      <c r="AH27" s="168"/>
      <c r="AI27" s="99"/>
      <c r="AJ27" s="100"/>
      <c r="AK27" s="100"/>
    </row>
    <row r="28" spans="1:37" ht="17" thickBot="1" x14ac:dyDescent="0.25">
      <c r="A28" s="198" t="s">
        <v>67</v>
      </c>
      <c r="B28" s="199"/>
      <c r="C28" s="121">
        <f>AVERAGE(C5:C27)</f>
        <v>17.5</v>
      </c>
      <c r="D28" s="122">
        <f>AVERAGE(D5:D27)</f>
        <v>37.5</v>
      </c>
      <c r="E28" s="123">
        <f t="shared" si="0"/>
        <v>0.46666666666666667</v>
      </c>
      <c r="F28" s="122">
        <f>AVERAGE(F5:F27)</f>
        <v>9.6666666666666661</v>
      </c>
      <c r="G28" s="122">
        <f>AVERAGE(G5:G27)</f>
        <v>23</v>
      </c>
      <c r="H28" s="123">
        <f t="shared" si="1"/>
        <v>0.42028985507246375</v>
      </c>
      <c r="I28" s="122">
        <f>AVERAGE(I5:I27)</f>
        <v>27.166666666666668</v>
      </c>
      <c r="J28" s="122">
        <f>AVERAGE(J5:J27)</f>
        <v>60.5</v>
      </c>
      <c r="K28" s="123">
        <f t="shared" si="3"/>
        <v>0.44903581267217635</v>
      </c>
      <c r="L28" s="122">
        <f>AVERAGE(L5:L27)</f>
        <v>10.333333333333334</v>
      </c>
      <c r="M28" s="122">
        <f>AVERAGE(M5:M27)</f>
        <v>13.5</v>
      </c>
      <c r="N28" s="123">
        <f t="shared" si="4"/>
        <v>0.76543209876543217</v>
      </c>
      <c r="O28" s="140">
        <f t="shared" si="16"/>
        <v>0.52892561983471076</v>
      </c>
      <c r="P28" s="141">
        <f t="shared" si="17"/>
        <v>0.55940196668673492</v>
      </c>
      <c r="Q28" s="122">
        <f t="shared" ref="Q28:AG28" si="18">AVERAGE(Q5:Q27)</f>
        <v>74.333333333333329</v>
      </c>
      <c r="R28" s="124">
        <f t="shared" si="18"/>
        <v>9.5</v>
      </c>
      <c r="S28" s="124">
        <f t="shared" si="18"/>
        <v>14</v>
      </c>
      <c r="T28" s="124">
        <f t="shared" si="18"/>
        <v>18.833333333333332</v>
      </c>
      <c r="U28" s="124">
        <f t="shared" si="18"/>
        <v>1.1666666666666667</v>
      </c>
      <c r="V28" s="124">
        <f t="shared" si="18"/>
        <v>10.5</v>
      </c>
      <c r="W28" s="124">
        <f t="shared" si="18"/>
        <v>24.166666666666668</v>
      </c>
      <c r="X28" s="124">
        <f t="shared" si="18"/>
        <v>15.833333333333334</v>
      </c>
      <c r="Y28" s="124">
        <f t="shared" si="18"/>
        <v>18.333333333333332</v>
      </c>
      <c r="Z28" s="125">
        <f t="shared" si="18"/>
        <v>88</v>
      </c>
      <c r="AA28" s="126">
        <f t="shared" si="18"/>
        <v>69.94</v>
      </c>
      <c r="AB28" s="126">
        <f t="shared" si="18"/>
        <v>106.07415677981301</v>
      </c>
      <c r="AC28" s="126">
        <f t="shared" si="18"/>
        <v>81.55</v>
      </c>
      <c r="AD28" s="126">
        <f t="shared" si="18"/>
        <v>24.524156779813023</v>
      </c>
      <c r="AE28" s="127">
        <f t="shared" si="18"/>
        <v>28.472509776857603</v>
      </c>
      <c r="AF28" s="128">
        <f t="shared" si="18"/>
        <v>20.052555448130736</v>
      </c>
      <c r="AG28" s="128">
        <f t="shared" si="18"/>
        <v>22.622388180920066</v>
      </c>
      <c r="AH28" s="129">
        <f>AVERAGE(AH5:AH26)</f>
        <v>25.346084402533872</v>
      </c>
      <c r="AI28" s="126">
        <f>AVERAGE(AI5:AI27)</f>
        <v>22.666666666666668</v>
      </c>
      <c r="AJ28" s="126">
        <f>AVERAGE(AJ5:AJ27)</f>
        <v>10</v>
      </c>
      <c r="AK28" s="126">
        <f>AVERAGE(AK5:AK27)</f>
        <v>22.5</v>
      </c>
    </row>
    <row r="29" spans="1:37" ht="17" thickBot="1" x14ac:dyDescent="0.25">
      <c r="A29" s="200" t="s">
        <v>68</v>
      </c>
      <c r="B29" s="201"/>
      <c r="C29" s="130">
        <f>SUM(C5:C27)</f>
        <v>105</v>
      </c>
      <c r="D29" s="131">
        <f>SUM(D5:D27)</f>
        <v>225</v>
      </c>
      <c r="E29" s="132">
        <f t="shared" si="0"/>
        <v>0.46666666666666667</v>
      </c>
      <c r="F29" s="131">
        <f>SUM(F5:F27)</f>
        <v>58</v>
      </c>
      <c r="G29" s="131">
        <f>SUM(G5:G27)</f>
        <v>138</v>
      </c>
      <c r="H29" s="132">
        <f t="shared" si="1"/>
        <v>0.42028985507246375</v>
      </c>
      <c r="I29" s="131">
        <f>SUM(I5:I27)</f>
        <v>163</v>
      </c>
      <c r="J29" s="131">
        <f>SUM(J5:J27)</f>
        <v>363</v>
      </c>
      <c r="K29" s="132">
        <f t="shared" si="3"/>
        <v>0.44903581267217629</v>
      </c>
      <c r="L29" s="131">
        <f>SUM(L5:L27)</f>
        <v>62</v>
      </c>
      <c r="M29" s="131">
        <f>SUM(M5:M27)</f>
        <v>81</v>
      </c>
      <c r="N29" s="132">
        <f t="shared" si="4"/>
        <v>0.76543209876543206</v>
      </c>
      <c r="O29" s="132">
        <f t="shared" si="16"/>
        <v>0.52892561983471076</v>
      </c>
      <c r="P29" s="142">
        <f t="shared" si="17"/>
        <v>0.55940196668673492</v>
      </c>
      <c r="Q29" s="143">
        <f t="shared" ref="Q29:AG29" si="19">SUM(Q5:Q27)</f>
        <v>446</v>
      </c>
      <c r="R29" s="131">
        <f t="shared" si="19"/>
        <v>57</v>
      </c>
      <c r="S29" s="131">
        <f t="shared" si="19"/>
        <v>84</v>
      </c>
      <c r="T29" s="131">
        <f t="shared" si="19"/>
        <v>113</v>
      </c>
      <c r="U29" s="131">
        <f t="shared" si="19"/>
        <v>7</v>
      </c>
      <c r="V29" s="131">
        <f t="shared" si="19"/>
        <v>63</v>
      </c>
      <c r="W29" s="131">
        <f t="shared" si="19"/>
        <v>145</v>
      </c>
      <c r="X29" s="131">
        <f t="shared" si="19"/>
        <v>95</v>
      </c>
      <c r="Y29" s="131">
        <f t="shared" si="19"/>
        <v>110</v>
      </c>
      <c r="Z29" s="133">
        <f t="shared" si="19"/>
        <v>528</v>
      </c>
      <c r="AA29" s="134">
        <f t="shared" si="19"/>
        <v>419.64</v>
      </c>
      <c r="AB29" s="134">
        <f t="shared" si="19"/>
        <v>636.44494067887808</v>
      </c>
      <c r="AC29" s="134">
        <f t="shared" si="19"/>
        <v>489.3</v>
      </c>
      <c r="AD29" s="134">
        <f t="shared" si="19"/>
        <v>147.14494067887813</v>
      </c>
      <c r="AE29" s="134">
        <f t="shared" si="19"/>
        <v>170.83505866114561</v>
      </c>
      <c r="AF29" s="135">
        <f t="shared" si="19"/>
        <v>120.31533268878442</v>
      </c>
      <c r="AG29" s="135">
        <f t="shared" si="19"/>
        <v>135.73432908552039</v>
      </c>
      <c r="AH29" s="136">
        <f>SUM(AH5:AH26)</f>
        <v>152.07650641520323</v>
      </c>
      <c r="AI29" s="137">
        <f>SUM(AI5:AI27)</f>
        <v>136</v>
      </c>
      <c r="AJ29" s="137">
        <f>SUM(AJ5:AJ27)</f>
        <v>60</v>
      </c>
      <c r="AK29" s="137">
        <f>SUM(AK5:AK27)</f>
        <v>135</v>
      </c>
    </row>
    <row r="30" spans="1:37" ht="17" thickBot="1" x14ac:dyDescent="0.25"/>
    <row r="31" spans="1:37" ht="17" thickBot="1" x14ac:dyDescent="0.25">
      <c r="A31" s="83" t="s">
        <v>55</v>
      </c>
      <c r="B31" s="108">
        <f>COUNTIF(T_RESULTATSESBVA[V ou D],"V")</f>
        <v>4</v>
      </c>
      <c r="C31" s="223" t="s">
        <v>24</v>
      </c>
      <c r="D31" s="224"/>
      <c r="E31" s="224"/>
      <c r="F31" s="224" t="s">
        <v>1</v>
      </c>
      <c r="G31" s="224"/>
      <c r="H31" s="224"/>
      <c r="I31" s="218" t="s">
        <v>2</v>
      </c>
      <c r="J31" s="218"/>
      <c r="K31" s="218"/>
      <c r="L31" s="218" t="s">
        <v>3</v>
      </c>
      <c r="M31" s="218"/>
      <c r="N31" s="219"/>
      <c r="O31" s="196" t="s">
        <v>22</v>
      </c>
      <c r="P31" s="196" t="s">
        <v>28</v>
      </c>
      <c r="Q31" s="214" t="s">
        <v>4</v>
      </c>
      <c r="R31" s="216" t="s">
        <v>5</v>
      </c>
      <c r="S31" s="216" t="s">
        <v>6</v>
      </c>
      <c r="T31" s="188" t="s">
        <v>7</v>
      </c>
      <c r="U31" s="188" t="s">
        <v>8</v>
      </c>
      <c r="V31" s="188" t="s">
        <v>9</v>
      </c>
      <c r="W31" s="188" t="s">
        <v>10</v>
      </c>
      <c r="X31" s="188" t="s">
        <v>11</v>
      </c>
      <c r="Y31" s="188" t="s">
        <v>12</v>
      </c>
      <c r="Z31" s="220" t="s">
        <v>13</v>
      </c>
      <c r="AA31" s="196" t="s">
        <v>20</v>
      </c>
      <c r="AB31" s="194" t="s">
        <v>60</v>
      </c>
      <c r="AC31" s="194" t="s">
        <v>61</v>
      </c>
      <c r="AD31" s="194" t="s">
        <v>62</v>
      </c>
      <c r="AE31" s="196" t="s">
        <v>21</v>
      </c>
      <c r="AF31" s="196" t="s">
        <v>23</v>
      </c>
      <c r="AG31" s="194" t="s">
        <v>63</v>
      </c>
      <c r="AH31" s="194" t="s">
        <v>64</v>
      </c>
      <c r="AI31" s="196" t="s">
        <v>26</v>
      </c>
      <c r="AJ31" s="196" t="s">
        <v>27</v>
      </c>
      <c r="AK31" s="192" t="s">
        <v>65</v>
      </c>
    </row>
    <row r="32" spans="1:37" ht="17" thickBot="1" x14ac:dyDescent="0.25">
      <c r="A32" s="84" t="s">
        <v>57</v>
      </c>
      <c r="B32" s="108">
        <f>COUNTIF(T_RESULTATSESBVA[V ou D],"D")</f>
        <v>2</v>
      </c>
      <c r="C32" s="116" t="s">
        <v>14</v>
      </c>
      <c r="D32" s="117" t="s">
        <v>15</v>
      </c>
      <c r="E32" s="117" t="s">
        <v>16</v>
      </c>
      <c r="F32" s="117" t="s">
        <v>14</v>
      </c>
      <c r="G32" s="117" t="s">
        <v>15</v>
      </c>
      <c r="H32" s="117" t="s">
        <v>17</v>
      </c>
      <c r="I32" s="117" t="s">
        <v>14</v>
      </c>
      <c r="J32" s="117" t="s">
        <v>15</v>
      </c>
      <c r="K32" s="117" t="s">
        <v>16</v>
      </c>
      <c r="L32" s="117" t="s">
        <v>14</v>
      </c>
      <c r="M32" s="117" t="s">
        <v>15</v>
      </c>
      <c r="N32" s="118" t="s">
        <v>16</v>
      </c>
      <c r="O32" s="197"/>
      <c r="P32" s="197"/>
      <c r="Q32" s="215"/>
      <c r="R32" s="217"/>
      <c r="S32" s="217"/>
      <c r="T32" s="189"/>
      <c r="U32" s="189"/>
      <c r="V32" s="189"/>
      <c r="W32" s="189"/>
      <c r="X32" s="189"/>
      <c r="Y32" s="189"/>
      <c r="Z32" s="221"/>
      <c r="AA32" s="197"/>
      <c r="AB32" s="195"/>
      <c r="AC32" s="195"/>
      <c r="AD32" s="195"/>
      <c r="AE32" s="197"/>
      <c r="AF32" s="197"/>
      <c r="AG32" s="195"/>
      <c r="AH32" s="195"/>
      <c r="AI32" s="197"/>
      <c r="AJ32" s="197"/>
      <c r="AK32" s="193"/>
    </row>
    <row r="33" spans="1:37" ht="17" thickBot="1" x14ac:dyDescent="0.25">
      <c r="A33" s="202" t="s">
        <v>58</v>
      </c>
      <c r="B33" s="225"/>
      <c r="C33" s="112">
        <f>AVERAGEIF(T_RESULTATSESBVA[V ou D],"V",C5:C27)</f>
        <v>19</v>
      </c>
      <c r="D33" s="112">
        <f>AVERAGEIF(T_RESULTATSESBVA[V ou D],"V",D5:D27)</f>
        <v>37</v>
      </c>
      <c r="E33" s="170">
        <f t="shared" ref="E33:E34" si="20">C33/D33</f>
        <v>0.51351351351351349</v>
      </c>
      <c r="F33" s="112">
        <f>AVERAGEIF(T_RESULTATSESBVA[V ou D],"V",F5:F27)</f>
        <v>9.75</v>
      </c>
      <c r="G33" s="112">
        <f>AVERAGEIF(T_RESULTATSESBVA[V ou D],"V",G5:G27)</f>
        <v>22.75</v>
      </c>
      <c r="H33" s="170">
        <f t="shared" ref="H33:H34" si="21">F33/G33</f>
        <v>0.42857142857142855</v>
      </c>
      <c r="I33" s="112">
        <f>AVERAGEIF(T_RESULTATSESBVA[V ou D],"V",I5:I27)</f>
        <v>28.75</v>
      </c>
      <c r="J33" s="112">
        <f>AVERAGEIF(T_RESULTATSESBVA[V ou D],"V",J5:J27)</f>
        <v>59.75</v>
      </c>
      <c r="K33" s="170">
        <f t="shared" ref="K33:K34" si="22">I33/J33</f>
        <v>0.48117154811715479</v>
      </c>
      <c r="L33" s="112">
        <f>AVERAGEIF(T_RESULTATSESBVA[V ou D],"V",L5:L27)</f>
        <v>11.25</v>
      </c>
      <c r="M33" s="112">
        <f>AVERAGEIF(T_RESULTATSESBVA[V ou D],"V",M5:M27)</f>
        <v>14.75</v>
      </c>
      <c r="N33" s="169">
        <f t="shared" ref="N33:N34" si="23">L33/M33</f>
        <v>0.76271186440677963</v>
      </c>
      <c r="O33" s="170">
        <f t="shared" ref="O33:O34" si="24">((I33+0.5*F33)/J33)</f>
        <v>0.56276150627615062</v>
      </c>
      <c r="P33" s="170">
        <f>(Q33/(2*((0.44*M33)+J33)))</f>
        <v>0.59254227053140096</v>
      </c>
      <c r="Q33" s="114">
        <f>AVERAGEIF(T_RESULTATSESBVA[V ou D],"V",Q5:Q27)</f>
        <v>78.5</v>
      </c>
      <c r="R33" s="114">
        <f>AVERAGEIF(T_RESULTATSESBVA[V ou D],"V",R5:R27)</f>
        <v>10.75</v>
      </c>
      <c r="S33" s="114">
        <f>AVERAGEIF(T_RESULTATSESBVA[V ou D],"V",S5:S27)</f>
        <v>15.25</v>
      </c>
      <c r="T33" s="114">
        <f>AVERAGEIF(T_RESULTATSESBVA[V ou D],"V",T5:T27)</f>
        <v>19</v>
      </c>
      <c r="U33" s="114">
        <f>AVERAGEIF(T_RESULTATSESBVA[V ou D],"V",U5:U27)</f>
        <v>1.75</v>
      </c>
      <c r="V33" s="114">
        <f>AVERAGEIF(T_RESULTATSESBVA[V ou D],"V",V5:V27)</f>
        <v>11.25</v>
      </c>
      <c r="W33" s="114">
        <f>AVERAGEIF(T_RESULTATSESBVA[V ou D],"V",W5:W27)</f>
        <v>26</v>
      </c>
      <c r="X33" s="114">
        <f>AVERAGEIF(T_RESULTATSESBVA[V ou D],"V",X5:X27)</f>
        <v>15.75</v>
      </c>
      <c r="Y33" s="114">
        <f>AVERAGEIF(T_RESULTATSESBVA[V ou D],"V",Y5:Y27)</f>
        <v>18.5</v>
      </c>
      <c r="Z33" s="144">
        <f>AVERAGEIF(T_RESULTATSESBVA[V ou D],"V",Z5:Z27)</f>
        <v>97.5</v>
      </c>
      <c r="AA33" s="93">
        <f>AVERAGEIF(T_RESULTATSESBVA[V ou D],"V",AA5:AA27)</f>
        <v>70.239999999999995</v>
      </c>
      <c r="AB33" s="94">
        <f>AVERAGEIF(T_RESULTATSESBVA[V ou D],"V",AB5:AB27)</f>
        <v>111.52398949414999</v>
      </c>
      <c r="AC33" s="94">
        <f>AVERAGEIF(T_RESULTATSESBVA[V ou D],"V",AC5:AC27)</f>
        <v>73.5</v>
      </c>
      <c r="AD33" s="94">
        <f>AVERAGEIF(T_RESULTATSESBVA[V ou D],"V",AD5:AD27)</f>
        <v>38.023989494149987</v>
      </c>
      <c r="AE33" s="94">
        <f>AVERAGEIF(T_RESULTATSESBVA[V ou D],"V",AE5:AE27)</f>
        <v>31.388888888888886</v>
      </c>
      <c r="AF33" s="94">
        <f>AVERAGEIF(T_RESULTATSESBVA[V ou D],"V",AF5:AF27)</f>
        <v>21.787914975312223</v>
      </c>
      <c r="AG33" s="171">
        <f>AVERAGEIF(T_RESULTATSESBVA[V ou D],"V",AG5:AG27)</f>
        <v>25.079415604713432</v>
      </c>
      <c r="AH33" s="173">
        <f>AVERAGEIF(T_RESULTATSESBVA[V ou D],"V",AH5:AH27)</f>
        <v>27.182047664408941</v>
      </c>
      <c r="AI33" s="112">
        <f>AVERAGEIF(T_RESULTATSESBVA[V ou D],"V",AI5:AI27)</f>
        <v>24.5</v>
      </c>
      <c r="AJ33" s="114">
        <f>AVERAGEIF(T_RESULTATSESBVA[V ou D],"V",AJ5:AJ27)</f>
        <v>10.25</v>
      </c>
      <c r="AK33" s="114">
        <f>AVERAGEIF(T_RESULTATSESBVA[V ou D],"V",AK5:AK27)</f>
        <v>24.25</v>
      </c>
    </row>
    <row r="34" spans="1:37" ht="17" thickBot="1" x14ac:dyDescent="0.25">
      <c r="A34" s="226" t="s">
        <v>59</v>
      </c>
      <c r="B34" s="227"/>
      <c r="C34" s="112">
        <f>AVERAGEIF(T_RESULTATSESBVA[V ou D],"D",C5:C27)</f>
        <v>14.5</v>
      </c>
      <c r="D34" s="112">
        <f>AVERAGEIF(T_RESULTATSESBVA[V ou D],"D",D5:D27)</f>
        <v>38.5</v>
      </c>
      <c r="E34" s="170">
        <f t="shared" si="20"/>
        <v>0.37662337662337664</v>
      </c>
      <c r="F34" s="112">
        <f>AVERAGEIF(T_RESULTATSESBVA[V ou D],"D",F5:F27)</f>
        <v>9.5</v>
      </c>
      <c r="G34" s="112">
        <f>AVERAGEIF(T_RESULTATSESBVA[V ou D],"D",G5:G27)</f>
        <v>23.5</v>
      </c>
      <c r="H34" s="170">
        <f t="shared" si="21"/>
        <v>0.40425531914893614</v>
      </c>
      <c r="I34" s="112">
        <f>AVERAGEIF(T_RESULTATSESBVA[V ou D],"D",I5:I27)</f>
        <v>24</v>
      </c>
      <c r="J34" s="112">
        <f>AVERAGEIF(T_RESULTATSESBVA[V ou D],"D",J5:J27)</f>
        <v>62</v>
      </c>
      <c r="K34" s="170">
        <f t="shared" si="22"/>
        <v>0.38709677419354838</v>
      </c>
      <c r="L34" s="112">
        <f>AVERAGEIF(T_RESULTATSESBVA[V ou D],"D",L5:L27)</f>
        <v>8.5</v>
      </c>
      <c r="M34" s="112">
        <f>AVERAGEIF(T_RESULTATSESBVA[V ou D],"D",M5:M27)</f>
        <v>11</v>
      </c>
      <c r="N34" s="160">
        <f t="shared" si="23"/>
        <v>0.77272727272727271</v>
      </c>
      <c r="O34" s="170">
        <f t="shared" si="24"/>
        <v>0.46370967741935482</v>
      </c>
      <c r="P34" s="170">
        <f>(Q34/(2*((0.44*M34)+J34)))</f>
        <v>0.49371633752244165</v>
      </c>
      <c r="Q34" s="114">
        <f>AVERAGEIF(T_RESULTATSESBVA[V ou D],"D",Q5:Q27)</f>
        <v>66</v>
      </c>
      <c r="R34" s="114">
        <f>AVERAGEIF(T_RESULTATSESBVA[V ou D],"D",R5:R27)</f>
        <v>7</v>
      </c>
      <c r="S34" s="114">
        <f>AVERAGEIF(T_RESULTATSESBVA[V ou D],"D",S5:S27)</f>
        <v>11.5</v>
      </c>
      <c r="T34" s="114">
        <f>AVERAGEIF(T_RESULTATSESBVA[V ou D],"D",T5:T27)</f>
        <v>18.5</v>
      </c>
      <c r="U34" s="114">
        <f>AVERAGEIF(T_RESULTATSESBVA[V ou D],"D",U5:U27)</f>
        <v>0</v>
      </c>
      <c r="V34" s="114">
        <f>AVERAGEIF(T_RESULTATSESBVA[V ou D],"D",V5:V27)</f>
        <v>9</v>
      </c>
      <c r="W34" s="114">
        <f>AVERAGEIF(T_RESULTATSESBVA[V ou D],"D",W5:W27)</f>
        <v>20.5</v>
      </c>
      <c r="X34" s="114">
        <f>AVERAGEIF(T_RESULTATSESBVA[V ou D],"D",X5:X27)</f>
        <v>16</v>
      </c>
      <c r="Y34" s="114">
        <f>AVERAGEIF(T_RESULTATSESBVA[V ou D],"D",Y5:Y27)</f>
        <v>18</v>
      </c>
      <c r="Z34" s="144">
        <f>AVERAGEIF(T_RESULTATSESBVA[V ou D],"D",Z5:Z27)</f>
        <v>69</v>
      </c>
      <c r="AA34" s="145">
        <f>AVERAGEIF(T_RESULTATSESBVA[V ou D],"D",AA5:AA27)</f>
        <v>69.34</v>
      </c>
      <c r="AB34" s="146">
        <f>AVERAGEIF(T_RESULTATSESBVA[V ou D],"D",AB5:AB27)</f>
        <v>95.174491351139096</v>
      </c>
      <c r="AC34" s="146">
        <f>AVERAGEIF(T_RESULTATSESBVA[V ou D],"D",AC5:AC27)</f>
        <v>97.65</v>
      </c>
      <c r="AD34" s="146">
        <f>AVERAGEIF(T_RESULTATSESBVA[V ou D],"D",AD5:AD27)</f>
        <v>-2.4755086488609024</v>
      </c>
      <c r="AE34" s="146">
        <f>AVERAGEIF(T_RESULTATSESBVA[V ou D],"D",AE5:AE27)</f>
        <v>22.63975155279503</v>
      </c>
      <c r="AF34" s="146">
        <f>AVERAGEIF(T_RESULTATSESBVA[V ou D],"D",AF5:AF27)</f>
        <v>16.581836393767762</v>
      </c>
      <c r="AG34" s="172">
        <f>AVERAGEIF(T_RESULTATSESBVA[V ou D],"D",AG5:AG27)</f>
        <v>17.708333333333332</v>
      </c>
      <c r="AH34" s="174">
        <f>AVERAGEIF(T_RESULTATSESBVA[V ou D],"D",AH5:AH27)</f>
        <v>21.674157878783735</v>
      </c>
      <c r="AI34" s="112">
        <f>AVERAGEIF(T_RESULTATSESBVA[V ou D],"D",AI5:AI27)</f>
        <v>19</v>
      </c>
      <c r="AJ34" s="114">
        <f>AVERAGEIF(T_RESULTATSESBVA[V ou D],"D",AJ5:AJ27)</f>
        <v>9.5</v>
      </c>
      <c r="AK34" s="114">
        <f>AVERAGEIF(T_RESULTATSESBVA[V ou D],"D",AK5:AK27)</f>
        <v>19</v>
      </c>
    </row>
  </sheetData>
  <mergeCells count="60">
    <mergeCell ref="A2:G2"/>
    <mergeCell ref="A3:A4"/>
    <mergeCell ref="L3:N3"/>
    <mergeCell ref="Z3:Z4"/>
    <mergeCell ref="O3:O4"/>
    <mergeCell ref="P3:P4"/>
    <mergeCell ref="Q3:Q4"/>
    <mergeCell ref="R3:R4"/>
    <mergeCell ref="S3:S4"/>
    <mergeCell ref="T3:T4"/>
    <mergeCell ref="U3:U4"/>
    <mergeCell ref="V3:V4"/>
    <mergeCell ref="W3:W4"/>
    <mergeCell ref="X3:X4"/>
    <mergeCell ref="Y3:Y4"/>
    <mergeCell ref="AG3:AG4"/>
    <mergeCell ref="AH3:AH4"/>
    <mergeCell ref="AI3:AI4"/>
    <mergeCell ref="AA3:AA4"/>
    <mergeCell ref="AB3:AB4"/>
    <mergeCell ref="AC3:AC4"/>
    <mergeCell ref="AD3:AD4"/>
    <mergeCell ref="AE3:AE4"/>
    <mergeCell ref="AF3:AF4"/>
    <mergeCell ref="A28:B28"/>
    <mergeCell ref="A29:B29"/>
    <mergeCell ref="C3:E3"/>
    <mergeCell ref="F3:H3"/>
    <mergeCell ref="I3:K3"/>
    <mergeCell ref="AJ3:AJ4"/>
    <mergeCell ref="AK3:AK4"/>
    <mergeCell ref="C31:E31"/>
    <mergeCell ref="F31:H31"/>
    <mergeCell ref="I31:K31"/>
    <mergeCell ref="L31:N31"/>
    <mergeCell ref="O31:O32"/>
    <mergeCell ref="P31:P32"/>
    <mergeCell ref="Q31:Q32"/>
    <mergeCell ref="R31:R32"/>
    <mergeCell ref="S31:S32"/>
    <mergeCell ref="T31:T32"/>
    <mergeCell ref="U31:U32"/>
    <mergeCell ref="V31:V32"/>
    <mergeCell ref="W31:W32"/>
    <mergeCell ref="X31:X32"/>
    <mergeCell ref="AI31:AI32"/>
    <mergeCell ref="AJ31:AJ32"/>
    <mergeCell ref="AK31:AK32"/>
    <mergeCell ref="A33:B33"/>
    <mergeCell ref="A34:B34"/>
    <mergeCell ref="AD31:AD32"/>
    <mergeCell ref="AE31:AE32"/>
    <mergeCell ref="AF31:AF32"/>
    <mergeCell ref="AG31:AG32"/>
    <mergeCell ref="AH31:AH32"/>
    <mergeCell ref="Y31:Y32"/>
    <mergeCell ref="Z31:Z32"/>
    <mergeCell ref="AA31:AA32"/>
    <mergeCell ref="AB31:AB32"/>
    <mergeCell ref="AC31:AC32"/>
  </mergeCells>
  <conditionalFormatting sqref="E11:E27">
    <cfRule type="cellIs" dxfId="287" priority="770" stopIfTrue="1" operator="between">
      <formula>76%</formula>
      <formula>100%</formula>
    </cfRule>
    <cfRule type="cellIs" dxfId="286" priority="771" stopIfTrue="1" operator="between">
      <formula>61%</formula>
      <formula>75.99%</formula>
    </cfRule>
    <cfRule type="cellIs" dxfId="285" priority="772" stopIfTrue="1" operator="between">
      <formula>51%</formula>
      <formula>60.99%</formula>
    </cfRule>
    <cfRule type="cellIs" dxfId="284" priority="773" stopIfTrue="1" operator="between">
      <formula>41%</formula>
      <formula>50.99%</formula>
    </cfRule>
    <cfRule type="cellIs" dxfId="283" priority="774" stopIfTrue="1" operator="between">
      <formula>0%</formula>
      <formula>30.99%</formula>
    </cfRule>
  </conditionalFormatting>
  <conditionalFormatting sqref="E11:E27">
    <cfRule type="cellIs" dxfId="282" priority="769" stopIfTrue="1" operator="between">
      <formula>31%</formula>
      <formula>40.99%</formula>
    </cfRule>
  </conditionalFormatting>
  <conditionalFormatting sqref="H11:H28">
    <cfRule type="cellIs" dxfId="281" priority="764" stopIfTrue="1" operator="between">
      <formula>76%</formula>
      <formula>100%</formula>
    </cfRule>
    <cfRule type="cellIs" dxfId="280" priority="765" stopIfTrue="1" operator="between">
      <formula>61%</formula>
      <formula>75.99%</formula>
    </cfRule>
    <cfRule type="cellIs" dxfId="279" priority="766" stopIfTrue="1" operator="between">
      <formula>51%</formula>
      <formula>60.99%</formula>
    </cfRule>
    <cfRule type="cellIs" dxfId="278" priority="767" stopIfTrue="1" operator="between">
      <formula>41%</formula>
      <formula>50.99%</formula>
    </cfRule>
    <cfRule type="cellIs" dxfId="277" priority="768" stopIfTrue="1" operator="between">
      <formula>0%</formula>
      <formula>30.99%</formula>
    </cfRule>
  </conditionalFormatting>
  <conditionalFormatting sqref="H11:H28">
    <cfRule type="cellIs" dxfId="276" priority="763" stopIfTrue="1" operator="between">
      <formula>31%</formula>
      <formula>40.99%</formula>
    </cfRule>
  </conditionalFormatting>
  <conditionalFormatting sqref="K11:K28">
    <cfRule type="cellIs" dxfId="275" priority="758" stopIfTrue="1" operator="between">
      <formula>76%</formula>
      <formula>100%</formula>
    </cfRule>
    <cfRule type="cellIs" dxfId="274" priority="759" stopIfTrue="1" operator="between">
      <formula>61%</formula>
      <formula>75.99%</formula>
    </cfRule>
    <cfRule type="cellIs" dxfId="273" priority="760" stopIfTrue="1" operator="between">
      <formula>51%</formula>
      <formula>60.99%</formula>
    </cfRule>
    <cfRule type="cellIs" dxfId="272" priority="761" stopIfTrue="1" operator="between">
      <formula>41%</formula>
      <formula>50.99%</formula>
    </cfRule>
    <cfRule type="cellIs" dxfId="271" priority="762" stopIfTrue="1" operator="between">
      <formula>0%</formula>
      <formula>30.99%</formula>
    </cfRule>
  </conditionalFormatting>
  <conditionalFormatting sqref="K11:K28">
    <cfRule type="cellIs" dxfId="270" priority="757" stopIfTrue="1" operator="between">
      <formula>31%</formula>
      <formula>40.99%</formula>
    </cfRule>
  </conditionalFormatting>
  <conditionalFormatting sqref="N11:N28">
    <cfRule type="cellIs" dxfId="269" priority="752" stopIfTrue="1" operator="between">
      <formula>76%</formula>
      <formula>100%</formula>
    </cfRule>
    <cfRule type="cellIs" dxfId="268" priority="753" stopIfTrue="1" operator="between">
      <formula>61%</formula>
      <formula>75.99%</formula>
    </cfRule>
    <cfRule type="cellIs" dxfId="267" priority="754" stopIfTrue="1" operator="between">
      <formula>51%</formula>
      <formula>60.99%</formula>
    </cfRule>
    <cfRule type="cellIs" dxfId="266" priority="755" stopIfTrue="1" operator="between">
      <formula>41%</formula>
      <formula>50.99%</formula>
    </cfRule>
    <cfRule type="cellIs" dxfId="265" priority="756" stopIfTrue="1" operator="between">
      <formula>0%</formula>
      <formula>30.99%</formula>
    </cfRule>
  </conditionalFormatting>
  <conditionalFormatting sqref="N11:N28">
    <cfRule type="cellIs" dxfId="264" priority="751" stopIfTrue="1" operator="between">
      <formula>31%</formula>
      <formula>40.99%</formula>
    </cfRule>
  </conditionalFormatting>
  <conditionalFormatting sqref="E28">
    <cfRule type="cellIs" dxfId="263" priority="746" stopIfTrue="1" operator="between">
      <formula>76%</formula>
      <formula>100%</formula>
    </cfRule>
    <cfRule type="cellIs" dxfId="262" priority="747" stopIfTrue="1" operator="between">
      <formula>61%</formula>
      <formula>75.99%</formula>
    </cfRule>
    <cfRule type="cellIs" dxfId="261" priority="748" stopIfTrue="1" operator="between">
      <formula>51%</formula>
      <formula>60.99%</formula>
    </cfRule>
    <cfRule type="cellIs" dxfId="260" priority="749" stopIfTrue="1" operator="between">
      <formula>41%</formula>
      <formula>50.99%</formula>
    </cfRule>
    <cfRule type="cellIs" dxfId="259" priority="750" stopIfTrue="1" operator="between">
      <formula>0%</formula>
      <formula>30.99%</formula>
    </cfRule>
  </conditionalFormatting>
  <conditionalFormatting sqref="E28">
    <cfRule type="cellIs" dxfId="258" priority="745" stopIfTrue="1" operator="between">
      <formula>31%</formula>
      <formula>40.99%</formula>
    </cfRule>
  </conditionalFormatting>
  <conditionalFormatting sqref="O11:O28">
    <cfRule type="cellIs" dxfId="257" priority="596" stopIfTrue="1" operator="between">
      <formula>76%</formula>
      <formula>100%</formula>
    </cfRule>
    <cfRule type="cellIs" dxfId="256" priority="597" stopIfTrue="1" operator="between">
      <formula>61%</formula>
      <formula>75.99%</formula>
    </cfRule>
    <cfRule type="cellIs" dxfId="255" priority="598" stopIfTrue="1" operator="between">
      <formula>51%</formula>
      <formula>60.99%</formula>
    </cfRule>
    <cfRule type="cellIs" dxfId="254" priority="599" stopIfTrue="1" operator="between">
      <formula>41%</formula>
      <formula>50.99%</formula>
    </cfRule>
    <cfRule type="cellIs" dxfId="253" priority="600" stopIfTrue="1" operator="between">
      <formula>0%</formula>
      <formula>30.99%</formula>
    </cfRule>
  </conditionalFormatting>
  <conditionalFormatting sqref="O11:O28">
    <cfRule type="cellIs" dxfId="252" priority="595" stopIfTrue="1" operator="between">
      <formula>31%</formula>
      <formula>40.99%</formula>
    </cfRule>
  </conditionalFormatting>
  <conditionalFormatting sqref="P11:P28">
    <cfRule type="cellIs" dxfId="251" priority="590" stopIfTrue="1" operator="between">
      <formula>76%</formula>
      <formula>100%</formula>
    </cfRule>
    <cfRule type="cellIs" dxfId="250" priority="591" stopIfTrue="1" operator="between">
      <formula>61%</formula>
      <formula>75.99%</formula>
    </cfRule>
    <cfRule type="cellIs" dxfId="249" priority="592" stopIfTrue="1" operator="between">
      <formula>51%</formula>
      <formula>60.99%</formula>
    </cfRule>
    <cfRule type="cellIs" dxfId="248" priority="593" stopIfTrue="1" operator="between">
      <formula>41%</formula>
      <formula>50.99%</formula>
    </cfRule>
    <cfRule type="cellIs" dxfId="247" priority="594" stopIfTrue="1" operator="between">
      <formula>0%</formula>
      <formula>30.99%</formula>
    </cfRule>
  </conditionalFormatting>
  <conditionalFormatting sqref="P11:P28">
    <cfRule type="cellIs" dxfId="246" priority="589" stopIfTrue="1" operator="between">
      <formula>31%</formula>
      <formula>40.99%</formula>
    </cfRule>
  </conditionalFormatting>
  <conditionalFormatting sqref="N33:N34">
    <cfRule type="cellIs" dxfId="245" priority="128" stopIfTrue="1" operator="between">
      <formula>76%</formula>
      <formula>100%</formula>
    </cfRule>
    <cfRule type="cellIs" dxfId="244" priority="129" stopIfTrue="1" operator="between">
      <formula>61%</formula>
      <formula>75.99%</formula>
    </cfRule>
    <cfRule type="cellIs" dxfId="243" priority="130" stopIfTrue="1" operator="between">
      <formula>49%</formula>
      <formula>60.99%</formula>
    </cfRule>
    <cfRule type="cellIs" dxfId="242" priority="131" stopIfTrue="1" operator="between">
      <formula>41%</formula>
      <formula>48.99%</formula>
    </cfRule>
    <cfRule type="cellIs" dxfId="241" priority="132" stopIfTrue="1" operator="between">
      <formula>0%</formula>
      <formula>30.99%</formula>
    </cfRule>
  </conditionalFormatting>
  <conditionalFormatting sqref="N33:N34">
    <cfRule type="cellIs" dxfId="240" priority="127" stopIfTrue="1" operator="between">
      <formula>31%</formula>
      <formula>40.99%</formula>
    </cfRule>
  </conditionalFormatting>
  <conditionalFormatting sqref="E5:E10">
    <cfRule type="cellIs" dxfId="239" priority="92" stopIfTrue="1" operator="between">
      <formula>76%</formula>
      <formula>100%</formula>
    </cfRule>
    <cfRule type="cellIs" dxfId="238" priority="93" stopIfTrue="1" operator="between">
      <formula>61%</formula>
      <formula>75.99%</formula>
    </cfRule>
    <cfRule type="cellIs" dxfId="237" priority="94" stopIfTrue="1" operator="between">
      <formula>49%</formula>
      <formula>60.99%</formula>
    </cfRule>
    <cfRule type="cellIs" dxfId="236" priority="95" stopIfTrue="1" operator="between">
      <formula>41%</formula>
      <formula>48.99%</formula>
    </cfRule>
    <cfRule type="cellIs" dxfId="235" priority="96" stopIfTrue="1" operator="between">
      <formula>0%</formula>
      <formula>30.99%</formula>
    </cfRule>
  </conditionalFormatting>
  <conditionalFormatting sqref="E5:E10">
    <cfRule type="cellIs" dxfId="234" priority="91" stopIfTrue="1" operator="between">
      <formula>31%</formula>
      <formula>40.99%</formula>
    </cfRule>
  </conditionalFormatting>
  <conditionalFormatting sqref="H5:H10">
    <cfRule type="cellIs" dxfId="233" priority="86" stopIfTrue="1" operator="between">
      <formula>76%</formula>
      <formula>100%</formula>
    </cfRule>
    <cfRule type="cellIs" dxfId="232" priority="87" stopIfTrue="1" operator="between">
      <formula>61%</formula>
      <formula>75.99%</formula>
    </cfRule>
    <cfRule type="cellIs" dxfId="231" priority="88" stopIfTrue="1" operator="between">
      <formula>49%</formula>
      <formula>60.99%</formula>
    </cfRule>
    <cfRule type="cellIs" dxfId="230" priority="89" stopIfTrue="1" operator="between">
      <formula>41%</formula>
      <formula>48.99%</formula>
    </cfRule>
    <cfRule type="cellIs" dxfId="229" priority="90" stopIfTrue="1" operator="between">
      <formula>0%</formula>
      <formula>30.99%</formula>
    </cfRule>
  </conditionalFormatting>
  <conditionalFormatting sqref="H5:H10">
    <cfRule type="cellIs" dxfId="228" priority="85" stopIfTrue="1" operator="between">
      <formula>31%</formula>
      <formula>40.99%</formula>
    </cfRule>
  </conditionalFormatting>
  <conditionalFormatting sqref="K5:K10">
    <cfRule type="cellIs" dxfId="227" priority="80" stopIfTrue="1" operator="between">
      <formula>76%</formula>
      <formula>100%</formula>
    </cfRule>
    <cfRule type="cellIs" dxfId="226" priority="81" stopIfTrue="1" operator="between">
      <formula>61%</formula>
      <formula>75.99%</formula>
    </cfRule>
    <cfRule type="cellIs" dxfId="225" priority="82" stopIfTrue="1" operator="between">
      <formula>49%</formula>
      <formula>60.99%</formula>
    </cfRule>
    <cfRule type="cellIs" dxfId="224" priority="83" stopIfTrue="1" operator="between">
      <formula>41%</formula>
      <formula>48.99%</formula>
    </cfRule>
    <cfRule type="cellIs" dxfId="223" priority="84" stopIfTrue="1" operator="between">
      <formula>0%</formula>
      <formula>30.99%</formula>
    </cfRule>
  </conditionalFormatting>
  <conditionalFormatting sqref="K5:K10">
    <cfRule type="cellIs" dxfId="222" priority="79" stopIfTrue="1" operator="between">
      <formula>31%</formula>
      <formula>40.99%</formula>
    </cfRule>
  </conditionalFormatting>
  <conditionalFormatting sqref="N5:N10">
    <cfRule type="cellIs" dxfId="221" priority="74" stopIfTrue="1" operator="between">
      <formula>76%</formula>
      <formula>100%</formula>
    </cfRule>
    <cfRule type="cellIs" dxfId="220" priority="75" stopIfTrue="1" operator="between">
      <formula>61%</formula>
      <formula>75.99%</formula>
    </cfRule>
    <cfRule type="cellIs" dxfId="219" priority="76" stopIfTrue="1" operator="between">
      <formula>49%</formula>
      <formula>60.99%</formula>
    </cfRule>
    <cfRule type="cellIs" dxfId="218" priority="77" stopIfTrue="1" operator="between">
      <formula>41%</formula>
      <formula>48.99%</formula>
    </cfRule>
    <cfRule type="cellIs" dxfId="217" priority="78" stopIfTrue="1" operator="between">
      <formula>0%</formula>
      <formula>30.99%</formula>
    </cfRule>
  </conditionalFormatting>
  <conditionalFormatting sqref="N5:N10">
    <cfRule type="cellIs" dxfId="216" priority="73" stopIfTrue="1" operator="between">
      <formula>31%</formula>
      <formula>40.99%</formula>
    </cfRule>
  </conditionalFormatting>
  <conditionalFormatting sqref="O5:O10">
    <cfRule type="cellIs" dxfId="215" priority="68" stopIfTrue="1" operator="between">
      <formula>76%</formula>
      <formula>100%</formula>
    </cfRule>
    <cfRule type="cellIs" dxfId="214" priority="69" stopIfTrue="1" operator="between">
      <formula>61%</formula>
      <formula>75.99%</formula>
    </cfRule>
    <cfRule type="cellIs" dxfId="213" priority="70" stopIfTrue="1" operator="between">
      <formula>49%</formula>
      <formula>60.99%</formula>
    </cfRule>
    <cfRule type="cellIs" dxfId="212" priority="71" stopIfTrue="1" operator="between">
      <formula>41%</formula>
      <formula>48.99%</formula>
    </cfRule>
    <cfRule type="cellIs" dxfId="211" priority="72" stopIfTrue="1" operator="between">
      <formula>0%</formula>
      <formula>30.99%</formula>
    </cfRule>
  </conditionalFormatting>
  <conditionalFormatting sqref="O5:O10">
    <cfRule type="cellIs" dxfId="210" priority="67" stopIfTrue="1" operator="between">
      <formula>31%</formula>
      <formula>40.99%</formula>
    </cfRule>
  </conditionalFormatting>
  <conditionalFormatting sqref="P5:P10">
    <cfRule type="cellIs" dxfId="209" priority="62" stopIfTrue="1" operator="between">
      <formula>76%</formula>
      <formula>100%</formula>
    </cfRule>
    <cfRule type="cellIs" dxfId="208" priority="63" stopIfTrue="1" operator="between">
      <formula>61%</formula>
      <formula>75.99%</formula>
    </cfRule>
    <cfRule type="cellIs" dxfId="207" priority="64" stopIfTrue="1" operator="between">
      <formula>49%</formula>
      <formula>60.99%</formula>
    </cfRule>
    <cfRule type="cellIs" dxfId="206" priority="65" stopIfTrue="1" operator="between">
      <formula>41%</formula>
      <formula>48.99%</formula>
    </cfRule>
    <cfRule type="cellIs" dxfId="205" priority="66" stopIfTrue="1" operator="between">
      <formula>0%</formula>
      <formula>30.99%</formula>
    </cfRule>
  </conditionalFormatting>
  <conditionalFormatting sqref="P5:P10">
    <cfRule type="cellIs" dxfId="204" priority="61" stopIfTrue="1" operator="between">
      <formula>31%</formula>
      <formula>40.99%</formula>
    </cfRule>
  </conditionalFormatting>
  <conditionalFormatting sqref="E33">
    <cfRule type="cellIs" dxfId="203" priority="56" stopIfTrue="1" operator="between">
      <formula>76%</formula>
      <formula>100%</formula>
    </cfRule>
    <cfRule type="cellIs" dxfId="202" priority="57" stopIfTrue="1" operator="between">
      <formula>61%</formula>
      <formula>75.99%</formula>
    </cfRule>
    <cfRule type="cellIs" dxfId="201" priority="58" stopIfTrue="1" operator="between">
      <formula>49%</formula>
      <formula>60.99%</formula>
    </cfRule>
    <cfRule type="cellIs" dxfId="200" priority="59" stopIfTrue="1" operator="between">
      <formula>41%</formula>
      <formula>48.99%</formula>
    </cfRule>
    <cfRule type="cellIs" dxfId="199" priority="60" stopIfTrue="1" operator="between">
      <formula>0%</formula>
      <formula>30.99%</formula>
    </cfRule>
  </conditionalFormatting>
  <conditionalFormatting sqref="E33">
    <cfRule type="cellIs" dxfId="198" priority="55" stopIfTrue="1" operator="between">
      <formula>31%</formula>
      <formula>40.99%</formula>
    </cfRule>
  </conditionalFormatting>
  <conditionalFormatting sqref="E34">
    <cfRule type="cellIs" dxfId="197" priority="50" stopIfTrue="1" operator="between">
      <formula>76%</formula>
      <formula>100%</formula>
    </cfRule>
    <cfRule type="cellIs" dxfId="196" priority="51" stopIfTrue="1" operator="between">
      <formula>61%</formula>
      <formula>75.99%</formula>
    </cfRule>
    <cfRule type="cellIs" dxfId="195" priority="52" stopIfTrue="1" operator="between">
      <formula>49%</formula>
      <formula>60.99%</formula>
    </cfRule>
    <cfRule type="cellIs" dxfId="194" priority="53" stopIfTrue="1" operator="between">
      <formula>41%</formula>
      <formula>48.99%</formula>
    </cfRule>
    <cfRule type="cellIs" dxfId="193" priority="54" stopIfTrue="1" operator="between">
      <formula>0%</formula>
      <formula>30.99%</formula>
    </cfRule>
  </conditionalFormatting>
  <conditionalFormatting sqref="E34">
    <cfRule type="cellIs" dxfId="192" priority="49" stopIfTrue="1" operator="between">
      <formula>31%</formula>
      <formula>40.99%</formula>
    </cfRule>
  </conditionalFormatting>
  <conditionalFormatting sqref="H33">
    <cfRule type="cellIs" dxfId="191" priority="44" stopIfTrue="1" operator="between">
      <formula>76%</formula>
      <formula>100%</formula>
    </cfRule>
    <cfRule type="cellIs" dxfId="190" priority="45" stopIfTrue="1" operator="between">
      <formula>61%</formula>
      <formula>75.99%</formula>
    </cfRule>
    <cfRule type="cellIs" dxfId="189" priority="46" stopIfTrue="1" operator="between">
      <formula>49%</formula>
      <formula>60.99%</formula>
    </cfRule>
    <cfRule type="cellIs" dxfId="188" priority="47" stopIfTrue="1" operator="between">
      <formula>41%</formula>
      <formula>48.99%</formula>
    </cfRule>
    <cfRule type="cellIs" dxfId="187" priority="48" stopIfTrue="1" operator="between">
      <formula>0%</formula>
      <formula>30.99%</formula>
    </cfRule>
  </conditionalFormatting>
  <conditionalFormatting sqref="H33">
    <cfRule type="cellIs" dxfId="186" priority="43" stopIfTrue="1" operator="between">
      <formula>31%</formula>
      <formula>40.99%</formula>
    </cfRule>
  </conditionalFormatting>
  <conditionalFormatting sqref="H34">
    <cfRule type="cellIs" dxfId="185" priority="38" stopIfTrue="1" operator="between">
      <formula>76%</formula>
      <formula>100%</formula>
    </cfRule>
    <cfRule type="cellIs" dxfId="184" priority="39" stopIfTrue="1" operator="between">
      <formula>61%</formula>
      <formula>75.99%</formula>
    </cfRule>
    <cfRule type="cellIs" dxfId="183" priority="40" stopIfTrue="1" operator="between">
      <formula>49%</formula>
      <formula>60.99%</formula>
    </cfRule>
    <cfRule type="cellIs" dxfId="182" priority="41" stopIfTrue="1" operator="between">
      <formula>41%</formula>
      <formula>48.99%</formula>
    </cfRule>
    <cfRule type="cellIs" dxfId="181" priority="42" stopIfTrue="1" operator="between">
      <formula>0%</formula>
      <formula>30.99%</formula>
    </cfRule>
  </conditionalFormatting>
  <conditionalFormatting sqref="H34">
    <cfRule type="cellIs" dxfId="180" priority="37" stopIfTrue="1" operator="between">
      <formula>31%</formula>
      <formula>40.99%</formula>
    </cfRule>
  </conditionalFormatting>
  <conditionalFormatting sqref="K33">
    <cfRule type="cellIs" dxfId="179" priority="32" stopIfTrue="1" operator="between">
      <formula>76%</formula>
      <formula>100%</formula>
    </cfRule>
    <cfRule type="cellIs" dxfId="178" priority="33" stopIfTrue="1" operator="between">
      <formula>61%</formula>
      <formula>75.99%</formula>
    </cfRule>
    <cfRule type="cellIs" dxfId="177" priority="34" stopIfTrue="1" operator="between">
      <formula>49%</formula>
      <formula>60.99%</formula>
    </cfRule>
    <cfRule type="cellIs" dxfId="176" priority="35" stopIfTrue="1" operator="between">
      <formula>41%</formula>
      <formula>48.99%</formula>
    </cfRule>
    <cfRule type="cellIs" dxfId="175" priority="36" stopIfTrue="1" operator="between">
      <formula>0%</formula>
      <formula>30.99%</formula>
    </cfRule>
  </conditionalFormatting>
  <conditionalFormatting sqref="K33">
    <cfRule type="cellIs" dxfId="174" priority="31" stopIfTrue="1" operator="between">
      <formula>31%</formula>
      <formula>40.99%</formula>
    </cfRule>
  </conditionalFormatting>
  <conditionalFormatting sqref="K34">
    <cfRule type="cellIs" dxfId="173" priority="26" stopIfTrue="1" operator="between">
      <formula>76%</formula>
      <formula>100%</formula>
    </cfRule>
    <cfRule type="cellIs" dxfId="172" priority="27" stopIfTrue="1" operator="between">
      <formula>61%</formula>
      <formula>75.99%</formula>
    </cfRule>
    <cfRule type="cellIs" dxfId="171" priority="28" stopIfTrue="1" operator="between">
      <formula>49%</formula>
      <formula>60.99%</formula>
    </cfRule>
    <cfRule type="cellIs" dxfId="170" priority="29" stopIfTrue="1" operator="between">
      <formula>41%</formula>
      <formula>48.99%</formula>
    </cfRule>
    <cfRule type="cellIs" dxfId="169" priority="30" stopIfTrue="1" operator="between">
      <formula>0%</formula>
      <formula>30.99%</formula>
    </cfRule>
  </conditionalFormatting>
  <conditionalFormatting sqref="K34">
    <cfRule type="cellIs" dxfId="168" priority="25" stopIfTrue="1" operator="between">
      <formula>31%</formula>
      <formula>40.99%</formula>
    </cfRule>
  </conditionalFormatting>
  <conditionalFormatting sqref="O33">
    <cfRule type="cellIs" dxfId="167" priority="20" stopIfTrue="1" operator="between">
      <formula>76%</formula>
      <formula>100%</formula>
    </cfRule>
    <cfRule type="cellIs" dxfId="166" priority="21" stopIfTrue="1" operator="between">
      <formula>61%</formula>
      <formula>75.99%</formula>
    </cfRule>
    <cfRule type="cellIs" dxfId="165" priority="22" stopIfTrue="1" operator="between">
      <formula>49%</formula>
      <formula>60.99%</formula>
    </cfRule>
    <cfRule type="cellIs" dxfId="164" priority="23" stopIfTrue="1" operator="between">
      <formula>41%</formula>
      <formula>48.99%</formula>
    </cfRule>
    <cfRule type="cellIs" dxfId="163" priority="24" stopIfTrue="1" operator="between">
      <formula>0%</formula>
      <formula>30.99%</formula>
    </cfRule>
  </conditionalFormatting>
  <conditionalFormatting sqref="O33">
    <cfRule type="cellIs" dxfId="162" priority="19" stopIfTrue="1" operator="between">
      <formula>31%</formula>
      <formula>40.99%</formula>
    </cfRule>
  </conditionalFormatting>
  <conditionalFormatting sqref="P33">
    <cfRule type="cellIs" dxfId="161" priority="14" stopIfTrue="1" operator="between">
      <formula>76%</formula>
      <formula>100%</formula>
    </cfRule>
    <cfRule type="cellIs" dxfId="160" priority="15" stopIfTrue="1" operator="between">
      <formula>61%</formula>
      <formula>75.99%</formula>
    </cfRule>
    <cfRule type="cellIs" dxfId="159" priority="16" stopIfTrue="1" operator="between">
      <formula>49%</formula>
      <formula>60.99%</formula>
    </cfRule>
    <cfRule type="cellIs" dxfId="158" priority="17" stopIfTrue="1" operator="between">
      <formula>41%</formula>
      <formula>48.99%</formula>
    </cfRule>
    <cfRule type="cellIs" dxfId="157" priority="18" stopIfTrue="1" operator="between">
      <formula>0%</formula>
      <formula>30.99%</formula>
    </cfRule>
  </conditionalFormatting>
  <conditionalFormatting sqref="P33">
    <cfRule type="cellIs" dxfId="156" priority="13" stopIfTrue="1" operator="between">
      <formula>31%</formula>
      <formula>40.99%</formula>
    </cfRule>
  </conditionalFormatting>
  <conditionalFormatting sqref="P34">
    <cfRule type="cellIs" dxfId="155" priority="8" stopIfTrue="1" operator="between">
      <formula>76%</formula>
      <formula>100%</formula>
    </cfRule>
    <cfRule type="cellIs" dxfId="154" priority="9" stopIfTrue="1" operator="between">
      <formula>61%</formula>
      <formula>75.99%</formula>
    </cfRule>
    <cfRule type="cellIs" dxfId="153" priority="10" stopIfTrue="1" operator="between">
      <formula>49%</formula>
      <formula>60.99%</formula>
    </cfRule>
    <cfRule type="cellIs" dxfId="152" priority="11" stopIfTrue="1" operator="between">
      <formula>41%</formula>
      <formula>48.99%</formula>
    </cfRule>
    <cfRule type="cellIs" dxfId="151" priority="12" stopIfTrue="1" operator="between">
      <formula>0%</formula>
      <formula>30.99%</formula>
    </cfRule>
  </conditionalFormatting>
  <conditionalFormatting sqref="P34">
    <cfRule type="cellIs" dxfId="150" priority="7" stopIfTrue="1" operator="between">
      <formula>31%</formula>
      <formula>40.99%</formula>
    </cfRule>
  </conditionalFormatting>
  <conditionalFormatting sqref="O34">
    <cfRule type="cellIs" dxfId="149" priority="2" stopIfTrue="1" operator="between">
      <formula>76%</formula>
      <formula>100%</formula>
    </cfRule>
    <cfRule type="cellIs" dxfId="148" priority="3" stopIfTrue="1" operator="between">
      <formula>61%</formula>
      <formula>75.99%</formula>
    </cfRule>
    <cfRule type="cellIs" dxfId="147" priority="4" stopIfTrue="1" operator="between">
      <formula>49%</formula>
      <formula>60.99%</formula>
    </cfRule>
    <cfRule type="cellIs" dxfId="146" priority="5" stopIfTrue="1" operator="between">
      <formula>41%</formula>
      <formula>48.99%</formula>
    </cfRule>
    <cfRule type="cellIs" dxfId="145" priority="6" stopIfTrue="1" operator="between">
      <formula>0%</formula>
      <formula>30.99%</formula>
    </cfRule>
  </conditionalFormatting>
  <conditionalFormatting sqref="O34">
    <cfRule type="cellIs" dxfId="144" priority="1" stopIfTrue="1" operator="between">
      <formula>31%</formula>
      <formula>40.99%</formula>
    </cfRule>
  </conditionalFormatting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413CFB-2310-FA4D-95B4-4E4FD17BCB9C}">
  <dimension ref="A2:AL34"/>
  <sheetViews>
    <sheetView topLeftCell="M1" zoomScaleNormal="100" workbookViewId="0">
      <selection activeCell="AA3" sqref="AA3:AG4"/>
    </sheetView>
  </sheetViews>
  <sheetFormatPr baseColWidth="10" defaultRowHeight="16" x14ac:dyDescent="0.2"/>
  <cols>
    <col min="1" max="1" width="12.33203125" customWidth="1"/>
    <col min="2" max="25" width="7.83203125" customWidth="1"/>
    <col min="26" max="32" width="7.83203125" style="48" customWidth="1"/>
    <col min="33" max="35" width="10.83203125" style="45"/>
    <col min="38" max="38" width="11.83203125" customWidth="1"/>
  </cols>
  <sheetData>
    <row r="2" spans="1:38" ht="17" thickBot="1" x14ac:dyDescent="0.25">
      <c r="A2" s="213" t="s">
        <v>71</v>
      </c>
      <c r="B2" s="213"/>
      <c r="C2" s="213"/>
      <c r="D2" s="213"/>
      <c r="E2" s="213"/>
      <c r="F2" s="213"/>
      <c r="G2" s="82"/>
      <c r="H2" s="82"/>
      <c r="I2" s="82"/>
      <c r="J2" s="82"/>
      <c r="K2" s="82"/>
      <c r="L2" s="82"/>
      <c r="M2" s="82"/>
      <c r="P2" s="82"/>
    </row>
    <row r="3" spans="1:38" ht="16" customHeight="1" x14ac:dyDescent="0.2">
      <c r="A3" s="211" t="s">
        <v>0</v>
      </c>
      <c r="B3" s="86" t="s">
        <v>66</v>
      </c>
      <c r="C3" s="222" t="s">
        <v>24</v>
      </c>
      <c r="D3" s="234"/>
      <c r="E3" s="235"/>
      <c r="F3" s="236" t="s">
        <v>1</v>
      </c>
      <c r="G3" s="234"/>
      <c r="H3" s="235"/>
      <c r="I3" s="236" t="s">
        <v>2</v>
      </c>
      <c r="J3" s="234"/>
      <c r="K3" s="235"/>
      <c r="L3" s="236" t="s">
        <v>3</v>
      </c>
      <c r="M3" s="234"/>
      <c r="N3" s="237"/>
      <c r="O3" s="196" t="s">
        <v>22</v>
      </c>
      <c r="P3" s="196" t="s">
        <v>28</v>
      </c>
      <c r="Q3" s="214" t="s">
        <v>4</v>
      </c>
      <c r="R3" s="216" t="s">
        <v>5</v>
      </c>
      <c r="S3" s="216" t="s">
        <v>6</v>
      </c>
      <c r="T3" s="188" t="s">
        <v>7</v>
      </c>
      <c r="U3" s="188" t="s">
        <v>8</v>
      </c>
      <c r="V3" s="188" t="s">
        <v>9</v>
      </c>
      <c r="W3" s="188" t="s">
        <v>10</v>
      </c>
      <c r="X3" s="188" t="s">
        <v>11</v>
      </c>
      <c r="Y3" s="188" t="s">
        <v>12</v>
      </c>
      <c r="Z3" s="220" t="s">
        <v>13</v>
      </c>
      <c r="AA3" s="190" t="s">
        <v>20</v>
      </c>
      <c r="AB3" s="207" t="s">
        <v>60</v>
      </c>
      <c r="AC3" s="207" t="s">
        <v>61</v>
      </c>
      <c r="AD3" s="207" t="s">
        <v>62</v>
      </c>
      <c r="AE3" s="190" t="s">
        <v>21</v>
      </c>
      <c r="AF3" s="205" t="s">
        <v>23</v>
      </c>
      <c r="AG3" s="208" t="s">
        <v>63</v>
      </c>
      <c r="AH3" s="209" t="s">
        <v>64</v>
      </c>
      <c r="AI3" s="204" t="s">
        <v>26</v>
      </c>
      <c r="AJ3" s="204" t="s">
        <v>27</v>
      </c>
      <c r="AK3" s="192" t="s">
        <v>65</v>
      </c>
    </row>
    <row r="4" spans="1:38" ht="17" thickBot="1" x14ac:dyDescent="0.25">
      <c r="A4" s="212"/>
      <c r="B4" s="85" t="s">
        <v>54</v>
      </c>
      <c r="C4" s="11" t="s">
        <v>14</v>
      </c>
      <c r="D4" s="1" t="s">
        <v>15</v>
      </c>
      <c r="E4" s="21" t="s">
        <v>16</v>
      </c>
      <c r="F4" s="68" t="s">
        <v>14</v>
      </c>
      <c r="G4" s="68" t="s">
        <v>15</v>
      </c>
      <c r="H4" s="68" t="s">
        <v>17</v>
      </c>
      <c r="I4" s="68" t="s">
        <v>14</v>
      </c>
      <c r="J4" s="68" t="s">
        <v>15</v>
      </c>
      <c r="K4" s="68" t="s">
        <v>16</v>
      </c>
      <c r="L4" s="68" t="s">
        <v>14</v>
      </c>
      <c r="M4" s="68" t="s">
        <v>15</v>
      </c>
      <c r="N4" s="70" t="s">
        <v>16</v>
      </c>
      <c r="O4" s="197"/>
      <c r="P4" s="197"/>
      <c r="Q4" s="215"/>
      <c r="R4" s="217"/>
      <c r="S4" s="217"/>
      <c r="T4" s="189"/>
      <c r="U4" s="189"/>
      <c r="V4" s="189"/>
      <c r="W4" s="189"/>
      <c r="X4" s="189"/>
      <c r="Y4" s="189"/>
      <c r="Z4" s="221"/>
      <c r="AA4" s="203"/>
      <c r="AB4" s="203"/>
      <c r="AC4" s="203"/>
      <c r="AD4" s="203"/>
      <c r="AE4" s="203"/>
      <c r="AF4" s="206"/>
      <c r="AG4" s="206"/>
      <c r="AH4" s="210"/>
      <c r="AI4" s="191"/>
      <c r="AJ4" s="191"/>
      <c r="AK4" s="193"/>
    </row>
    <row r="5" spans="1:38" ht="17" thickBot="1" x14ac:dyDescent="0.25">
      <c r="A5" s="18" t="s">
        <v>33</v>
      </c>
      <c r="B5" s="87" t="s">
        <v>18</v>
      </c>
      <c r="C5" s="5">
        <v>21</v>
      </c>
      <c r="D5" s="26">
        <v>48</v>
      </c>
      <c r="E5" s="52">
        <f t="shared" ref="E5:E29" si="0">C5/D5</f>
        <v>0.4375</v>
      </c>
      <c r="F5" s="63">
        <v>2</v>
      </c>
      <c r="G5" s="63">
        <v>20</v>
      </c>
      <c r="H5" s="49">
        <f t="shared" ref="H5:H29" si="1">F5/G5</f>
        <v>0.1</v>
      </c>
      <c r="I5" s="63">
        <f t="shared" ref="I5:J10" si="2">C5+F5</f>
        <v>23</v>
      </c>
      <c r="J5" s="63">
        <f t="shared" si="2"/>
        <v>68</v>
      </c>
      <c r="K5" s="49">
        <f t="shared" ref="K5:K29" si="3">I5/J5</f>
        <v>0.33823529411764708</v>
      </c>
      <c r="L5" s="63">
        <v>7</v>
      </c>
      <c r="M5" s="63">
        <v>10</v>
      </c>
      <c r="N5" s="49">
        <f t="shared" ref="N5:N29" si="4">L5/M5</f>
        <v>0.7</v>
      </c>
      <c r="O5" s="52">
        <f>((I5+0.5*F5)/J5)</f>
        <v>0.35294117647058826</v>
      </c>
      <c r="P5" s="72">
        <f>(Q5/(2*(J5+(0.44*M5))))</f>
        <v>0.37983425414364635</v>
      </c>
      <c r="Q5" s="71">
        <f t="shared" ref="Q5:Q10" si="5">(C5*2)+(F5*3)+(L5)</f>
        <v>55</v>
      </c>
      <c r="R5" s="29">
        <v>10</v>
      </c>
      <c r="S5" s="29">
        <v>10</v>
      </c>
      <c r="T5" s="29">
        <v>15</v>
      </c>
      <c r="U5" s="29">
        <v>2</v>
      </c>
      <c r="V5" s="29">
        <v>12</v>
      </c>
      <c r="W5" s="29">
        <v>27</v>
      </c>
      <c r="X5" s="29">
        <v>17</v>
      </c>
      <c r="Y5" s="29">
        <v>14</v>
      </c>
      <c r="Z5" s="39">
        <f t="shared" ref="Z5:Z10" si="6">(Q5+R5+T5+U5+V5+W5)-((J5-I5)+(M5-L5)+S5)</f>
        <v>63</v>
      </c>
      <c r="AA5" s="54">
        <f t="shared" ref="AA5:AA10" si="7">(J5+0.44*M5)+(S5-V5)</f>
        <v>70.400000000000006</v>
      </c>
      <c r="AB5" s="54">
        <f t="shared" ref="AB5:AB10" si="8">100*(Q5/AA5)</f>
        <v>78.124999999999986</v>
      </c>
      <c r="AC5" s="54">
        <v>98.2</v>
      </c>
      <c r="AD5" s="54">
        <f t="shared" ref="AD5:AD10" si="9">AB5-AC5</f>
        <v>-20.075000000000017</v>
      </c>
      <c r="AE5" s="54">
        <f t="shared" ref="AE5:AE10" si="10">(V5/((J5-I5)+(M5-L5))*100)</f>
        <v>25</v>
      </c>
      <c r="AF5" s="55">
        <f t="shared" ref="AF5:AF10" si="11">(S5/AA5)*100</f>
        <v>14.204545454545453</v>
      </c>
      <c r="AG5" s="94">
        <f>(M5/J5)*100</f>
        <v>14.705882352941178</v>
      </c>
      <c r="AH5" s="154">
        <f t="shared" ref="AH5:AH10" si="12">((O5*100)*0.4)+(AE5*0.2)+(AG5*0.15)-(AF5*0.25)</f>
        <v>17.772393048128343</v>
      </c>
      <c r="AI5" s="34">
        <v>30</v>
      </c>
      <c r="AJ5" s="35">
        <v>13</v>
      </c>
      <c r="AK5" s="35">
        <v>11</v>
      </c>
    </row>
    <row r="6" spans="1:38" ht="17" thickBot="1" x14ac:dyDescent="0.25">
      <c r="A6" s="41" t="s">
        <v>45</v>
      </c>
      <c r="B6" s="91" t="s">
        <v>18</v>
      </c>
      <c r="C6" s="3">
        <v>21</v>
      </c>
      <c r="D6" s="19">
        <v>42</v>
      </c>
      <c r="E6" s="52">
        <f t="shared" si="0"/>
        <v>0.5</v>
      </c>
      <c r="F6" s="23">
        <v>8</v>
      </c>
      <c r="G6" s="23">
        <v>20</v>
      </c>
      <c r="H6" s="49">
        <f t="shared" si="1"/>
        <v>0.4</v>
      </c>
      <c r="I6" s="28">
        <f t="shared" si="2"/>
        <v>29</v>
      </c>
      <c r="J6" s="28">
        <f t="shared" si="2"/>
        <v>62</v>
      </c>
      <c r="K6" s="49">
        <f t="shared" si="3"/>
        <v>0.46774193548387094</v>
      </c>
      <c r="L6" s="23">
        <v>10</v>
      </c>
      <c r="M6" s="23">
        <v>12</v>
      </c>
      <c r="N6" s="76">
        <f t="shared" si="4"/>
        <v>0.83333333333333337</v>
      </c>
      <c r="O6" s="52">
        <f t="shared" ref="O6:O29" si="13">((I6+0.5*F6)/J6)</f>
        <v>0.532258064516129</v>
      </c>
      <c r="P6" s="72">
        <f t="shared" ref="P6:P29" si="14">(Q6/(2*(J6+(0.44*M6))))</f>
        <v>0.56480380499405469</v>
      </c>
      <c r="Q6" s="74">
        <f t="shared" si="5"/>
        <v>76</v>
      </c>
      <c r="R6" s="10">
        <v>8</v>
      </c>
      <c r="S6" s="10">
        <v>19</v>
      </c>
      <c r="T6" s="10">
        <v>19</v>
      </c>
      <c r="U6" s="10">
        <v>4</v>
      </c>
      <c r="V6" s="10">
        <v>10</v>
      </c>
      <c r="W6" s="10">
        <v>25</v>
      </c>
      <c r="X6" s="10">
        <v>20</v>
      </c>
      <c r="Y6" s="38">
        <v>18</v>
      </c>
      <c r="Z6" s="44">
        <f t="shared" si="6"/>
        <v>88</v>
      </c>
      <c r="AA6" s="54">
        <f t="shared" si="7"/>
        <v>76.28</v>
      </c>
      <c r="AB6" s="54">
        <f t="shared" si="8"/>
        <v>99.632931305715772</v>
      </c>
      <c r="AC6" s="54">
        <v>102.8</v>
      </c>
      <c r="AD6" s="54">
        <f t="shared" si="9"/>
        <v>-3.1670686942842252</v>
      </c>
      <c r="AE6" s="54">
        <f t="shared" si="10"/>
        <v>28.571428571428569</v>
      </c>
      <c r="AF6" s="55">
        <f t="shared" si="11"/>
        <v>24.908232826428943</v>
      </c>
      <c r="AG6" s="185">
        <f t="shared" ref="AG6:AG10" si="15">(M6/J6)*100</f>
        <v>19.35483870967742</v>
      </c>
      <c r="AH6" s="155">
        <f t="shared" si="12"/>
        <v>23.680775894775252</v>
      </c>
      <c r="AI6" s="34">
        <v>34</v>
      </c>
      <c r="AJ6" s="35">
        <v>17</v>
      </c>
      <c r="AK6" s="35">
        <v>17</v>
      </c>
      <c r="AL6" t="s">
        <v>44</v>
      </c>
    </row>
    <row r="7" spans="1:38" ht="17" thickBot="1" x14ac:dyDescent="0.25">
      <c r="A7" s="37" t="s">
        <v>25</v>
      </c>
      <c r="B7" s="92" t="s">
        <v>19</v>
      </c>
      <c r="C7" s="3">
        <v>20</v>
      </c>
      <c r="D7" s="19">
        <v>50</v>
      </c>
      <c r="E7" s="175">
        <f t="shared" si="0"/>
        <v>0.4</v>
      </c>
      <c r="F7" s="23">
        <v>9</v>
      </c>
      <c r="G7" s="23">
        <v>22</v>
      </c>
      <c r="H7" s="49">
        <f t="shared" si="1"/>
        <v>0.40909090909090912</v>
      </c>
      <c r="I7" s="28">
        <f t="shared" si="2"/>
        <v>29</v>
      </c>
      <c r="J7" s="28">
        <f t="shared" si="2"/>
        <v>72</v>
      </c>
      <c r="K7" s="49">
        <f t="shared" si="3"/>
        <v>0.40277777777777779</v>
      </c>
      <c r="L7" s="23">
        <v>16</v>
      </c>
      <c r="M7" s="23">
        <v>21</v>
      </c>
      <c r="N7" s="49">
        <f t="shared" si="4"/>
        <v>0.76190476190476186</v>
      </c>
      <c r="O7" s="61">
        <f t="shared" si="13"/>
        <v>0.46527777777777779</v>
      </c>
      <c r="P7" s="73">
        <f t="shared" si="14"/>
        <v>0.51083210241260468</v>
      </c>
      <c r="Q7" s="75">
        <f t="shared" si="5"/>
        <v>83</v>
      </c>
      <c r="R7" s="10">
        <v>13</v>
      </c>
      <c r="S7" s="10">
        <v>13</v>
      </c>
      <c r="T7" s="10">
        <v>20</v>
      </c>
      <c r="U7" s="10">
        <v>2</v>
      </c>
      <c r="V7" s="10">
        <v>10</v>
      </c>
      <c r="W7" s="10">
        <v>22</v>
      </c>
      <c r="X7" s="10">
        <v>12</v>
      </c>
      <c r="Y7" s="10">
        <v>17</v>
      </c>
      <c r="Z7" s="44">
        <f t="shared" si="6"/>
        <v>89</v>
      </c>
      <c r="AA7" s="54">
        <f t="shared" si="7"/>
        <v>84.24</v>
      </c>
      <c r="AB7" s="54">
        <f t="shared" si="8"/>
        <v>98.528015194681871</v>
      </c>
      <c r="AC7" s="54">
        <v>92.7</v>
      </c>
      <c r="AD7" s="54">
        <f t="shared" si="9"/>
        <v>5.8280151946818677</v>
      </c>
      <c r="AE7" s="54">
        <f t="shared" si="10"/>
        <v>20.833333333333336</v>
      </c>
      <c r="AF7" s="55">
        <f t="shared" si="11"/>
        <v>15.432098765432102</v>
      </c>
      <c r="AG7" s="185">
        <f t="shared" si="15"/>
        <v>29.166666666666668</v>
      </c>
      <c r="AH7" s="106">
        <f t="shared" si="12"/>
        <v>23.294753086419753</v>
      </c>
      <c r="AI7" s="34">
        <v>32</v>
      </c>
      <c r="AJ7" s="35">
        <v>12</v>
      </c>
      <c r="AK7" s="35">
        <v>24</v>
      </c>
    </row>
    <row r="8" spans="1:38" ht="17" thickBot="1" x14ac:dyDescent="0.25">
      <c r="A8" s="41" t="s">
        <v>40</v>
      </c>
      <c r="B8" s="91" t="s">
        <v>18</v>
      </c>
      <c r="C8" s="3">
        <v>23</v>
      </c>
      <c r="D8" s="19">
        <v>49</v>
      </c>
      <c r="E8" s="49">
        <f t="shared" si="0"/>
        <v>0.46938775510204084</v>
      </c>
      <c r="F8" s="23">
        <v>4</v>
      </c>
      <c r="G8" s="23">
        <v>17</v>
      </c>
      <c r="H8" s="49">
        <f t="shared" si="1"/>
        <v>0.23529411764705882</v>
      </c>
      <c r="I8" s="28">
        <f t="shared" si="2"/>
        <v>27</v>
      </c>
      <c r="J8" s="28">
        <f t="shared" si="2"/>
        <v>66</v>
      </c>
      <c r="K8" s="49">
        <f t="shared" si="3"/>
        <v>0.40909090909090912</v>
      </c>
      <c r="L8" s="23">
        <v>7</v>
      </c>
      <c r="M8" s="23">
        <v>9</v>
      </c>
      <c r="N8" s="49">
        <f t="shared" si="4"/>
        <v>0.77777777777777779</v>
      </c>
      <c r="O8" s="61">
        <f t="shared" si="13"/>
        <v>0.43939393939393939</v>
      </c>
      <c r="P8" s="73">
        <f t="shared" si="14"/>
        <v>0.46455117209834196</v>
      </c>
      <c r="Q8" s="75">
        <f t="shared" si="5"/>
        <v>65</v>
      </c>
      <c r="R8" s="10">
        <v>5</v>
      </c>
      <c r="S8" s="10">
        <v>17</v>
      </c>
      <c r="T8" s="10">
        <v>16</v>
      </c>
      <c r="U8" s="10">
        <v>1</v>
      </c>
      <c r="V8" s="10">
        <v>13</v>
      </c>
      <c r="W8" s="10">
        <v>32</v>
      </c>
      <c r="X8" s="10">
        <v>16</v>
      </c>
      <c r="Y8" s="10">
        <v>17</v>
      </c>
      <c r="Z8" s="44">
        <f t="shared" si="6"/>
        <v>74</v>
      </c>
      <c r="AA8" s="54">
        <f t="shared" si="7"/>
        <v>73.959999999999994</v>
      </c>
      <c r="AB8" s="54">
        <f t="shared" si="8"/>
        <v>87.885343428880475</v>
      </c>
      <c r="AC8" s="54">
        <v>94.5</v>
      </c>
      <c r="AD8" s="54">
        <f t="shared" si="9"/>
        <v>-6.6146565711195251</v>
      </c>
      <c r="AE8" s="54">
        <f t="shared" si="10"/>
        <v>31.707317073170731</v>
      </c>
      <c r="AF8" s="55">
        <f t="shared" si="11"/>
        <v>22.985397512168742</v>
      </c>
      <c r="AG8" s="185">
        <f t="shared" si="15"/>
        <v>13.636363636363635</v>
      </c>
      <c r="AH8" s="106">
        <f t="shared" si="12"/>
        <v>20.21632615780408</v>
      </c>
      <c r="AI8" s="34">
        <v>30</v>
      </c>
      <c r="AJ8" s="35">
        <v>6</v>
      </c>
      <c r="AK8" s="35">
        <v>14</v>
      </c>
    </row>
    <row r="9" spans="1:38" ht="17" thickBot="1" x14ac:dyDescent="0.25">
      <c r="A9" s="41" t="s">
        <v>36</v>
      </c>
      <c r="B9" s="92" t="s">
        <v>18</v>
      </c>
      <c r="C9" s="3">
        <v>23</v>
      </c>
      <c r="D9" s="19">
        <v>41</v>
      </c>
      <c r="E9" s="52">
        <f t="shared" si="0"/>
        <v>0.56097560975609762</v>
      </c>
      <c r="F9" s="23">
        <v>6</v>
      </c>
      <c r="G9" s="23">
        <v>17</v>
      </c>
      <c r="H9" s="49">
        <f t="shared" si="1"/>
        <v>0.35294117647058826</v>
      </c>
      <c r="I9" s="23">
        <f t="shared" si="2"/>
        <v>29</v>
      </c>
      <c r="J9" s="23">
        <f t="shared" si="2"/>
        <v>58</v>
      </c>
      <c r="K9" s="49">
        <f t="shared" si="3"/>
        <v>0.5</v>
      </c>
      <c r="L9" s="23">
        <v>5</v>
      </c>
      <c r="M9" s="23">
        <v>12</v>
      </c>
      <c r="N9" s="22">
        <f t="shared" si="4"/>
        <v>0.41666666666666669</v>
      </c>
      <c r="O9" s="27">
        <f t="shared" si="13"/>
        <v>0.55172413793103448</v>
      </c>
      <c r="P9" s="31">
        <f t="shared" si="14"/>
        <v>0.54519595448798985</v>
      </c>
      <c r="Q9" s="10">
        <f t="shared" si="5"/>
        <v>69</v>
      </c>
      <c r="R9" s="10">
        <v>6</v>
      </c>
      <c r="S9" s="10">
        <v>15</v>
      </c>
      <c r="T9" s="10">
        <v>22</v>
      </c>
      <c r="U9" s="10">
        <v>2</v>
      </c>
      <c r="V9" s="10">
        <v>11</v>
      </c>
      <c r="W9" s="10">
        <v>27</v>
      </c>
      <c r="X9" s="10">
        <v>13</v>
      </c>
      <c r="Y9" s="10">
        <v>13</v>
      </c>
      <c r="Z9" s="2">
        <f t="shared" si="6"/>
        <v>86</v>
      </c>
      <c r="AA9" s="54">
        <f t="shared" si="7"/>
        <v>67.28</v>
      </c>
      <c r="AB9" s="54">
        <f t="shared" si="8"/>
        <v>102.55648038049941</v>
      </c>
      <c r="AC9" s="54">
        <v>106.2</v>
      </c>
      <c r="AD9" s="54">
        <f t="shared" si="9"/>
        <v>-3.6435196195005943</v>
      </c>
      <c r="AE9" s="54">
        <f t="shared" si="10"/>
        <v>30.555555555555557</v>
      </c>
      <c r="AF9" s="55">
        <f t="shared" si="11"/>
        <v>22.294887039239001</v>
      </c>
      <c r="AG9" s="185">
        <f t="shared" si="15"/>
        <v>20.689655172413794</v>
      </c>
      <c r="AH9" s="77">
        <f t="shared" si="12"/>
        <v>25.709803144404809</v>
      </c>
      <c r="AI9" s="47">
        <v>34</v>
      </c>
      <c r="AJ9" s="46">
        <v>3</v>
      </c>
      <c r="AK9" s="46">
        <v>8</v>
      </c>
    </row>
    <row r="10" spans="1:38" x14ac:dyDescent="0.2">
      <c r="A10" s="41" t="s">
        <v>70</v>
      </c>
      <c r="B10" s="163" t="s">
        <v>18</v>
      </c>
      <c r="C10" s="3">
        <v>15</v>
      </c>
      <c r="D10" s="19">
        <v>42</v>
      </c>
      <c r="E10" s="52">
        <f t="shared" si="0"/>
        <v>0.35714285714285715</v>
      </c>
      <c r="F10" s="23">
        <v>3</v>
      </c>
      <c r="G10" s="23">
        <v>15</v>
      </c>
      <c r="H10" s="49">
        <f t="shared" si="1"/>
        <v>0.2</v>
      </c>
      <c r="I10" s="23">
        <f t="shared" si="2"/>
        <v>18</v>
      </c>
      <c r="J10" s="23">
        <f t="shared" si="2"/>
        <v>57</v>
      </c>
      <c r="K10" s="49">
        <f t="shared" si="3"/>
        <v>0.31578947368421051</v>
      </c>
      <c r="L10" s="23">
        <v>11</v>
      </c>
      <c r="M10" s="23">
        <v>13</v>
      </c>
      <c r="N10" s="22">
        <f t="shared" si="4"/>
        <v>0.84615384615384615</v>
      </c>
      <c r="O10" s="27">
        <f t="shared" si="13"/>
        <v>0.34210526315789475</v>
      </c>
      <c r="P10" s="31">
        <f t="shared" si="14"/>
        <v>0.39859693877551022</v>
      </c>
      <c r="Q10" s="10">
        <f t="shared" si="5"/>
        <v>50</v>
      </c>
      <c r="R10" s="10">
        <v>5</v>
      </c>
      <c r="S10" s="10">
        <v>19</v>
      </c>
      <c r="T10" s="10">
        <v>12</v>
      </c>
      <c r="U10" s="10">
        <v>1</v>
      </c>
      <c r="V10" s="10">
        <v>13</v>
      </c>
      <c r="W10" s="10">
        <v>23</v>
      </c>
      <c r="X10" s="10">
        <v>15</v>
      </c>
      <c r="Y10" s="10">
        <v>18</v>
      </c>
      <c r="Z10" s="2">
        <f t="shared" si="6"/>
        <v>44</v>
      </c>
      <c r="AA10" s="54">
        <f t="shared" si="7"/>
        <v>68.72</v>
      </c>
      <c r="AB10" s="54">
        <f t="shared" si="8"/>
        <v>72.75902211874272</v>
      </c>
      <c r="AC10" s="54">
        <v>116.5</v>
      </c>
      <c r="AD10" s="54">
        <f t="shared" si="9"/>
        <v>-43.74097788125728</v>
      </c>
      <c r="AE10" s="54">
        <f t="shared" si="10"/>
        <v>31.707317073170731</v>
      </c>
      <c r="AF10" s="55">
        <f t="shared" si="11"/>
        <v>27.648428405122232</v>
      </c>
      <c r="AG10" s="185">
        <f t="shared" si="15"/>
        <v>22.807017543859647</v>
      </c>
      <c r="AH10" s="106">
        <f t="shared" si="12"/>
        <v>16.534619471248323</v>
      </c>
      <c r="AI10" s="47">
        <v>28</v>
      </c>
      <c r="AJ10" s="46">
        <v>0</v>
      </c>
      <c r="AK10" s="46">
        <v>8</v>
      </c>
    </row>
    <row r="11" spans="1:38" x14ac:dyDescent="0.2">
      <c r="A11" s="17"/>
      <c r="B11" s="88"/>
      <c r="C11" s="3"/>
      <c r="D11" s="19"/>
      <c r="E11" s="22" t="e">
        <f t="shared" si="0"/>
        <v>#DIV/0!</v>
      </c>
      <c r="F11" s="23"/>
      <c r="G11" s="23"/>
      <c r="H11" s="22" t="e">
        <f t="shared" si="1"/>
        <v>#DIV/0!</v>
      </c>
      <c r="I11" s="23"/>
      <c r="J11" s="23"/>
      <c r="K11" s="22" t="e">
        <f t="shared" si="3"/>
        <v>#DIV/0!</v>
      </c>
      <c r="L11" s="23"/>
      <c r="M11" s="23"/>
      <c r="N11" s="22" t="e">
        <f t="shared" si="4"/>
        <v>#DIV/0!</v>
      </c>
      <c r="O11" s="27" t="e">
        <f t="shared" si="13"/>
        <v>#DIV/0!</v>
      </c>
      <c r="P11" s="31" t="e">
        <f t="shared" si="14"/>
        <v>#DIV/0!</v>
      </c>
      <c r="Q11" s="10"/>
      <c r="R11" s="10"/>
      <c r="S11" s="10"/>
      <c r="T11" s="10"/>
      <c r="U11" s="10"/>
      <c r="V11" s="10"/>
      <c r="W11" s="10"/>
      <c r="X11" s="10"/>
      <c r="Y11" s="10"/>
      <c r="Z11" s="2"/>
      <c r="AA11" s="54"/>
      <c r="AB11" s="54"/>
      <c r="AC11" s="54"/>
      <c r="AD11" s="54"/>
      <c r="AE11" s="54"/>
      <c r="AF11" s="55"/>
      <c r="AG11" s="185"/>
      <c r="AH11" s="106"/>
      <c r="AI11" s="47"/>
      <c r="AJ11" s="46"/>
      <c r="AK11" s="46"/>
    </row>
    <row r="12" spans="1:38" x14ac:dyDescent="0.2">
      <c r="A12" s="17"/>
      <c r="B12" s="88"/>
      <c r="C12" s="3"/>
      <c r="D12" s="19"/>
      <c r="E12" s="22" t="e">
        <f t="shared" si="0"/>
        <v>#DIV/0!</v>
      </c>
      <c r="F12" s="23"/>
      <c r="G12" s="23"/>
      <c r="H12" s="22" t="e">
        <f t="shared" si="1"/>
        <v>#DIV/0!</v>
      </c>
      <c r="I12" s="23"/>
      <c r="J12" s="23"/>
      <c r="K12" s="22" t="e">
        <f t="shared" si="3"/>
        <v>#DIV/0!</v>
      </c>
      <c r="L12" s="23"/>
      <c r="M12" s="23"/>
      <c r="N12" s="22" t="e">
        <f t="shared" si="4"/>
        <v>#DIV/0!</v>
      </c>
      <c r="O12" s="27" t="e">
        <f t="shared" si="13"/>
        <v>#DIV/0!</v>
      </c>
      <c r="P12" s="31" t="e">
        <f t="shared" si="14"/>
        <v>#DIV/0!</v>
      </c>
      <c r="Q12" s="10"/>
      <c r="R12" s="10"/>
      <c r="S12" s="10"/>
      <c r="T12" s="10"/>
      <c r="U12" s="10"/>
      <c r="V12" s="10"/>
      <c r="W12" s="10"/>
      <c r="X12" s="10"/>
      <c r="Y12" s="10"/>
      <c r="Z12" s="16"/>
      <c r="AA12" s="54"/>
      <c r="AB12" s="54"/>
      <c r="AC12" s="54"/>
      <c r="AD12" s="54"/>
      <c r="AE12" s="54"/>
      <c r="AF12" s="55"/>
      <c r="AG12" s="185"/>
      <c r="AH12" s="106"/>
      <c r="AI12" s="47"/>
      <c r="AJ12" s="46"/>
      <c r="AK12" s="46"/>
    </row>
    <row r="13" spans="1:38" x14ac:dyDescent="0.2">
      <c r="A13" s="17"/>
      <c r="B13" s="88"/>
      <c r="C13" s="3"/>
      <c r="D13" s="19"/>
      <c r="E13" s="22" t="e">
        <f t="shared" si="0"/>
        <v>#DIV/0!</v>
      </c>
      <c r="F13" s="23"/>
      <c r="G13" s="23"/>
      <c r="H13" s="22" t="e">
        <f t="shared" si="1"/>
        <v>#DIV/0!</v>
      </c>
      <c r="I13" s="23"/>
      <c r="J13" s="23"/>
      <c r="K13" s="22" t="e">
        <f t="shared" si="3"/>
        <v>#DIV/0!</v>
      </c>
      <c r="L13" s="23"/>
      <c r="M13" s="23"/>
      <c r="N13" s="22" t="e">
        <f t="shared" si="4"/>
        <v>#DIV/0!</v>
      </c>
      <c r="O13" s="27" t="e">
        <f t="shared" si="13"/>
        <v>#DIV/0!</v>
      </c>
      <c r="P13" s="31" t="e">
        <f t="shared" si="14"/>
        <v>#DIV/0!</v>
      </c>
      <c r="Q13" s="10"/>
      <c r="R13" s="10"/>
      <c r="S13" s="10"/>
      <c r="T13" s="10"/>
      <c r="U13" s="10"/>
      <c r="V13" s="10"/>
      <c r="W13" s="10"/>
      <c r="X13" s="10"/>
      <c r="Y13" s="10"/>
      <c r="Z13" s="15"/>
      <c r="AA13" s="54"/>
      <c r="AB13" s="54"/>
      <c r="AC13" s="54"/>
      <c r="AD13" s="54"/>
      <c r="AE13" s="54"/>
      <c r="AF13" s="55"/>
      <c r="AG13" s="185"/>
      <c r="AH13" s="106"/>
      <c r="AI13" s="47"/>
      <c r="AJ13" s="46"/>
      <c r="AK13" s="46"/>
    </row>
    <row r="14" spans="1:38" x14ac:dyDescent="0.2">
      <c r="A14" s="17"/>
      <c r="B14" s="88"/>
      <c r="C14" s="3"/>
      <c r="D14" s="19"/>
      <c r="E14" s="22" t="e">
        <f t="shared" si="0"/>
        <v>#DIV/0!</v>
      </c>
      <c r="F14" s="23"/>
      <c r="G14" s="23"/>
      <c r="H14" s="22" t="e">
        <f t="shared" si="1"/>
        <v>#DIV/0!</v>
      </c>
      <c r="I14" s="23"/>
      <c r="J14" s="23"/>
      <c r="K14" s="22" t="e">
        <f t="shared" si="3"/>
        <v>#DIV/0!</v>
      </c>
      <c r="L14" s="23"/>
      <c r="M14" s="23"/>
      <c r="N14" s="22" t="e">
        <f t="shared" si="4"/>
        <v>#DIV/0!</v>
      </c>
      <c r="O14" s="27" t="e">
        <f t="shared" si="13"/>
        <v>#DIV/0!</v>
      </c>
      <c r="P14" s="31" t="e">
        <f t="shared" si="14"/>
        <v>#DIV/0!</v>
      </c>
      <c r="Q14" s="10"/>
      <c r="R14" s="10"/>
      <c r="S14" s="10"/>
      <c r="T14" s="10"/>
      <c r="U14" s="10"/>
      <c r="V14" s="10"/>
      <c r="W14" s="10"/>
      <c r="X14" s="10"/>
      <c r="Y14" s="10"/>
      <c r="Z14" s="15"/>
      <c r="AA14" s="54"/>
      <c r="AB14" s="54"/>
      <c r="AC14" s="54"/>
      <c r="AD14" s="54"/>
      <c r="AE14" s="54"/>
      <c r="AF14" s="55"/>
      <c r="AG14" s="185"/>
      <c r="AH14" s="106"/>
      <c r="AI14" s="47"/>
      <c r="AJ14" s="46"/>
      <c r="AK14" s="46"/>
    </row>
    <row r="15" spans="1:38" x14ac:dyDescent="0.2">
      <c r="A15" s="17"/>
      <c r="B15" s="88"/>
      <c r="C15" s="3"/>
      <c r="D15" s="19"/>
      <c r="E15" s="22" t="e">
        <f t="shared" si="0"/>
        <v>#DIV/0!</v>
      </c>
      <c r="F15" s="23"/>
      <c r="G15" s="23"/>
      <c r="H15" s="22" t="e">
        <f t="shared" si="1"/>
        <v>#DIV/0!</v>
      </c>
      <c r="I15" s="23"/>
      <c r="J15" s="23"/>
      <c r="K15" s="22" t="e">
        <f t="shared" si="3"/>
        <v>#DIV/0!</v>
      </c>
      <c r="L15" s="23"/>
      <c r="M15" s="23"/>
      <c r="N15" s="22" t="e">
        <f t="shared" si="4"/>
        <v>#DIV/0!</v>
      </c>
      <c r="O15" s="27" t="e">
        <f t="shared" si="13"/>
        <v>#DIV/0!</v>
      </c>
      <c r="P15" s="31" t="e">
        <f t="shared" si="14"/>
        <v>#DIV/0!</v>
      </c>
      <c r="Q15" s="10"/>
      <c r="R15" s="10"/>
      <c r="S15" s="10"/>
      <c r="T15" s="10"/>
      <c r="U15" s="10"/>
      <c r="V15" s="10"/>
      <c r="W15" s="10"/>
      <c r="X15" s="10"/>
      <c r="Y15" s="10"/>
      <c r="Z15" s="15"/>
      <c r="AA15" s="54"/>
      <c r="AB15" s="54"/>
      <c r="AC15" s="54"/>
      <c r="AD15" s="54"/>
      <c r="AE15" s="54"/>
      <c r="AF15" s="55"/>
      <c r="AG15" s="185"/>
      <c r="AH15" s="106"/>
      <c r="AI15" s="47"/>
      <c r="AJ15" s="46"/>
      <c r="AK15" s="46"/>
    </row>
    <row r="16" spans="1:38" x14ac:dyDescent="0.2">
      <c r="A16" s="17"/>
      <c r="B16" s="88"/>
      <c r="C16" s="3"/>
      <c r="D16" s="19"/>
      <c r="E16" s="22" t="e">
        <f t="shared" si="0"/>
        <v>#DIV/0!</v>
      </c>
      <c r="F16" s="23"/>
      <c r="G16" s="23"/>
      <c r="H16" s="22" t="e">
        <f t="shared" si="1"/>
        <v>#DIV/0!</v>
      </c>
      <c r="I16" s="23"/>
      <c r="J16" s="23"/>
      <c r="K16" s="22" t="e">
        <f t="shared" si="3"/>
        <v>#DIV/0!</v>
      </c>
      <c r="L16" s="23"/>
      <c r="M16" s="23"/>
      <c r="N16" s="22" t="e">
        <f t="shared" si="4"/>
        <v>#DIV/0!</v>
      </c>
      <c r="O16" s="27" t="e">
        <f t="shared" si="13"/>
        <v>#DIV/0!</v>
      </c>
      <c r="P16" s="31" t="e">
        <f t="shared" si="14"/>
        <v>#DIV/0!</v>
      </c>
      <c r="Q16" s="10"/>
      <c r="R16" s="10"/>
      <c r="S16" s="10"/>
      <c r="T16" s="10"/>
      <c r="U16" s="10"/>
      <c r="V16" s="10"/>
      <c r="W16" s="10"/>
      <c r="X16" s="10"/>
      <c r="Y16" s="10"/>
      <c r="Z16" s="15"/>
      <c r="AA16" s="54"/>
      <c r="AB16" s="54"/>
      <c r="AC16" s="54"/>
      <c r="AD16" s="54"/>
      <c r="AE16" s="54"/>
      <c r="AF16" s="55"/>
      <c r="AG16" s="185"/>
      <c r="AH16" s="106"/>
      <c r="AI16" s="47"/>
      <c r="AJ16" s="46"/>
      <c r="AK16" s="46"/>
    </row>
    <row r="17" spans="1:37" x14ac:dyDescent="0.2">
      <c r="A17" s="17"/>
      <c r="B17" s="88"/>
      <c r="C17" s="3"/>
      <c r="D17" s="19"/>
      <c r="E17" s="22" t="e">
        <f t="shared" si="0"/>
        <v>#DIV/0!</v>
      </c>
      <c r="F17" s="23"/>
      <c r="G17" s="23"/>
      <c r="H17" s="22" t="e">
        <f t="shared" si="1"/>
        <v>#DIV/0!</v>
      </c>
      <c r="I17" s="23"/>
      <c r="J17" s="23"/>
      <c r="K17" s="22" t="e">
        <f t="shared" si="3"/>
        <v>#DIV/0!</v>
      </c>
      <c r="L17" s="23"/>
      <c r="M17" s="23"/>
      <c r="N17" s="22" t="e">
        <f t="shared" si="4"/>
        <v>#DIV/0!</v>
      </c>
      <c r="O17" s="27" t="e">
        <f t="shared" si="13"/>
        <v>#DIV/0!</v>
      </c>
      <c r="P17" s="31" t="e">
        <f t="shared" si="14"/>
        <v>#DIV/0!</v>
      </c>
      <c r="Q17" s="10"/>
      <c r="R17" s="10"/>
      <c r="S17" s="10"/>
      <c r="T17" s="10"/>
      <c r="U17" s="10"/>
      <c r="V17" s="10"/>
      <c r="W17" s="10"/>
      <c r="X17" s="10"/>
      <c r="Y17" s="10"/>
      <c r="Z17" s="15"/>
      <c r="AA17" s="54"/>
      <c r="AB17" s="54"/>
      <c r="AC17" s="54"/>
      <c r="AD17" s="54"/>
      <c r="AE17" s="54"/>
      <c r="AF17" s="55"/>
      <c r="AG17" s="185"/>
      <c r="AH17" s="106"/>
      <c r="AI17" s="47"/>
      <c r="AJ17" s="46"/>
      <c r="AK17" s="46"/>
    </row>
    <row r="18" spans="1:37" x14ac:dyDescent="0.2">
      <c r="A18" s="17"/>
      <c r="B18" s="88"/>
      <c r="C18" s="3"/>
      <c r="D18" s="19"/>
      <c r="E18" s="22" t="e">
        <f t="shared" si="0"/>
        <v>#DIV/0!</v>
      </c>
      <c r="F18" s="23"/>
      <c r="G18" s="23"/>
      <c r="H18" s="22" t="e">
        <f t="shared" si="1"/>
        <v>#DIV/0!</v>
      </c>
      <c r="I18" s="23"/>
      <c r="J18" s="23"/>
      <c r="K18" s="22" t="e">
        <f t="shared" si="3"/>
        <v>#DIV/0!</v>
      </c>
      <c r="L18" s="23"/>
      <c r="M18" s="23"/>
      <c r="N18" s="22" t="e">
        <f t="shared" si="4"/>
        <v>#DIV/0!</v>
      </c>
      <c r="O18" s="27" t="e">
        <f t="shared" si="13"/>
        <v>#DIV/0!</v>
      </c>
      <c r="P18" s="31" t="e">
        <f t="shared" si="14"/>
        <v>#DIV/0!</v>
      </c>
      <c r="Q18" s="10"/>
      <c r="R18" s="10"/>
      <c r="S18" s="10"/>
      <c r="T18" s="10"/>
      <c r="U18" s="10"/>
      <c r="V18" s="10"/>
      <c r="W18" s="10"/>
      <c r="X18" s="10"/>
      <c r="Y18" s="10"/>
      <c r="Z18" s="2"/>
      <c r="AA18" s="54"/>
      <c r="AB18" s="54"/>
      <c r="AC18" s="54"/>
      <c r="AD18" s="54"/>
      <c r="AE18" s="54"/>
      <c r="AF18" s="55"/>
      <c r="AG18" s="185"/>
      <c r="AH18" s="106"/>
      <c r="AI18" s="47"/>
      <c r="AJ18" s="46"/>
      <c r="AK18" s="46"/>
    </row>
    <row r="19" spans="1:37" x14ac:dyDescent="0.2">
      <c r="A19" s="17"/>
      <c r="B19" s="88"/>
      <c r="C19" s="3"/>
      <c r="D19" s="19"/>
      <c r="E19" s="22" t="e">
        <f t="shared" si="0"/>
        <v>#DIV/0!</v>
      </c>
      <c r="F19" s="23"/>
      <c r="G19" s="23"/>
      <c r="H19" s="22" t="e">
        <f t="shared" si="1"/>
        <v>#DIV/0!</v>
      </c>
      <c r="I19" s="23"/>
      <c r="J19" s="23"/>
      <c r="K19" s="22" t="e">
        <f t="shared" si="3"/>
        <v>#DIV/0!</v>
      </c>
      <c r="L19" s="23"/>
      <c r="M19" s="23"/>
      <c r="N19" s="22" t="e">
        <f t="shared" si="4"/>
        <v>#DIV/0!</v>
      </c>
      <c r="O19" s="27" t="e">
        <f t="shared" si="13"/>
        <v>#DIV/0!</v>
      </c>
      <c r="P19" s="31" t="e">
        <f t="shared" si="14"/>
        <v>#DIV/0!</v>
      </c>
      <c r="Q19" s="10"/>
      <c r="R19" s="10"/>
      <c r="S19" s="10"/>
      <c r="T19" s="10"/>
      <c r="U19" s="10"/>
      <c r="V19" s="10"/>
      <c r="W19" s="10"/>
      <c r="X19" s="10"/>
      <c r="Y19" s="10"/>
      <c r="Z19" s="2"/>
      <c r="AA19" s="54"/>
      <c r="AB19" s="54"/>
      <c r="AC19" s="54"/>
      <c r="AD19" s="54"/>
      <c r="AE19" s="54"/>
      <c r="AF19" s="55"/>
      <c r="AG19" s="185"/>
      <c r="AH19" s="106"/>
      <c r="AI19" s="47"/>
      <c r="AJ19" s="46"/>
      <c r="AK19" s="46"/>
    </row>
    <row r="20" spans="1:37" x14ac:dyDescent="0.2">
      <c r="A20" s="17"/>
      <c r="B20" s="88"/>
      <c r="C20" s="3"/>
      <c r="D20" s="19"/>
      <c r="E20" s="22" t="e">
        <f t="shared" si="0"/>
        <v>#DIV/0!</v>
      </c>
      <c r="F20" s="23"/>
      <c r="G20" s="23"/>
      <c r="H20" s="22" t="e">
        <f t="shared" si="1"/>
        <v>#DIV/0!</v>
      </c>
      <c r="I20" s="23"/>
      <c r="J20" s="23"/>
      <c r="K20" s="22" t="e">
        <f t="shared" si="3"/>
        <v>#DIV/0!</v>
      </c>
      <c r="L20" s="23"/>
      <c r="M20" s="23"/>
      <c r="N20" s="22" t="e">
        <f t="shared" si="4"/>
        <v>#DIV/0!</v>
      </c>
      <c r="O20" s="27" t="e">
        <f t="shared" si="13"/>
        <v>#DIV/0!</v>
      </c>
      <c r="P20" s="31" t="e">
        <f t="shared" si="14"/>
        <v>#DIV/0!</v>
      </c>
      <c r="Q20" s="10"/>
      <c r="R20" s="10"/>
      <c r="S20" s="10"/>
      <c r="T20" s="10"/>
      <c r="U20" s="10"/>
      <c r="V20" s="10"/>
      <c r="W20" s="10"/>
      <c r="X20" s="10"/>
      <c r="Y20" s="10"/>
      <c r="Z20" s="2"/>
      <c r="AA20" s="54"/>
      <c r="AB20" s="54"/>
      <c r="AC20" s="54"/>
      <c r="AD20" s="54"/>
      <c r="AE20" s="54"/>
      <c r="AF20" s="55"/>
      <c r="AG20" s="185"/>
      <c r="AH20" s="106"/>
      <c r="AI20" s="47"/>
      <c r="AJ20" s="46"/>
      <c r="AK20" s="46"/>
    </row>
    <row r="21" spans="1:37" x14ac:dyDescent="0.2">
      <c r="A21" s="17"/>
      <c r="B21" s="88"/>
      <c r="C21" s="3"/>
      <c r="D21" s="19"/>
      <c r="E21" s="22" t="e">
        <f t="shared" si="0"/>
        <v>#DIV/0!</v>
      </c>
      <c r="F21" s="23"/>
      <c r="G21" s="23"/>
      <c r="H21" s="22" t="e">
        <f t="shared" si="1"/>
        <v>#DIV/0!</v>
      </c>
      <c r="I21" s="23"/>
      <c r="J21" s="23"/>
      <c r="K21" s="22" t="e">
        <f t="shared" si="3"/>
        <v>#DIV/0!</v>
      </c>
      <c r="L21" s="23"/>
      <c r="M21" s="23"/>
      <c r="N21" s="22" t="e">
        <f t="shared" si="4"/>
        <v>#DIV/0!</v>
      </c>
      <c r="O21" s="27" t="e">
        <f t="shared" si="13"/>
        <v>#DIV/0!</v>
      </c>
      <c r="P21" s="31" t="e">
        <f t="shared" si="14"/>
        <v>#DIV/0!</v>
      </c>
      <c r="Q21" s="10"/>
      <c r="R21" s="10"/>
      <c r="S21" s="10"/>
      <c r="T21" s="10"/>
      <c r="U21" s="10"/>
      <c r="V21" s="10"/>
      <c r="W21" s="10"/>
      <c r="X21" s="10"/>
      <c r="Y21" s="10"/>
      <c r="Z21" s="2"/>
      <c r="AA21" s="54"/>
      <c r="AB21" s="54"/>
      <c r="AC21" s="54"/>
      <c r="AD21" s="54"/>
      <c r="AE21" s="54"/>
      <c r="AF21" s="55"/>
      <c r="AG21" s="185"/>
      <c r="AH21" s="106"/>
      <c r="AI21" s="47"/>
      <c r="AJ21" s="46"/>
      <c r="AK21" s="46"/>
    </row>
    <row r="22" spans="1:37" x14ac:dyDescent="0.2">
      <c r="A22" s="4"/>
      <c r="B22" s="89"/>
      <c r="C22" s="3"/>
      <c r="D22" s="19"/>
      <c r="E22" s="22" t="e">
        <f t="shared" si="0"/>
        <v>#DIV/0!</v>
      </c>
      <c r="F22" s="23"/>
      <c r="G22" s="23"/>
      <c r="H22" s="22" t="e">
        <f t="shared" si="1"/>
        <v>#DIV/0!</v>
      </c>
      <c r="I22" s="23"/>
      <c r="J22" s="23"/>
      <c r="K22" s="22" t="e">
        <f t="shared" si="3"/>
        <v>#DIV/0!</v>
      </c>
      <c r="L22" s="23"/>
      <c r="M22" s="23"/>
      <c r="N22" s="22" t="e">
        <f t="shared" si="4"/>
        <v>#DIV/0!</v>
      </c>
      <c r="O22" s="27" t="e">
        <f t="shared" si="13"/>
        <v>#DIV/0!</v>
      </c>
      <c r="P22" s="31" t="e">
        <f t="shared" si="14"/>
        <v>#DIV/0!</v>
      </c>
      <c r="Q22" s="10"/>
      <c r="R22" s="10"/>
      <c r="S22" s="10"/>
      <c r="T22" s="10"/>
      <c r="U22" s="10"/>
      <c r="V22" s="10"/>
      <c r="W22" s="10"/>
      <c r="X22" s="10"/>
      <c r="Y22" s="10"/>
      <c r="Z22" s="2"/>
      <c r="AA22" s="54"/>
      <c r="AB22" s="54"/>
      <c r="AC22" s="54"/>
      <c r="AD22" s="54"/>
      <c r="AE22" s="54"/>
      <c r="AF22" s="55"/>
      <c r="AG22" s="185"/>
      <c r="AH22" s="166"/>
      <c r="AI22" s="47"/>
      <c r="AJ22" s="46"/>
      <c r="AK22" s="46"/>
    </row>
    <row r="23" spans="1:37" x14ac:dyDescent="0.2">
      <c r="A23" s="6"/>
      <c r="B23" s="90"/>
      <c r="C23" s="3"/>
      <c r="D23" s="19"/>
      <c r="E23" s="22" t="e">
        <f t="shared" si="0"/>
        <v>#DIV/0!</v>
      </c>
      <c r="F23" s="23"/>
      <c r="G23" s="23"/>
      <c r="H23" s="22" t="e">
        <f t="shared" si="1"/>
        <v>#DIV/0!</v>
      </c>
      <c r="I23" s="23"/>
      <c r="J23" s="23"/>
      <c r="K23" s="22" t="e">
        <f t="shared" si="3"/>
        <v>#DIV/0!</v>
      </c>
      <c r="L23" s="23"/>
      <c r="M23" s="23"/>
      <c r="N23" s="22" t="e">
        <f t="shared" si="4"/>
        <v>#DIV/0!</v>
      </c>
      <c r="O23" s="27" t="e">
        <f t="shared" si="13"/>
        <v>#DIV/0!</v>
      </c>
      <c r="P23" s="31" t="e">
        <f t="shared" si="14"/>
        <v>#DIV/0!</v>
      </c>
      <c r="Q23" s="10"/>
      <c r="R23" s="10"/>
      <c r="S23" s="10"/>
      <c r="T23" s="10"/>
      <c r="U23" s="10"/>
      <c r="V23" s="10"/>
      <c r="W23" s="10"/>
      <c r="X23" s="10"/>
      <c r="Y23" s="10"/>
      <c r="Z23" s="2"/>
      <c r="AA23" s="54"/>
      <c r="AB23" s="54"/>
      <c r="AC23" s="54"/>
      <c r="AD23" s="54"/>
      <c r="AE23" s="54"/>
      <c r="AF23" s="55"/>
      <c r="AG23" s="185"/>
      <c r="AH23" s="166"/>
      <c r="AI23" s="47"/>
      <c r="AJ23" s="46"/>
      <c r="AK23" s="46"/>
    </row>
    <row r="24" spans="1:37" x14ac:dyDescent="0.2">
      <c r="A24" s="4"/>
      <c r="B24" s="89"/>
      <c r="C24" s="3"/>
      <c r="D24" s="19"/>
      <c r="E24" s="22" t="e">
        <f t="shared" si="0"/>
        <v>#DIV/0!</v>
      </c>
      <c r="F24" s="23"/>
      <c r="G24" s="23"/>
      <c r="H24" s="22" t="e">
        <f t="shared" si="1"/>
        <v>#DIV/0!</v>
      </c>
      <c r="I24" s="23"/>
      <c r="J24" s="23"/>
      <c r="K24" s="22" t="e">
        <f t="shared" si="3"/>
        <v>#DIV/0!</v>
      </c>
      <c r="L24" s="23"/>
      <c r="M24" s="23"/>
      <c r="N24" s="22" t="e">
        <f t="shared" si="4"/>
        <v>#DIV/0!</v>
      </c>
      <c r="O24" s="27" t="e">
        <f t="shared" si="13"/>
        <v>#DIV/0!</v>
      </c>
      <c r="P24" s="31" t="e">
        <f t="shared" si="14"/>
        <v>#DIV/0!</v>
      </c>
      <c r="Q24" s="10"/>
      <c r="R24" s="10"/>
      <c r="S24" s="10"/>
      <c r="T24" s="10"/>
      <c r="U24" s="10"/>
      <c r="V24" s="10"/>
      <c r="W24" s="10"/>
      <c r="X24" s="10"/>
      <c r="Y24" s="10"/>
      <c r="Z24" s="2"/>
      <c r="AA24" s="54"/>
      <c r="AB24" s="54"/>
      <c r="AC24" s="54"/>
      <c r="AD24" s="54"/>
      <c r="AE24" s="54"/>
      <c r="AF24" s="55"/>
      <c r="AG24" s="185"/>
      <c r="AH24" s="166"/>
      <c r="AI24" s="47"/>
      <c r="AJ24" s="46"/>
      <c r="AK24" s="46"/>
    </row>
    <row r="25" spans="1:37" x14ac:dyDescent="0.2">
      <c r="A25" s="6"/>
      <c r="B25" s="90"/>
      <c r="C25" s="3"/>
      <c r="D25" s="19"/>
      <c r="E25" s="22" t="e">
        <f t="shared" si="0"/>
        <v>#DIV/0!</v>
      </c>
      <c r="F25" s="23"/>
      <c r="G25" s="23"/>
      <c r="H25" s="22" t="e">
        <f t="shared" si="1"/>
        <v>#DIV/0!</v>
      </c>
      <c r="I25" s="23"/>
      <c r="J25" s="23"/>
      <c r="K25" s="22" t="e">
        <f t="shared" si="3"/>
        <v>#DIV/0!</v>
      </c>
      <c r="L25" s="23"/>
      <c r="M25" s="23"/>
      <c r="N25" s="22" t="e">
        <f t="shared" si="4"/>
        <v>#DIV/0!</v>
      </c>
      <c r="O25" s="27" t="e">
        <f t="shared" si="13"/>
        <v>#DIV/0!</v>
      </c>
      <c r="P25" s="31" t="e">
        <f t="shared" si="14"/>
        <v>#DIV/0!</v>
      </c>
      <c r="Q25" s="10"/>
      <c r="R25" s="10"/>
      <c r="S25" s="10"/>
      <c r="T25" s="10"/>
      <c r="U25" s="10"/>
      <c r="V25" s="10"/>
      <c r="W25" s="10"/>
      <c r="X25" s="10"/>
      <c r="Y25" s="10"/>
      <c r="Z25" s="2"/>
      <c r="AA25" s="54"/>
      <c r="AB25" s="54"/>
      <c r="AC25" s="54"/>
      <c r="AD25" s="54"/>
      <c r="AE25" s="54"/>
      <c r="AF25" s="55"/>
      <c r="AG25" s="185"/>
      <c r="AH25" s="166"/>
      <c r="AI25" s="47"/>
      <c r="AJ25" s="46"/>
      <c r="AK25" s="46"/>
    </row>
    <row r="26" spans="1:37" x14ac:dyDescent="0.2">
      <c r="A26" s="4"/>
      <c r="B26" s="111"/>
      <c r="C26" s="3"/>
      <c r="D26" s="19"/>
      <c r="E26" s="25" t="e">
        <f t="shared" si="0"/>
        <v>#DIV/0!</v>
      </c>
      <c r="F26" s="23"/>
      <c r="G26" s="23"/>
      <c r="H26" s="22" t="e">
        <f t="shared" si="1"/>
        <v>#DIV/0!</v>
      </c>
      <c r="I26" s="23"/>
      <c r="J26" s="23"/>
      <c r="K26" s="22" t="e">
        <f t="shared" si="3"/>
        <v>#DIV/0!</v>
      </c>
      <c r="L26" s="23"/>
      <c r="M26" s="23"/>
      <c r="N26" s="22" t="e">
        <f t="shared" si="4"/>
        <v>#DIV/0!</v>
      </c>
      <c r="O26" s="27" t="e">
        <f t="shared" si="13"/>
        <v>#DIV/0!</v>
      </c>
      <c r="P26" s="31" t="e">
        <f t="shared" si="14"/>
        <v>#DIV/0!</v>
      </c>
      <c r="Q26" s="10"/>
      <c r="R26" s="10"/>
      <c r="S26" s="10"/>
      <c r="T26" s="10"/>
      <c r="U26" s="10"/>
      <c r="V26" s="10"/>
      <c r="W26" s="10"/>
      <c r="X26" s="10"/>
      <c r="Y26" s="10"/>
      <c r="Z26" s="2"/>
      <c r="AA26" s="54"/>
      <c r="AB26" s="54"/>
      <c r="AC26" s="54"/>
      <c r="AD26" s="54"/>
      <c r="AE26" s="54"/>
      <c r="AF26" s="55"/>
      <c r="AG26" s="185"/>
      <c r="AH26" s="167"/>
      <c r="AI26" s="47"/>
      <c r="AJ26" s="46"/>
      <c r="AK26" s="46"/>
    </row>
    <row r="27" spans="1:37" ht="17" thickBot="1" x14ac:dyDescent="0.25">
      <c r="A27" s="9"/>
      <c r="B27" s="110"/>
      <c r="C27" s="14"/>
      <c r="D27" s="20"/>
      <c r="E27" s="8" t="e">
        <f t="shared" si="0"/>
        <v>#DIV/0!</v>
      </c>
      <c r="F27" s="24"/>
      <c r="G27" s="7"/>
      <c r="H27" s="8" t="e">
        <f t="shared" si="1"/>
        <v>#DIV/0!</v>
      </c>
      <c r="I27" s="7"/>
      <c r="J27" s="7"/>
      <c r="K27" s="8" t="e">
        <f t="shared" si="3"/>
        <v>#DIV/0!</v>
      </c>
      <c r="L27" s="7"/>
      <c r="M27" s="7"/>
      <c r="N27" s="8" t="e">
        <f t="shared" si="4"/>
        <v>#DIV/0!</v>
      </c>
      <c r="O27" s="32" t="e">
        <f t="shared" si="13"/>
        <v>#DIV/0!</v>
      </c>
      <c r="P27" s="33" t="e">
        <f t="shared" si="14"/>
        <v>#DIV/0!</v>
      </c>
      <c r="Q27" s="13"/>
      <c r="R27" s="13"/>
      <c r="S27" s="13"/>
      <c r="T27" s="13"/>
      <c r="U27" s="13"/>
      <c r="V27" s="13"/>
      <c r="W27" s="13"/>
      <c r="X27" s="13"/>
      <c r="Y27" s="13"/>
      <c r="Z27" s="12"/>
      <c r="AA27" s="98"/>
      <c r="AB27" s="79"/>
      <c r="AC27" s="79"/>
      <c r="AD27" s="79"/>
      <c r="AE27" s="79"/>
      <c r="AF27" s="101"/>
      <c r="AG27" s="96"/>
      <c r="AH27" s="168"/>
      <c r="AI27" s="99"/>
      <c r="AJ27" s="100"/>
      <c r="AK27" s="100"/>
    </row>
    <row r="28" spans="1:37" ht="17" thickBot="1" x14ac:dyDescent="0.25">
      <c r="A28" s="198" t="s">
        <v>67</v>
      </c>
      <c r="B28" s="199"/>
      <c r="C28" s="121">
        <f>AVERAGE(C5:C27)</f>
        <v>20.5</v>
      </c>
      <c r="D28" s="122">
        <f>AVERAGE(D5:D27)</f>
        <v>45.333333333333336</v>
      </c>
      <c r="E28" s="123">
        <f t="shared" si="0"/>
        <v>0.45220588235294118</v>
      </c>
      <c r="F28" s="122">
        <f>AVERAGE(F5:F27)</f>
        <v>5.333333333333333</v>
      </c>
      <c r="G28" s="122">
        <f>AVERAGE(G5:G27)</f>
        <v>18.5</v>
      </c>
      <c r="H28" s="123">
        <f t="shared" si="1"/>
        <v>0.28828828828828829</v>
      </c>
      <c r="I28" s="122">
        <f>AVERAGE(I5:I27)</f>
        <v>25.833333333333332</v>
      </c>
      <c r="J28" s="122">
        <f>AVERAGE(J5:J27)</f>
        <v>63.833333333333336</v>
      </c>
      <c r="K28" s="123">
        <f t="shared" si="3"/>
        <v>0.40469973890339422</v>
      </c>
      <c r="L28" s="122">
        <f>AVERAGE(L5:L27)</f>
        <v>9.3333333333333339</v>
      </c>
      <c r="M28" s="122">
        <f>AVERAGE(M5:M27)</f>
        <v>12.833333333333334</v>
      </c>
      <c r="N28" s="123">
        <f t="shared" si="4"/>
        <v>0.72727272727272729</v>
      </c>
      <c r="O28" s="140">
        <f t="shared" si="13"/>
        <v>0.44647519582245432</v>
      </c>
      <c r="P28" s="141">
        <f t="shared" si="14"/>
        <v>0.47735559393590477</v>
      </c>
      <c r="Q28" s="122">
        <f t="shared" ref="Q28:AG28" si="16">AVERAGE(Q5:Q27)</f>
        <v>66.333333333333329</v>
      </c>
      <c r="R28" s="124">
        <f t="shared" si="16"/>
        <v>7.833333333333333</v>
      </c>
      <c r="S28" s="124">
        <f t="shared" si="16"/>
        <v>15.5</v>
      </c>
      <c r="T28" s="124">
        <f t="shared" si="16"/>
        <v>17.333333333333332</v>
      </c>
      <c r="U28" s="124">
        <f t="shared" si="16"/>
        <v>2</v>
      </c>
      <c r="V28" s="124">
        <f t="shared" si="16"/>
        <v>11.5</v>
      </c>
      <c r="W28" s="124">
        <f t="shared" si="16"/>
        <v>26</v>
      </c>
      <c r="X28" s="124">
        <f t="shared" si="16"/>
        <v>15.5</v>
      </c>
      <c r="Y28" s="124">
        <f t="shared" si="16"/>
        <v>16.166666666666668</v>
      </c>
      <c r="Z28" s="125">
        <f t="shared" si="16"/>
        <v>74</v>
      </c>
      <c r="AA28" s="126">
        <f t="shared" si="16"/>
        <v>73.48</v>
      </c>
      <c r="AB28" s="126">
        <f t="shared" si="16"/>
        <v>89.914465404753386</v>
      </c>
      <c r="AC28" s="126">
        <f t="shared" si="16"/>
        <v>101.81666666666666</v>
      </c>
      <c r="AD28" s="126">
        <f t="shared" si="16"/>
        <v>-11.902201261913296</v>
      </c>
      <c r="AE28" s="127">
        <f t="shared" si="16"/>
        <v>28.062491934443155</v>
      </c>
      <c r="AF28" s="128">
        <f t="shared" si="16"/>
        <v>21.245598333822745</v>
      </c>
      <c r="AG28" s="128">
        <f t="shared" si="16"/>
        <v>20.06007068032039</v>
      </c>
      <c r="AH28" s="129">
        <f>AVERAGE(AH5:AH26)</f>
        <v>21.20144513379676</v>
      </c>
      <c r="AI28" s="126">
        <f>AVERAGE(AI5:AI27)</f>
        <v>31.333333333333332</v>
      </c>
      <c r="AJ28" s="126">
        <f>AVERAGE(AJ5:AJ27)</f>
        <v>8.5</v>
      </c>
      <c r="AK28" s="126">
        <f>AVERAGE(AK5:AK27)</f>
        <v>13.666666666666666</v>
      </c>
    </row>
    <row r="29" spans="1:37" ht="17" thickBot="1" x14ac:dyDescent="0.25">
      <c r="A29" s="200" t="s">
        <v>68</v>
      </c>
      <c r="B29" s="201"/>
      <c r="C29" s="130">
        <f>SUM(C5:C27)</f>
        <v>123</v>
      </c>
      <c r="D29" s="131">
        <f>SUM(D5:D27)</f>
        <v>272</v>
      </c>
      <c r="E29" s="132">
        <f t="shared" si="0"/>
        <v>0.45220588235294118</v>
      </c>
      <c r="F29" s="131">
        <f>SUM(F5:F27)</f>
        <v>32</v>
      </c>
      <c r="G29" s="131">
        <f>SUM(G5:G27)</f>
        <v>111</v>
      </c>
      <c r="H29" s="132">
        <f t="shared" si="1"/>
        <v>0.28828828828828829</v>
      </c>
      <c r="I29" s="131">
        <f>SUM(I5:I27)</f>
        <v>155</v>
      </c>
      <c r="J29" s="131">
        <f>SUM(J5:J27)</f>
        <v>383</v>
      </c>
      <c r="K29" s="132">
        <f t="shared" si="3"/>
        <v>0.40469973890339428</v>
      </c>
      <c r="L29" s="131">
        <f>SUM(L5:L27)</f>
        <v>56</v>
      </c>
      <c r="M29" s="131">
        <f>SUM(M5:M27)</f>
        <v>77</v>
      </c>
      <c r="N29" s="132">
        <f t="shared" si="4"/>
        <v>0.72727272727272729</v>
      </c>
      <c r="O29" s="132">
        <f t="shared" si="13"/>
        <v>0.44647519582245432</v>
      </c>
      <c r="P29" s="142">
        <f t="shared" si="14"/>
        <v>0.47735559393590482</v>
      </c>
      <c r="Q29" s="143">
        <f t="shared" ref="Q29:AG29" si="17">SUM(Q5:Q27)</f>
        <v>398</v>
      </c>
      <c r="R29" s="131">
        <f t="shared" si="17"/>
        <v>47</v>
      </c>
      <c r="S29" s="131">
        <f t="shared" si="17"/>
        <v>93</v>
      </c>
      <c r="T29" s="131">
        <f t="shared" si="17"/>
        <v>104</v>
      </c>
      <c r="U29" s="131">
        <f t="shared" si="17"/>
        <v>12</v>
      </c>
      <c r="V29" s="131">
        <f t="shared" si="17"/>
        <v>69</v>
      </c>
      <c r="W29" s="131">
        <f t="shared" si="17"/>
        <v>156</v>
      </c>
      <c r="X29" s="131">
        <f t="shared" si="17"/>
        <v>93</v>
      </c>
      <c r="Y29" s="131">
        <f t="shared" si="17"/>
        <v>97</v>
      </c>
      <c r="Z29" s="133">
        <f t="shared" si="17"/>
        <v>444</v>
      </c>
      <c r="AA29" s="134">
        <f t="shared" si="17"/>
        <v>440.88</v>
      </c>
      <c r="AB29" s="134">
        <f t="shared" si="17"/>
        <v>539.48679242852029</v>
      </c>
      <c r="AC29" s="134">
        <f t="shared" si="17"/>
        <v>610.9</v>
      </c>
      <c r="AD29" s="134">
        <f t="shared" si="17"/>
        <v>-71.413207571479774</v>
      </c>
      <c r="AE29" s="134">
        <f t="shared" si="17"/>
        <v>168.37495160665893</v>
      </c>
      <c r="AF29" s="135">
        <f t="shared" si="17"/>
        <v>127.47359000293648</v>
      </c>
      <c r="AG29" s="135">
        <f t="shared" si="17"/>
        <v>120.36042408192235</v>
      </c>
      <c r="AH29" s="136">
        <f>SUM(AH5:AH26)</f>
        <v>127.20867080278056</v>
      </c>
      <c r="AI29" s="137">
        <f>SUM(AI5:AI27)</f>
        <v>188</v>
      </c>
      <c r="AJ29" s="137">
        <f>SUM(AJ5:AJ27)</f>
        <v>51</v>
      </c>
      <c r="AK29" s="137">
        <f>SUM(AK5:AK27)</f>
        <v>82</v>
      </c>
    </row>
    <row r="30" spans="1:37" ht="17" thickBot="1" x14ac:dyDescent="0.25"/>
    <row r="31" spans="1:37" ht="17" thickBot="1" x14ac:dyDescent="0.25">
      <c r="A31" s="83" t="s">
        <v>55</v>
      </c>
      <c r="B31" s="108">
        <f>COUNTIF(T_RESULTATSTGB[V ou D],"V")</f>
        <v>1</v>
      </c>
      <c r="C31" s="223" t="s">
        <v>24</v>
      </c>
      <c r="D31" s="224"/>
      <c r="E31" s="224"/>
      <c r="F31" s="224" t="s">
        <v>1</v>
      </c>
      <c r="G31" s="224"/>
      <c r="H31" s="224"/>
      <c r="I31" s="218" t="s">
        <v>2</v>
      </c>
      <c r="J31" s="218"/>
      <c r="K31" s="218"/>
      <c r="L31" s="218" t="s">
        <v>3</v>
      </c>
      <c r="M31" s="218"/>
      <c r="N31" s="219"/>
      <c r="O31" s="196" t="s">
        <v>22</v>
      </c>
      <c r="P31" s="196" t="s">
        <v>28</v>
      </c>
      <c r="Q31" s="214" t="s">
        <v>4</v>
      </c>
      <c r="R31" s="216" t="s">
        <v>5</v>
      </c>
      <c r="S31" s="216" t="s">
        <v>6</v>
      </c>
      <c r="T31" s="188" t="s">
        <v>7</v>
      </c>
      <c r="U31" s="188" t="s">
        <v>8</v>
      </c>
      <c r="V31" s="188" t="s">
        <v>9</v>
      </c>
      <c r="W31" s="188" t="s">
        <v>10</v>
      </c>
      <c r="X31" s="188" t="s">
        <v>11</v>
      </c>
      <c r="Y31" s="188" t="s">
        <v>12</v>
      </c>
      <c r="Z31" s="220" t="s">
        <v>13</v>
      </c>
      <c r="AA31" s="196" t="s">
        <v>20</v>
      </c>
      <c r="AB31" s="194" t="s">
        <v>60</v>
      </c>
      <c r="AC31" s="194" t="s">
        <v>61</v>
      </c>
      <c r="AD31" s="194" t="s">
        <v>62</v>
      </c>
      <c r="AE31" s="196" t="s">
        <v>21</v>
      </c>
      <c r="AF31" s="196" t="s">
        <v>23</v>
      </c>
      <c r="AG31" s="194" t="s">
        <v>63</v>
      </c>
      <c r="AH31" s="194" t="s">
        <v>64</v>
      </c>
      <c r="AI31" s="196" t="s">
        <v>26</v>
      </c>
      <c r="AJ31" s="196" t="s">
        <v>27</v>
      </c>
      <c r="AK31" s="192" t="s">
        <v>65</v>
      </c>
    </row>
    <row r="32" spans="1:37" ht="17" thickBot="1" x14ac:dyDescent="0.25">
      <c r="A32" s="84" t="s">
        <v>57</v>
      </c>
      <c r="B32" s="108">
        <f>COUNTIF(T_RESULTATSTGB[V ou D],"D")</f>
        <v>5</v>
      </c>
      <c r="C32" s="116" t="s">
        <v>14</v>
      </c>
      <c r="D32" s="117" t="s">
        <v>15</v>
      </c>
      <c r="E32" s="117" t="s">
        <v>16</v>
      </c>
      <c r="F32" s="117" t="s">
        <v>14</v>
      </c>
      <c r="G32" s="117" t="s">
        <v>15</v>
      </c>
      <c r="H32" s="117" t="s">
        <v>17</v>
      </c>
      <c r="I32" s="117" t="s">
        <v>14</v>
      </c>
      <c r="J32" s="117" t="s">
        <v>15</v>
      </c>
      <c r="K32" s="117" t="s">
        <v>16</v>
      </c>
      <c r="L32" s="117" t="s">
        <v>14</v>
      </c>
      <c r="M32" s="117" t="s">
        <v>15</v>
      </c>
      <c r="N32" s="118" t="s">
        <v>16</v>
      </c>
      <c r="O32" s="197"/>
      <c r="P32" s="197"/>
      <c r="Q32" s="215"/>
      <c r="R32" s="217"/>
      <c r="S32" s="217"/>
      <c r="T32" s="189"/>
      <c r="U32" s="189"/>
      <c r="V32" s="189"/>
      <c r="W32" s="189"/>
      <c r="X32" s="189"/>
      <c r="Y32" s="189"/>
      <c r="Z32" s="221"/>
      <c r="AA32" s="197"/>
      <c r="AB32" s="195"/>
      <c r="AC32" s="195"/>
      <c r="AD32" s="195"/>
      <c r="AE32" s="197"/>
      <c r="AF32" s="197"/>
      <c r="AG32" s="195"/>
      <c r="AH32" s="195"/>
      <c r="AI32" s="197"/>
      <c r="AJ32" s="197"/>
      <c r="AK32" s="193"/>
    </row>
    <row r="33" spans="1:37" ht="17" thickBot="1" x14ac:dyDescent="0.25">
      <c r="A33" s="202" t="s">
        <v>58</v>
      </c>
      <c r="B33" s="225"/>
      <c r="C33" s="112">
        <f>AVERAGEIF(T_RESULTATSTGB[V ou D],"V",C5:C27)</f>
        <v>20</v>
      </c>
      <c r="D33" s="112">
        <f>AVERAGEIF(T_RESULTATSTGB[V ou D],"V",D5:D27)</f>
        <v>50</v>
      </c>
      <c r="E33" s="170">
        <f t="shared" ref="E33:E34" si="18">C33/D33</f>
        <v>0.4</v>
      </c>
      <c r="F33" s="112">
        <f>AVERAGEIF(T_RESULTATSTGB[V ou D],"V",F5:F27)</f>
        <v>9</v>
      </c>
      <c r="G33" s="112">
        <f>AVERAGEIF(T_RESULTATSTGB[V ou D],"V",G5:G27)</f>
        <v>22</v>
      </c>
      <c r="H33" s="170">
        <f t="shared" ref="H33:H34" si="19">F33/G33</f>
        <v>0.40909090909090912</v>
      </c>
      <c r="I33" s="112">
        <f>AVERAGEIF(T_RESULTATSTGB[V ou D],"V",I5:I27)</f>
        <v>29</v>
      </c>
      <c r="J33" s="112">
        <f>AVERAGEIF(T_RESULTATSTGB[V ou D],"V",J5:J27)</f>
        <v>72</v>
      </c>
      <c r="K33" s="170">
        <f t="shared" ref="K33:K34" si="20">I33/J33</f>
        <v>0.40277777777777779</v>
      </c>
      <c r="L33" s="112">
        <f>AVERAGEIF(T_RESULTATSTGB[V ou D],"V",L5:L27)</f>
        <v>16</v>
      </c>
      <c r="M33" s="112">
        <f>AVERAGEIF(T_RESULTATSTGB[V ou D],"V",M5:M27)</f>
        <v>21</v>
      </c>
      <c r="N33" s="169">
        <f t="shared" ref="N33:N34" si="21">L33/M33</f>
        <v>0.76190476190476186</v>
      </c>
      <c r="O33" s="170">
        <f t="shared" ref="O33:O34" si="22">((I33+0.5*F33)/J33)</f>
        <v>0.46527777777777779</v>
      </c>
      <c r="P33" s="170">
        <f>(Q33/(2*((0.44*M33)+J33)))</f>
        <v>0.51083210241260468</v>
      </c>
      <c r="Q33" s="114">
        <f>AVERAGEIF(T_RESULTATSTGB[V ou D],"V",Q5:Q27)</f>
        <v>83</v>
      </c>
      <c r="R33" s="114">
        <f>AVERAGEIF(T_RESULTATSTGB[V ou D],"V",R5:R27)</f>
        <v>13</v>
      </c>
      <c r="S33" s="114">
        <f>AVERAGEIF(T_RESULTATSTGB[V ou D],"V",S5:S27)</f>
        <v>13</v>
      </c>
      <c r="T33" s="114">
        <f>AVERAGEIF(T_RESULTATSTGB[V ou D],"V",T5:T27)</f>
        <v>20</v>
      </c>
      <c r="U33" s="114">
        <f>AVERAGEIF(T_RESULTATSTGB[V ou D],"V",U5:U27)</f>
        <v>2</v>
      </c>
      <c r="V33" s="114">
        <f>AVERAGEIF(T_RESULTATSTGB[V ou D],"V",V5:V27)</f>
        <v>10</v>
      </c>
      <c r="W33" s="114">
        <f>AVERAGEIF(T_RESULTATSTGB[V ou D],"V",W5:W27)</f>
        <v>22</v>
      </c>
      <c r="X33" s="114">
        <f>AVERAGEIF(T_RESULTATSTGB[V ou D],"V",X5:X27)</f>
        <v>12</v>
      </c>
      <c r="Y33" s="114">
        <f>AVERAGEIF(T_RESULTATSTGB[V ou D],"V",Y5:Y27)</f>
        <v>17</v>
      </c>
      <c r="Z33" s="186">
        <f>AVERAGEIF(T_RESULTATSTGB[V ou D],"V",Z5:Z27)</f>
        <v>89</v>
      </c>
      <c r="AA33" s="93">
        <f>AVERAGEIF(T_RESULTATSTGB[V ou D],"V",AA5:AA27)</f>
        <v>84.24</v>
      </c>
      <c r="AB33" s="94">
        <f>AVERAGEIF(T_RESULTATSTGB[V ou D],"V",AB5:AB27)</f>
        <v>98.528015194681871</v>
      </c>
      <c r="AC33" s="94">
        <f>AVERAGEIF(T_RESULTATSTGB[V ou D],"V",AC5:AC27)</f>
        <v>92.7</v>
      </c>
      <c r="AD33" s="94">
        <f>AVERAGEIF(T_RESULTATSTGB[V ou D],"V",AD5:AD27)</f>
        <v>5.8280151946818677</v>
      </c>
      <c r="AE33" s="94">
        <f>AVERAGEIF(T_RESULTATSTGB[V ou D],"V",AE5:AE27)</f>
        <v>20.833333333333336</v>
      </c>
      <c r="AF33" s="94">
        <f>AVERAGEIF(T_RESULTATSTGB[V ou D],"V",AF5:AF27)</f>
        <v>15.432098765432102</v>
      </c>
      <c r="AG33" s="94">
        <f>AVERAGEIF(T_RESULTATSTGB[V ou D],"V",AG5:AG27)</f>
        <v>29.166666666666668</v>
      </c>
      <c r="AH33" s="95">
        <f>AVERAGEIF(T_RESULTATSTGB[V ou D],"V",AH5:AH27)</f>
        <v>23.294753086419753</v>
      </c>
      <c r="AI33" s="187">
        <f>AVERAGEIF(T_RESULTATSTGB[V ou D],"V",AI5:AI27)</f>
        <v>32</v>
      </c>
      <c r="AJ33" s="114">
        <f>AVERAGEIF(T_RESULTATSTGB[V ou D],"V",AJ5:AJ27)</f>
        <v>12</v>
      </c>
      <c r="AK33" s="114">
        <f>AVERAGEIF(T_RESULTATSTGB[V ou D],"V",AK5:AK27)</f>
        <v>24</v>
      </c>
    </row>
    <row r="34" spans="1:37" ht="17" thickBot="1" x14ac:dyDescent="0.25">
      <c r="A34" s="226" t="s">
        <v>59</v>
      </c>
      <c r="B34" s="227"/>
      <c r="C34" s="112">
        <f>AVERAGEIF(T_RESULTATSTGB[V ou D],"D",C5:C27)</f>
        <v>20.6</v>
      </c>
      <c r="D34" s="112">
        <f>AVERAGEIF(T_RESULTATSTGB[V ou D],"D",D5:D27)</f>
        <v>44.4</v>
      </c>
      <c r="E34" s="170">
        <f t="shared" si="18"/>
        <v>0.463963963963964</v>
      </c>
      <c r="F34" s="112">
        <f>AVERAGEIF(T_RESULTATSTGB[V ou D],"D",F5:F27)</f>
        <v>4.5999999999999996</v>
      </c>
      <c r="G34" s="112">
        <f>AVERAGEIF(T_RESULTATSTGB[V ou D],"D",G5:G27)</f>
        <v>17.8</v>
      </c>
      <c r="H34" s="170">
        <f t="shared" si="19"/>
        <v>0.2584269662921348</v>
      </c>
      <c r="I34" s="112">
        <f>AVERAGEIF(T_RESULTATSTGB[V ou D],"D",I5:I27)</f>
        <v>25.2</v>
      </c>
      <c r="J34" s="112">
        <f>AVERAGEIF(T_RESULTATSTGB[V ou D],"D",J5:J27)</f>
        <v>62.2</v>
      </c>
      <c r="K34" s="170">
        <f t="shared" si="20"/>
        <v>0.40514469453376201</v>
      </c>
      <c r="L34" s="112">
        <f>AVERAGEIF(T_RESULTATSTGB[V ou D],"D",L5:L27)</f>
        <v>8</v>
      </c>
      <c r="M34" s="112">
        <f>AVERAGEIF(T_RESULTATSTGB[V ou D],"D",M5:M27)</f>
        <v>11.2</v>
      </c>
      <c r="N34" s="160">
        <f t="shared" si="21"/>
        <v>0.7142857142857143</v>
      </c>
      <c r="O34" s="170">
        <f t="shared" si="22"/>
        <v>0.44212218649517682</v>
      </c>
      <c r="P34" s="170">
        <f>(Q34/(2*((0.44*M34)+J34)))</f>
        <v>0.4692527708258849</v>
      </c>
      <c r="Q34" s="114">
        <f>AVERAGEIF(T_RESULTATSTGB[V ou D],"D",Q5:Q27)</f>
        <v>63</v>
      </c>
      <c r="R34" s="114">
        <f>AVERAGEIF(T_RESULTATSTGB[V ou D],"D",R5:R27)</f>
        <v>6.8</v>
      </c>
      <c r="S34" s="114">
        <f>AVERAGEIF(T_RESULTATSTGB[V ou D],"D",S5:S27)</f>
        <v>16</v>
      </c>
      <c r="T34" s="114">
        <f>AVERAGEIF(T_RESULTATSTGB[V ou D],"D",T5:T27)</f>
        <v>16.8</v>
      </c>
      <c r="U34" s="114">
        <f>AVERAGEIF(T_RESULTATSTGB[V ou D],"D",U5:U27)</f>
        <v>2</v>
      </c>
      <c r="V34" s="114">
        <f>AVERAGEIF(T_RESULTATSTGB[V ou D],"D",V5:V27)</f>
        <v>11.8</v>
      </c>
      <c r="W34" s="114">
        <f>AVERAGEIF(T_RESULTATSTGB[V ou D],"D",W5:W27)</f>
        <v>26.8</v>
      </c>
      <c r="X34" s="114">
        <f>AVERAGEIF(T_RESULTATSTGB[V ou D],"D",X5:X27)</f>
        <v>16.2</v>
      </c>
      <c r="Y34" s="114">
        <f>AVERAGEIF(T_RESULTATSTGB[V ou D],"D",Y5:Y27)</f>
        <v>16</v>
      </c>
      <c r="Z34" s="186">
        <f>AVERAGEIF(T_RESULTATSTGB[V ou D],"D",Z5:Z27)</f>
        <v>71</v>
      </c>
      <c r="AA34" s="145">
        <f>AVERAGEIF(T_RESULTATSTGB[V ou D],"D",AA5:AA27)</f>
        <v>71.328000000000003</v>
      </c>
      <c r="AB34" s="146">
        <f>AVERAGEIF(T_RESULTATSTGB[V ou D],"D",AB5:AB27)</f>
        <v>88.191755446767687</v>
      </c>
      <c r="AC34" s="146">
        <f>AVERAGEIF(T_RESULTATSTGB[V ou D],"D",AC5:AC27)</f>
        <v>103.64000000000001</v>
      </c>
      <c r="AD34" s="146">
        <f>AVERAGEIF(T_RESULTATSTGB[V ou D],"D",AD5:AD27)</f>
        <v>-15.448244553232328</v>
      </c>
      <c r="AE34" s="146">
        <f>AVERAGEIF(T_RESULTATSTGB[V ou D],"D",AE5:AE27)</f>
        <v>29.508323654665116</v>
      </c>
      <c r="AF34" s="146">
        <f>AVERAGEIF(T_RESULTATSTGB[V ou D],"D",AF5:AF27)</f>
        <v>22.408298247500873</v>
      </c>
      <c r="AG34" s="146">
        <f>AVERAGEIF(T_RESULTATSTGB[V ou D],"D",AG5:AG27)</f>
        <v>18.238751483051136</v>
      </c>
      <c r="AH34" s="147">
        <f>AVERAGEIF(T_RESULTATSTGB[V ou D],"D",AH5:AH27)</f>
        <v>20.782783543272163</v>
      </c>
      <c r="AI34" s="187">
        <f>AVERAGEIF(T_RESULTATSTGB[V ou D],"D",AI5:AI27)</f>
        <v>31.2</v>
      </c>
      <c r="AJ34" s="114">
        <f>AVERAGEIF(T_RESULTATSTGB[V ou D],"D",AJ5:AJ27)</f>
        <v>7.8</v>
      </c>
      <c r="AK34" s="114">
        <f>AVERAGEIF(T_RESULTATSTGB[V ou D],"D",AK5:AK27)</f>
        <v>11.6</v>
      </c>
    </row>
  </sheetData>
  <mergeCells count="60">
    <mergeCell ref="A33:B33"/>
    <mergeCell ref="A34:B34"/>
    <mergeCell ref="C3:E3"/>
    <mergeCell ref="F3:H3"/>
    <mergeCell ref="I3:K3"/>
    <mergeCell ref="AG31:AG32"/>
    <mergeCell ref="AH31:AH32"/>
    <mergeCell ref="AI31:AI32"/>
    <mergeCell ref="AJ31:AJ32"/>
    <mergeCell ref="AK31:AK32"/>
    <mergeCell ref="AB31:AB32"/>
    <mergeCell ref="AC31:AC32"/>
    <mergeCell ref="AD31:AD32"/>
    <mergeCell ref="AE31:AE32"/>
    <mergeCell ref="AF31:AF32"/>
    <mergeCell ref="W31:W32"/>
    <mergeCell ref="X31:X32"/>
    <mergeCell ref="Y31:Y32"/>
    <mergeCell ref="Z31:Z32"/>
    <mergeCell ref="AA31:AA32"/>
    <mergeCell ref="AJ3:AJ4"/>
    <mergeCell ref="AK3:AK4"/>
    <mergeCell ref="A28:B28"/>
    <mergeCell ref="A29:B29"/>
    <mergeCell ref="C31:E31"/>
    <mergeCell ref="F31:H31"/>
    <mergeCell ref="I31:K31"/>
    <mergeCell ref="L31:N31"/>
    <mergeCell ref="O31:O32"/>
    <mergeCell ref="P31:P32"/>
    <mergeCell ref="Q31:Q32"/>
    <mergeCell ref="R31:R32"/>
    <mergeCell ref="S31:S32"/>
    <mergeCell ref="T31:T32"/>
    <mergeCell ref="U31:U32"/>
    <mergeCell ref="V31:V32"/>
    <mergeCell ref="A2:F2"/>
    <mergeCell ref="A3:A4"/>
    <mergeCell ref="L3:N3"/>
    <mergeCell ref="Z3:Z4"/>
    <mergeCell ref="O3:O4"/>
    <mergeCell ref="P3:P4"/>
    <mergeCell ref="Q3:Q4"/>
    <mergeCell ref="R3:R4"/>
    <mergeCell ref="S3:S4"/>
    <mergeCell ref="T3:T4"/>
    <mergeCell ref="U3:U4"/>
    <mergeCell ref="V3:V4"/>
    <mergeCell ref="W3:W4"/>
    <mergeCell ref="X3:X4"/>
    <mergeCell ref="Y3:Y4"/>
    <mergeCell ref="AG3:AG4"/>
    <mergeCell ref="AH3:AH4"/>
    <mergeCell ref="AI3:AI4"/>
    <mergeCell ref="AA3:AA4"/>
    <mergeCell ref="AB3:AB4"/>
    <mergeCell ref="AC3:AC4"/>
    <mergeCell ref="AD3:AD4"/>
    <mergeCell ref="AE3:AE4"/>
    <mergeCell ref="AF3:AF4"/>
  </mergeCells>
  <conditionalFormatting sqref="E11:E27">
    <cfRule type="cellIs" dxfId="143" priority="662" stopIfTrue="1" operator="between">
      <formula>76%</formula>
      <formula>100%</formula>
    </cfRule>
    <cfRule type="cellIs" dxfId="142" priority="663" stopIfTrue="1" operator="between">
      <formula>61%</formula>
      <formula>75.99%</formula>
    </cfRule>
    <cfRule type="cellIs" dxfId="141" priority="664" stopIfTrue="1" operator="between">
      <formula>51%</formula>
      <formula>60.99%</formula>
    </cfRule>
    <cfRule type="cellIs" dxfId="140" priority="665" stopIfTrue="1" operator="between">
      <formula>41%</formula>
      <formula>50.99%</formula>
    </cfRule>
    <cfRule type="cellIs" dxfId="139" priority="666" stopIfTrue="1" operator="between">
      <formula>0%</formula>
      <formula>30.99%</formula>
    </cfRule>
  </conditionalFormatting>
  <conditionalFormatting sqref="E11:E27">
    <cfRule type="cellIs" dxfId="138" priority="661" stopIfTrue="1" operator="between">
      <formula>31%</formula>
      <formula>40.99%</formula>
    </cfRule>
  </conditionalFormatting>
  <conditionalFormatting sqref="H11:H28">
    <cfRule type="cellIs" dxfId="137" priority="656" stopIfTrue="1" operator="between">
      <formula>76%</formula>
      <formula>100%</formula>
    </cfRule>
    <cfRule type="cellIs" dxfId="136" priority="657" stopIfTrue="1" operator="between">
      <formula>61%</formula>
      <formula>75.99%</formula>
    </cfRule>
    <cfRule type="cellIs" dxfId="135" priority="658" stopIfTrue="1" operator="between">
      <formula>51%</formula>
      <formula>60.99%</formula>
    </cfRule>
    <cfRule type="cellIs" dxfId="134" priority="659" stopIfTrue="1" operator="between">
      <formula>41%</formula>
      <formula>50.99%</formula>
    </cfRule>
    <cfRule type="cellIs" dxfId="133" priority="660" stopIfTrue="1" operator="between">
      <formula>0%</formula>
      <formula>30.99%</formula>
    </cfRule>
  </conditionalFormatting>
  <conditionalFormatting sqref="H11:H28">
    <cfRule type="cellIs" dxfId="132" priority="655" stopIfTrue="1" operator="between">
      <formula>31%</formula>
      <formula>40.99%</formula>
    </cfRule>
  </conditionalFormatting>
  <conditionalFormatting sqref="K11:K28">
    <cfRule type="cellIs" dxfId="131" priority="650" stopIfTrue="1" operator="between">
      <formula>76%</formula>
      <formula>100%</formula>
    </cfRule>
    <cfRule type="cellIs" dxfId="130" priority="651" stopIfTrue="1" operator="between">
      <formula>61%</formula>
      <formula>75.99%</formula>
    </cfRule>
    <cfRule type="cellIs" dxfId="129" priority="652" stopIfTrue="1" operator="between">
      <formula>51%</formula>
      <formula>60.99%</formula>
    </cfRule>
    <cfRule type="cellIs" dxfId="128" priority="653" stopIfTrue="1" operator="between">
      <formula>41%</formula>
      <formula>50.99%</formula>
    </cfRule>
    <cfRule type="cellIs" dxfId="127" priority="654" stopIfTrue="1" operator="between">
      <formula>0%</formula>
      <formula>30.99%</formula>
    </cfRule>
  </conditionalFormatting>
  <conditionalFormatting sqref="K11:K28">
    <cfRule type="cellIs" dxfId="126" priority="649" stopIfTrue="1" operator="between">
      <formula>31%</formula>
      <formula>40.99%</formula>
    </cfRule>
  </conditionalFormatting>
  <conditionalFormatting sqref="N9:N28">
    <cfRule type="cellIs" dxfId="125" priority="644" stopIfTrue="1" operator="between">
      <formula>76%</formula>
      <formula>100%</formula>
    </cfRule>
    <cfRule type="cellIs" dxfId="124" priority="645" stopIfTrue="1" operator="between">
      <formula>61%</formula>
      <formula>75.99%</formula>
    </cfRule>
    <cfRule type="cellIs" dxfId="123" priority="646" stopIfTrue="1" operator="between">
      <formula>51%</formula>
      <formula>60.99%</formula>
    </cfRule>
    <cfRule type="cellIs" dxfId="122" priority="647" stopIfTrue="1" operator="between">
      <formula>41%</formula>
      <formula>50.99%</formula>
    </cfRule>
    <cfRule type="cellIs" dxfId="121" priority="648" stopIfTrue="1" operator="between">
      <formula>0%</formula>
      <formula>30.99%</formula>
    </cfRule>
  </conditionalFormatting>
  <conditionalFormatting sqref="N9:N28">
    <cfRule type="cellIs" dxfId="120" priority="643" stopIfTrue="1" operator="between">
      <formula>31%</formula>
      <formula>40.99%</formula>
    </cfRule>
  </conditionalFormatting>
  <conditionalFormatting sqref="E28">
    <cfRule type="cellIs" dxfId="119" priority="638" stopIfTrue="1" operator="between">
      <formula>76%</formula>
      <formula>100%</formula>
    </cfRule>
    <cfRule type="cellIs" dxfId="118" priority="639" stopIfTrue="1" operator="between">
      <formula>61%</formula>
      <formula>75.99%</formula>
    </cfRule>
    <cfRule type="cellIs" dxfId="117" priority="640" stopIfTrue="1" operator="between">
      <formula>51%</formula>
      <formula>60.99%</formula>
    </cfRule>
    <cfRule type="cellIs" dxfId="116" priority="641" stopIfTrue="1" operator="between">
      <formula>41%</formula>
      <formula>50.99%</formula>
    </cfRule>
    <cfRule type="cellIs" dxfId="115" priority="642" stopIfTrue="1" operator="between">
      <formula>0%</formula>
      <formula>30.99%</formula>
    </cfRule>
  </conditionalFormatting>
  <conditionalFormatting sqref="E28">
    <cfRule type="cellIs" dxfId="114" priority="637" stopIfTrue="1" operator="between">
      <formula>31%</formula>
      <formula>40.99%</formula>
    </cfRule>
  </conditionalFormatting>
  <conditionalFormatting sqref="O9:O28">
    <cfRule type="cellIs" dxfId="113" priority="506" stopIfTrue="1" operator="between">
      <formula>76%</formula>
      <formula>100%</formula>
    </cfRule>
    <cfRule type="cellIs" dxfId="112" priority="507" stopIfTrue="1" operator="between">
      <formula>61%</formula>
      <formula>75.99%</formula>
    </cfRule>
    <cfRule type="cellIs" dxfId="111" priority="508" stopIfTrue="1" operator="between">
      <formula>51%</formula>
      <formula>60.99%</formula>
    </cfRule>
    <cfRule type="cellIs" dxfId="110" priority="509" stopIfTrue="1" operator="between">
      <formula>41%</formula>
      <formula>50.99%</formula>
    </cfRule>
    <cfRule type="cellIs" dxfId="109" priority="510" stopIfTrue="1" operator="between">
      <formula>0%</formula>
      <formula>30.99%</formula>
    </cfRule>
  </conditionalFormatting>
  <conditionalFormatting sqref="O9:O28">
    <cfRule type="cellIs" dxfId="108" priority="505" stopIfTrue="1" operator="between">
      <formula>31%</formula>
      <formula>40.99%</formula>
    </cfRule>
  </conditionalFormatting>
  <conditionalFormatting sqref="P9:P28">
    <cfRule type="cellIs" dxfId="107" priority="500" stopIfTrue="1" operator="between">
      <formula>76%</formula>
      <formula>100%</formula>
    </cfRule>
    <cfRule type="cellIs" dxfId="106" priority="501" stopIfTrue="1" operator="between">
      <formula>61%</formula>
      <formula>75.99%</formula>
    </cfRule>
    <cfRule type="cellIs" dxfId="105" priority="502" stopIfTrue="1" operator="between">
      <formula>51%</formula>
      <formula>60.99%</formula>
    </cfRule>
    <cfRule type="cellIs" dxfId="104" priority="503" stopIfTrue="1" operator="between">
      <formula>41%</formula>
      <formula>50.99%</formula>
    </cfRule>
    <cfRule type="cellIs" dxfId="103" priority="504" stopIfTrue="1" operator="between">
      <formula>0%</formula>
      <formula>30.99%</formula>
    </cfRule>
  </conditionalFormatting>
  <conditionalFormatting sqref="P9:P28">
    <cfRule type="cellIs" dxfId="102" priority="499" stopIfTrue="1" operator="between">
      <formula>31%</formula>
      <formula>40.99%</formula>
    </cfRule>
  </conditionalFormatting>
  <conditionalFormatting sqref="E5:E10">
    <cfRule type="cellIs" dxfId="101" priority="206" stopIfTrue="1" operator="between">
      <formula>76%</formula>
      <formula>100%</formula>
    </cfRule>
    <cfRule type="cellIs" dxfId="100" priority="207" stopIfTrue="1" operator="between">
      <formula>61%</formula>
      <formula>75.99%</formula>
    </cfRule>
    <cfRule type="cellIs" dxfId="99" priority="208" stopIfTrue="1" operator="between">
      <formula>49%</formula>
      <formula>60.99%</formula>
    </cfRule>
    <cfRule type="cellIs" dxfId="98" priority="209" stopIfTrue="1" operator="between">
      <formula>41%</formula>
      <formula>48.99%</formula>
    </cfRule>
    <cfRule type="cellIs" dxfId="97" priority="210" stopIfTrue="1" operator="between">
      <formula>0%</formula>
      <formula>30.99%</formula>
    </cfRule>
  </conditionalFormatting>
  <conditionalFormatting sqref="E5:E10">
    <cfRule type="cellIs" dxfId="96" priority="205" stopIfTrue="1" operator="between">
      <formula>31%</formula>
      <formula>40.99%</formula>
    </cfRule>
  </conditionalFormatting>
  <conditionalFormatting sqref="H5:H10">
    <cfRule type="cellIs" dxfId="95" priority="200" stopIfTrue="1" operator="between">
      <formula>76%</formula>
      <formula>100%</formula>
    </cfRule>
    <cfRule type="cellIs" dxfId="94" priority="201" stopIfTrue="1" operator="between">
      <formula>61%</formula>
      <formula>75.99%</formula>
    </cfRule>
    <cfRule type="cellIs" dxfId="93" priority="202" stopIfTrue="1" operator="between">
      <formula>49%</formula>
      <formula>60.99%</formula>
    </cfRule>
    <cfRule type="cellIs" dxfId="92" priority="203" stopIfTrue="1" operator="between">
      <formula>41%</formula>
      <formula>48.99%</formula>
    </cfRule>
    <cfRule type="cellIs" dxfId="91" priority="204" stopIfTrue="1" operator="between">
      <formula>0%</formula>
      <formula>30.99%</formula>
    </cfRule>
  </conditionalFormatting>
  <conditionalFormatting sqref="H5:H10">
    <cfRule type="cellIs" dxfId="90" priority="199" stopIfTrue="1" operator="between">
      <formula>31%</formula>
      <formula>40.99%</formula>
    </cfRule>
  </conditionalFormatting>
  <conditionalFormatting sqref="K5:K10">
    <cfRule type="cellIs" dxfId="89" priority="194" stopIfTrue="1" operator="between">
      <formula>76%</formula>
      <formula>100%</formula>
    </cfRule>
    <cfRule type="cellIs" dxfId="88" priority="195" stopIfTrue="1" operator="between">
      <formula>61%</formula>
      <formula>75.99%</formula>
    </cfRule>
    <cfRule type="cellIs" dxfId="87" priority="196" stopIfTrue="1" operator="between">
      <formula>49%</formula>
      <formula>60.99%</formula>
    </cfRule>
    <cfRule type="cellIs" dxfId="86" priority="197" stopIfTrue="1" operator="between">
      <formula>41%</formula>
      <formula>48.99%</formula>
    </cfRule>
    <cfRule type="cellIs" dxfId="85" priority="198" stopIfTrue="1" operator="between">
      <formula>0%</formula>
      <formula>30.99%</formula>
    </cfRule>
  </conditionalFormatting>
  <conditionalFormatting sqref="K5:K10">
    <cfRule type="cellIs" dxfId="84" priority="193" stopIfTrue="1" operator="between">
      <formula>31%</formula>
      <formula>40.99%</formula>
    </cfRule>
  </conditionalFormatting>
  <conditionalFormatting sqref="N5:N8">
    <cfRule type="cellIs" dxfId="83" priority="188" stopIfTrue="1" operator="between">
      <formula>76%</formula>
      <formula>100%</formula>
    </cfRule>
    <cfRule type="cellIs" dxfId="82" priority="189" stopIfTrue="1" operator="between">
      <formula>61%</formula>
      <formula>75.99%</formula>
    </cfRule>
    <cfRule type="cellIs" dxfId="81" priority="190" stopIfTrue="1" operator="between">
      <formula>49%</formula>
      <formula>60.99%</formula>
    </cfRule>
    <cfRule type="cellIs" dxfId="80" priority="191" stopIfTrue="1" operator="between">
      <formula>41%</formula>
      <formula>48.99%</formula>
    </cfRule>
    <cfRule type="cellIs" dxfId="79" priority="192" stopIfTrue="1" operator="between">
      <formula>0%</formula>
      <formula>30.99%</formula>
    </cfRule>
  </conditionalFormatting>
  <conditionalFormatting sqref="N5:N8">
    <cfRule type="cellIs" dxfId="78" priority="187" stopIfTrue="1" operator="between">
      <formula>31%</formula>
      <formula>40.99%</formula>
    </cfRule>
  </conditionalFormatting>
  <conditionalFormatting sqref="O5:O8">
    <cfRule type="cellIs" dxfId="77" priority="182" stopIfTrue="1" operator="between">
      <formula>76%</formula>
      <formula>100%</formula>
    </cfRule>
    <cfRule type="cellIs" dxfId="76" priority="183" stopIfTrue="1" operator="between">
      <formula>61%</formula>
      <formula>75.99%</formula>
    </cfRule>
    <cfRule type="cellIs" dxfId="75" priority="184" stopIfTrue="1" operator="between">
      <formula>49%</formula>
      <formula>60.99%</formula>
    </cfRule>
    <cfRule type="cellIs" dxfId="74" priority="185" stopIfTrue="1" operator="between">
      <formula>41%</formula>
      <formula>48.99%</formula>
    </cfRule>
    <cfRule type="cellIs" dxfId="73" priority="186" stopIfTrue="1" operator="between">
      <formula>0%</formula>
      <formula>30.99%</formula>
    </cfRule>
  </conditionalFormatting>
  <conditionalFormatting sqref="O5:O8">
    <cfRule type="cellIs" dxfId="72" priority="181" stopIfTrue="1" operator="between">
      <formula>31%</formula>
      <formula>40.99%</formula>
    </cfRule>
  </conditionalFormatting>
  <conditionalFormatting sqref="P5:P8">
    <cfRule type="cellIs" dxfId="71" priority="176" stopIfTrue="1" operator="between">
      <formula>76%</formula>
      <formula>100%</formula>
    </cfRule>
    <cfRule type="cellIs" dxfId="70" priority="177" stopIfTrue="1" operator="between">
      <formula>61%</formula>
      <formula>75.99%</formula>
    </cfRule>
    <cfRule type="cellIs" dxfId="69" priority="178" stopIfTrue="1" operator="between">
      <formula>49%</formula>
      <formula>60.99%</formula>
    </cfRule>
    <cfRule type="cellIs" dxfId="68" priority="179" stopIfTrue="1" operator="between">
      <formula>41%</formula>
      <formula>48.99%</formula>
    </cfRule>
    <cfRule type="cellIs" dxfId="67" priority="180" stopIfTrue="1" operator="between">
      <formula>0%</formula>
      <formula>30.99%</formula>
    </cfRule>
  </conditionalFormatting>
  <conditionalFormatting sqref="P5:P8">
    <cfRule type="cellIs" dxfId="66" priority="175" stopIfTrue="1" operator="between">
      <formula>31%</formula>
      <formula>40.99%</formula>
    </cfRule>
  </conditionalFormatting>
  <conditionalFormatting sqref="N33:N34">
    <cfRule type="cellIs" dxfId="65" priority="62" stopIfTrue="1" operator="between">
      <formula>76%</formula>
      <formula>100%</formula>
    </cfRule>
    <cfRule type="cellIs" dxfId="64" priority="63" stopIfTrue="1" operator="between">
      <formula>61%</formula>
      <formula>75.99%</formula>
    </cfRule>
    <cfRule type="cellIs" dxfId="63" priority="64" stopIfTrue="1" operator="between">
      <formula>49%</formula>
      <formula>60.99%</formula>
    </cfRule>
    <cfRule type="cellIs" dxfId="62" priority="65" stopIfTrue="1" operator="between">
      <formula>41%</formula>
      <formula>48.99%</formula>
    </cfRule>
    <cfRule type="cellIs" dxfId="61" priority="66" stopIfTrue="1" operator="between">
      <formula>0%</formula>
      <formula>30.99%</formula>
    </cfRule>
  </conditionalFormatting>
  <conditionalFormatting sqref="N33:N34">
    <cfRule type="cellIs" dxfId="60" priority="61" stopIfTrue="1" operator="between">
      <formula>31%</formula>
      <formula>40.99%</formula>
    </cfRule>
  </conditionalFormatting>
  <conditionalFormatting sqref="E33">
    <cfRule type="cellIs" dxfId="59" priority="56" stopIfTrue="1" operator="between">
      <formula>76%</formula>
      <formula>100%</formula>
    </cfRule>
    <cfRule type="cellIs" dxfId="58" priority="57" stopIfTrue="1" operator="between">
      <formula>61%</formula>
      <formula>75.99%</formula>
    </cfRule>
    <cfRule type="cellIs" dxfId="57" priority="58" stopIfTrue="1" operator="between">
      <formula>49%</formula>
      <formula>60.99%</formula>
    </cfRule>
    <cfRule type="cellIs" dxfId="56" priority="59" stopIfTrue="1" operator="between">
      <formula>41%</formula>
      <formula>48.99%</formula>
    </cfRule>
    <cfRule type="cellIs" dxfId="55" priority="60" stopIfTrue="1" operator="between">
      <formula>0%</formula>
      <formula>30.99%</formula>
    </cfRule>
  </conditionalFormatting>
  <conditionalFormatting sqref="E33">
    <cfRule type="cellIs" dxfId="54" priority="55" stopIfTrue="1" operator="between">
      <formula>31%</formula>
      <formula>40.99%</formula>
    </cfRule>
  </conditionalFormatting>
  <conditionalFormatting sqref="E34">
    <cfRule type="cellIs" dxfId="53" priority="50" stopIfTrue="1" operator="between">
      <formula>76%</formula>
      <formula>100%</formula>
    </cfRule>
    <cfRule type="cellIs" dxfId="52" priority="51" stopIfTrue="1" operator="between">
      <formula>61%</formula>
      <formula>75.99%</formula>
    </cfRule>
    <cfRule type="cellIs" dxfId="51" priority="52" stopIfTrue="1" operator="between">
      <formula>49%</formula>
      <formula>60.99%</formula>
    </cfRule>
    <cfRule type="cellIs" dxfId="50" priority="53" stopIfTrue="1" operator="between">
      <formula>41%</formula>
      <formula>48.99%</formula>
    </cfRule>
    <cfRule type="cellIs" dxfId="49" priority="54" stopIfTrue="1" operator="between">
      <formula>0%</formula>
      <formula>30.99%</formula>
    </cfRule>
  </conditionalFormatting>
  <conditionalFormatting sqref="E34">
    <cfRule type="cellIs" dxfId="48" priority="49" stopIfTrue="1" operator="between">
      <formula>31%</formula>
      <formula>40.99%</formula>
    </cfRule>
  </conditionalFormatting>
  <conditionalFormatting sqref="H33">
    <cfRule type="cellIs" dxfId="47" priority="44" stopIfTrue="1" operator="between">
      <formula>76%</formula>
      <formula>100%</formula>
    </cfRule>
    <cfRule type="cellIs" dxfId="46" priority="45" stopIfTrue="1" operator="between">
      <formula>61%</formula>
      <formula>75.99%</formula>
    </cfRule>
    <cfRule type="cellIs" dxfId="45" priority="46" stopIfTrue="1" operator="between">
      <formula>49%</formula>
      <formula>60.99%</formula>
    </cfRule>
    <cfRule type="cellIs" dxfId="44" priority="47" stopIfTrue="1" operator="between">
      <formula>41%</formula>
      <formula>48.99%</formula>
    </cfRule>
    <cfRule type="cellIs" dxfId="43" priority="48" stopIfTrue="1" operator="between">
      <formula>0%</formula>
      <formula>30.99%</formula>
    </cfRule>
  </conditionalFormatting>
  <conditionalFormatting sqref="H33">
    <cfRule type="cellIs" dxfId="42" priority="43" stopIfTrue="1" operator="between">
      <formula>31%</formula>
      <formula>40.99%</formula>
    </cfRule>
  </conditionalFormatting>
  <conditionalFormatting sqref="H34">
    <cfRule type="cellIs" dxfId="41" priority="38" stopIfTrue="1" operator="between">
      <formula>76%</formula>
      <formula>100%</formula>
    </cfRule>
    <cfRule type="cellIs" dxfId="40" priority="39" stopIfTrue="1" operator="between">
      <formula>61%</formula>
      <formula>75.99%</formula>
    </cfRule>
    <cfRule type="cellIs" dxfId="39" priority="40" stopIfTrue="1" operator="between">
      <formula>49%</formula>
      <formula>60.99%</formula>
    </cfRule>
    <cfRule type="cellIs" dxfId="38" priority="41" stopIfTrue="1" operator="between">
      <formula>41%</formula>
      <formula>48.99%</formula>
    </cfRule>
    <cfRule type="cellIs" dxfId="37" priority="42" stopIfTrue="1" operator="between">
      <formula>0%</formula>
      <formula>30.99%</formula>
    </cfRule>
  </conditionalFormatting>
  <conditionalFormatting sqref="H34">
    <cfRule type="cellIs" dxfId="36" priority="37" stopIfTrue="1" operator="between">
      <formula>31%</formula>
      <formula>40.99%</formula>
    </cfRule>
  </conditionalFormatting>
  <conditionalFormatting sqref="K33">
    <cfRule type="cellIs" dxfId="35" priority="32" stopIfTrue="1" operator="between">
      <formula>76%</formula>
      <formula>100%</formula>
    </cfRule>
    <cfRule type="cellIs" dxfId="34" priority="33" stopIfTrue="1" operator="between">
      <formula>61%</formula>
      <formula>75.99%</formula>
    </cfRule>
    <cfRule type="cellIs" dxfId="33" priority="34" stopIfTrue="1" operator="between">
      <formula>49%</formula>
      <formula>60.99%</formula>
    </cfRule>
    <cfRule type="cellIs" dxfId="32" priority="35" stopIfTrue="1" operator="between">
      <formula>41%</formula>
      <formula>48.99%</formula>
    </cfRule>
    <cfRule type="cellIs" dxfId="31" priority="36" stopIfTrue="1" operator="between">
      <formula>0%</formula>
      <formula>30.99%</formula>
    </cfRule>
  </conditionalFormatting>
  <conditionalFormatting sqref="K33">
    <cfRule type="cellIs" dxfId="30" priority="31" stopIfTrue="1" operator="between">
      <formula>31%</formula>
      <formula>40.99%</formula>
    </cfRule>
  </conditionalFormatting>
  <conditionalFormatting sqref="K34">
    <cfRule type="cellIs" dxfId="29" priority="26" stopIfTrue="1" operator="between">
      <formula>76%</formula>
      <formula>100%</formula>
    </cfRule>
    <cfRule type="cellIs" dxfId="28" priority="27" stopIfTrue="1" operator="between">
      <formula>61%</formula>
      <formula>75.99%</formula>
    </cfRule>
    <cfRule type="cellIs" dxfId="27" priority="28" stopIfTrue="1" operator="between">
      <formula>49%</formula>
      <formula>60.99%</formula>
    </cfRule>
    <cfRule type="cellIs" dxfId="26" priority="29" stopIfTrue="1" operator="between">
      <formula>41%</formula>
      <formula>48.99%</formula>
    </cfRule>
    <cfRule type="cellIs" dxfId="25" priority="30" stopIfTrue="1" operator="between">
      <formula>0%</formula>
      <formula>30.99%</formula>
    </cfRule>
  </conditionalFormatting>
  <conditionalFormatting sqref="K34">
    <cfRule type="cellIs" dxfId="24" priority="25" stopIfTrue="1" operator="between">
      <formula>31%</formula>
      <formula>40.99%</formula>
    </cfRule>
  </conditionalFormatting>
  <conditionalFormatting sqref="O33">
    <cfRule type="cellIs" dxfId="23" priority="20" stopIfTrue="1" operator="between">
      <formula>76%</formula>
      <formula>100%</formula>
    </cfRule>
    <cfRule type="cellIs" dxfId="22" priority="21" stopIfTrue="1" operator="between">
      <formula>61%</formula>
      <formula>75.99%</formula>
    </cfRule>
    <cfRule type="cellIs" dxfId="21" priority="22" stopIfTrue="1" operator="between">
      <formula>49%</formula>
      <formula>60.99%</formula>
    </cfRule>
    <cfRule type="cellIs" dxfId="20" priority="23" stopIfTrue="1" operator="between">
      <formula>41%</formula>
      <formula>48.99%</formula>
    </cfRule>
    <cfRule type="cellIs" dxfId="19" priority="24" stopIfTrue="1" operator="between">
      <formula>0%</formula>
      <formula>30.99%</formula>
    </cfRule>
  </conditionalFormatting>
  <conditionalFormatting sqref="O33">
    <cfRule type="cellIs" dxfId="18" priority="19" stopIfTrue="1" operator="between">
      <formula>31%</formula>
      <formula>40.99%</formula>
    </cfRule>
  </conditionalFormatting>
  <conditionalFormatting sqref="P33">
    <cfRule type="cellIs" dxfId="17" priority="14" stopIfTrue="1" operator="between">
      <formula>76%</formula>
      <formula>100%</formula>
    </cfRule>
    <cfRule type="cellIs" dxfId="16" priority="15" stopIfTrue="1" operator="between">
      <formula>61%</formula>
      <formula>75.99%</formula>
    </cfRule>
    <cfRule type="cellIs" dxfId="15" priority="16" stopIfTrue="1" operator="between">
      <formula>49%</formula>
      <formula>60.99%</formula>
    </cfRule>
    <cfRule type="cellIs" dxfId="14" priority="17" stopIfTrue="1" operator="between">
      <formula>41%</formula>
      <formula>48.99%</formula>
    </cfRule>
    <cfRule type="cellIs" dxfId="13" priority="18" stopIfTrue="1" operator="between">
      <formula>0%</formula>
      <formula>30.99%</formula>
    </cfRule>
  </conditionalFormatting>
  <conditionalFormatting sqref="P33">
    <cfRule type="cellIs" dxfId="12" priority="13" stopIfTrue="1" operator="between">
      <formula>31%</formula>
      <formula>40.99%</formula>
    </cfRule>
  </conditionalFormatting>
  <conditionalFormatting sqref="P34">
    <cfRule type="cellIs" dxfId="11" priority="8" stopIfTrue="1" operator="between">
      <formula>76%</formula>
      <formula>100%</formula>
    </cfRule>
    <cfRule type="cellIs" dxfId="10" priority="9" stopIfTrue="1" operator="between">
      <formula>61%</formula>
      <formula>75.99%</formula>
    </cfRule>
    <cfRule type="cellIs" dxfId="9" priority="10" stopIfTrue="1" operator="between">
      <formula>49%</formula>
      <formula>60.99%</formula>
    </cfRule>
    <cfRule type="cellIs" dxfId="8" priority="11" stopIfTrue="1" operator="between">
      <formula>41%</formula>
      <formula>48.99%</formula>
    </cfRule>
    <cfRule type="cellIs" dxfId="7" priority="12" stopIfTrue="1" operator="between">
      <formula>0%</formula>
      <formula>30.99%</formula>
    </cfRule>
  </conditionalFormatting>
  <conditionalFormatting sqref="P34">
    <cfRule type="cellIs" dxfId="6" priority="7" stopIfTrue="1" operator="between">
      <formula>31%</formula>
      <formula>40.99%</formula>
    </cfRule>
  </conditionalFormatting>
  <conditionalFormatting sqref="O34">
    <cfRule type="cellIs" dxfId="5" priority="2" stopIfTrue="1" operator="between">
      <formula>76%</formula>
      <formula>100%</formula>
    </cfRule>
    <cfRule type="cellIs" dxfId="4" priority="3" stopIfTrue="1" operator="between">
      <formula>61%</formula>
      <formula>75.99%</formula>
    </cfRule>
    <cfRule type="cellIs" dxfId="3" priority="4" stopIfTrue="1" operator="between">
      <formula>49%</formula>
      <formula>60.99%</formula>
    </cfRule>
    <cfRule type="cellIs" dxfId="2" priority="5" stopIfTrue="1" operator="between">
      <formula>41%</formula>
      <formula>48.99%</formula>
    </cfRule>
    <cfRule type="cellIs" dxfId="1" priority="6" stopIfTrue="1" operator="between">
      <formula>0%</formula>
      <formula>30.99%</formula>
    </cfRule>
  </conditionalFormatting>
  <conditionalFormatting sqref="O34">
    <cfRule type="cellIs" dxfId="0" priority="1" stopIfTrue="1" operator="between">
      <formula>31%</formula>
      <formula>40.99%</formula>
    </cfRule>
  </conditionalFormatting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443FA4-53DA-074E-8BC0-270BAB49ACE0}">
  <dimension ref="G1:O10"/>
  <sheetViews>
    <sheetView tabSelected="1" workbookViewId="0">
      <selection activeCell="E8" sqref="E8"/>
    </sheetView>
  </sheetViews>
  <sheetFormatPr baseColWidth="10" defaultRowHeight="16" x14ac:dyDescent="0.2"/>
  <sheetData>
    <row r="1" spans="7:15" ht="17" thickBot="1" x14ac:dyDescent="0.25"/>
    <row r="2" spans="7:15" x14ac:dyDescent="0.2">
      <c r="I2" s="190" t="s">
        <v>20</v>
      </c>
      <c r="J2" s="207" t="s">
        <v>60</v>
      </c>
      <c r="K2" s="207" t="s">
        <v>61</v>
      </c>
      <c r="L2" s="207" t="s">
        <v>62</v>
      </c>
      <c r="M2" s="190" t="s">
        <v>21</v>
      </c>
      <c r="N2" s="205" t="s">
        <v>23</v>
      </c>
      <c r="O2" s="208" t="s">
        <v>63</v>
      </c>
    </row>
    <row r="3" spans="7:15" ht="17" thickBot="1" x14ac:dyDescent="0.25">
      <c r="I3" s="203"/>
      <c r="J3" s="203"/>
      <c r="K3" s="203"/>
      <c r="L3" s="203"/>
      <c r="M3" s="203"/>
      <c r="N3" s="206"/>
      <c r="O3" s="206"/>
    </row>
    <row r="4" spans="7:15" x14ac:dyDescent="0.2">
      <c r="G4" t="s">
        <v>76</v>
      </c>
      <c r="I4" t="s">
        <v>81</v>
      </c>
    </row>
    <row r="5" spans="7:15" x14ac:dyDescent="0.2">
      <c r="G5" t="s">
        <v>77</v>
      </c>
      <c r="I5" t="s">
        <v>81</v>
      </c>
    </row>
    <row r="6" spans="7:15" x14ac:dyDescent="0.2">
      <c r="G6" t="s">
        <v>78</v>
      </c>
      <c r="I6" t="s">
        <v>81</v>
      </c>
    </row>
    <row r="7" spans="7:15" x14ac:dyDescent="0.2">
      <c r="G7" t="s">
        <v>79</v>
      </c>
      <c r="I7" t="s">
        <v>81</v>
      </c>
    </row>
    <row r="10" spans="7:15" x14ac:dyDescent="0.2">
      <c r="I10" s="239" t="s">
        <v>80</v>
      </c>
    </row>
  </sheetData>
  <mergeCells count="7">
    <mergeCell ref="O2:O3"/>
    <mergeCell ref="I2:I3"/>
    <mergeCell ref="J2:J3"/>
    <mergeCell ref="K2:K3"/>
    <mergeCell ref="L2:L3"/>
    <mergeCell ref="M2:M3"/>
    <mergeCell ref="N2:N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RVBC</vt:lpstr>
      <vt:lpstr>LBB</vt:lpstr>
      <vt:lpstr>CBBS</vt:lpstr>
      <vt:lpstr>ESBVA</vt:lpstr>
      <vt:lpstr>TGB</vt:lpstr>
      <vt:lpstr>Ranking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</dc:creator>
  <cp:lastModifiedBy>olivier</cp:lastModifiedBy>
  <dcterms:created xsi:type="dcterms:W3CDTF">2021-09-26T18:26:32Z</dcterms:created>
  <dcterms:modified xsi:type="dcterms:W3CDTF">2021-11-07T11:46:50Z</dcterms:modified>
</cp:coreProperties>
</file>