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Excel\RH\Avancement echelon\"/>
    </mc:Choice>
  </mc:AlternateContent>
  <bookViews>
    <workbookView xWindow="0" yWindow="0" windowWidth="19200" windowHeight="7155" firstSheet="1" activeTab="1"/>
  </bookViews>
  <sheets>
    <sheet name="Categorie" sheetId="5" r:id="rId1"/>
    <sheet name="Avancement Categorie" sheetId="4" r:id="rId2"/>
    <sheet name="Poste" sheetId="7" r:id="rId3"/>
    <sheet name="BD" sheetId="8" r:id="rId4"/>
    <sheet name="Personnel" sheetId="11" r:id="rId5"/>
    <sheet name="Avancement Echhlon" sheetId="10" r:id="rId6"/>
  </sheets>
  <definedNames>
    <definedName name="date_recrut">#REF!</definedName>
    <definedName name="liste_poste">'Avancement Categorie'!#REF!</definedName>
    <definedName name="liste_salarie">'Avancement Categorie'!#REF!</definedName>
    <definedName name="Mat">Categorie!$A$2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1" l="1"/>
  <c r="F4" i="11"/>
  <c r="F5" i="11"/>
  <c r="F6" i="11"/>
  <c r="F7" i="11"/>
  <c r="F8" i="11"/>
  <c r="F9" i="11"/>
  <c r="F2" i="11"/>
  <c r="C3" i="8"/>
  <c r="C3" i="10" s="1"/>
  <c r="C4" i="8"/>
  <c r="C5" i="8"/>
  <c r="C6" i="8"/>
  <c r="C7" i="8"/>
  <c r="C8" i="8"/>
  <c r="C9" i="8"/>
  <c r="C2" i="8"/>
  <c r="B3" i="8"/>
  <c r="B4" i="8"/>
  <c r="B5" i="8"/>
  <c r="B6" i="8"/>
  <c r="B7" i="8"/>
  <c r="B8" i="8"/>
  <c r="B9" i="8"/>
  <c r="B2" i="8"/>
  <c r="I3" i="8"/>
  <c r="I4" i="8"/>
  <c r="I5" i="8"/>
  <c r="I6" i="8"/>
  <c r="I7" i="8"/>
  <c r="I8" i="8"/>
  <c r="I9" i="8"/>
  <c r="I2" i="8"/>
  <c r="E13" i="10"/>
  <c r="E12" i="10"/>
  <c r="E11" i="10"/>
  <c r="E10" i="10"/>
  <c r="E9" i="10"/>
  <c r="E8" i="10"/>
  <c r="E7" i="10"/>
  <c r="E6" i="10"/>
  <c r="E5" i="10"/>
  <c r="E4" i="10"/>
  <c r="E3" i="10"/>
  <c r="E2" i="10"/>
  <c r="D3" i="10"/>
  <c r="D4" i="10"/>
  <c r="D5" i="10"/>
  <c r="D6" i="10"/>
  <c r="D7" i="10"/>
  <c r="D8" i="10"/>
  <c r="D9" i="10"/>
  <c r="D10" i="10"/>
  <c r="D11" i="10"/>
  <c r="D12" i="10"/>
  <c r="D13" i="10"/>
  <c r="D2" i="10"/>
  <c r="F2" i="10" s="1"/>
  <c r="F3" i="10" s="1"/>
  <c r="F4" i="10" s="1"/>
  <c r="F5" i="10" s="1"/>
  <c r="F6" i="10" s="1"/>
  <c r="F7" i="10" s="1"/>
  <c r="F8" i="10" s="1"/>
  <c r="F9" i="10" s="1"/>
  <c r="F10" i="10" s="1"/>
  <c r="F11" i="10" s="1"/>
  <c r="F12" i="10" s="1"/>
  <c r="F13" i="10" s="1"/>
  <c r="C10" i="10" l="1"/>
  <c r="C6" i="10"/>
  <c r="C12" i="10"/>
  <c r="C8" i="10"/>
  <c r="C4" i="10"/>
  <c r="C2" i="10"/>
  <c r="C13" i="10"/>
  <c r="C11" i="10"/>
  <c r="C9" i="10"/>
  <c r="C7" i="10"/>
  <c r="C5" i="10"/>
  <c r="G2" i="10"/>
  <c r="G3" i="10"/>
  <c r="I3" i="10" s="1"/>
  <c r="G13" i="10"/>
  <c r="I13" i="10" s="1"/>
  <c r="G11" i="10"/>
  <c r="I11" i="10" s="1"/>
  <c r="G9" i="10"/>
  <c r="I9" i="10" s="1"/>
  <c r="G7" i="10"/>
  <c r="I7" i="10" s="1"/>
  <c r="G5" i="10"/>
  <c r="I5" i="10" s="1"/>
  <c r="G12" i="10"/>
  <c r="I12" i="10" s="1"/>
  <c r="G10" i="10"/>
  <c r="I10" i="10" s="1"/>
  <c r="G8" i="10"/>
  <c r="I8" i="10" s="1"/>
  <c r="G6" i="10"/>
  <c r="I6" i="10" s="1"/>
  <c r="G4" i="10"/>
  <c r="I4" i="10" s="1"/>
  <c r="B13" i="10"/>
  <c r="B6" i="4"/>
  <c r="C6" i="4"/>
  <c r="D6" i="4"/>
  <c r="E6" i="4"/>
  <c r="B7" i="10"/>
  <c r="B8" i="10"/>
  <c r="B9" i="10"/>
  <c r="B10" i="10"/>
  <c r="B11" i="10"/>
  <c r="B12" i="10"/>
  <c r="B4" i="4"/>
  <c r="C4" i="4"/>
  <c r="D4" i="4"/>
  <c r="E4" i="4"/>
  <c r="B5" i="4"/>
  <c r="C5" i="4"/>
  <c r="D5" i="4"/>
  <c r="E5" i="4"/>
  <c r="B6" i="10" l="1"/>
  <c r="B5" i="10"/>
  <c r="B4" i="10"/>
  <c r="B3" i="10"/>
  <c r="B2" i="10"/>
  <c r="B3" i="4"/>
  <c r="C3" i="4"/>
  <c r="D3" i="4"/>
  <c r="E3" i="4"/>
  <c r="E2" i="4"/>
  <c r="D2" i="4"/>
  <c r="C2" i="4"/>
  <c r="B2" i="4"/>
  <c r="G2" i="8"/>
  <c r="G3" i="8"/>
  <c r="G4" i="8"/>
  <c r="G5" i="8"/>
  <c r="G6" i="8"/>
  <c r="G7" i="8"/>
  <c r="G8" i="8"/>
  <c r="G9" i="8"/>
  <c r="E2" i="8"/>
  <c r="E3" i="8"/>
  <c r="E4" i="8"/>
  <c r="E5" i="8"/>
  <c r="E6" i="8"/>
  <c r="E7" i="8"/>
  <c r="E8" i="8"/>
  <c r="E9" i="8"/>
  <c r="F2" i="4" l="1"/>
  <c r="E2" i="5"/>
  <c r="H2" i="5"/>
  <c r="B2" i="5"/>
  <c r="G2" i="5"/>
  <c r="F2" i="5"/>
  <c r="C2" i="5"/>
  <c r="F3" i="4" l="1"/>
  <c r="A5" i="5"/>
  <c r="D5" i="5" s="1"/>
  <c r="G2" i="4" l="1"/>
  <c r="F4" i="4"/>
  <c r="A6" i="5"/>
  <c r="D6" i="5" s="1"/>
  <c r="C5" i="5"/>
  <c r="G3" i="4" l="1"/>
  <c r="F5" i="4"/>
  <c r="C6" i="5"/>
  <c r="A7" i="5"/>
  <c r="G4" i="4" l="1"/>
  <c r="F6" i="4"/>
  <c r="G6" i="4" s="1"/>
  <c r="C7" i="5"/>
  <c r="A8" i="5"/>
  <c r="D7" i="5"/>
  <c r="G5" i="4" l="1"/>
  <c r="F10" i="4" s="1"/>
  <c r="D8" i="5"/>
  <c r="C8" i="5"/>
  <c r="A9" i="5"/>
  <c r="C9" i="5" s="1"/>
  <c r="D9" i="5" l="1"/>
  <c r="I2" i="10"/>
  <c r="L2" i="8" l="1"/>
  <c r="M1" i="4"/>
</calcChain>
</file>

<file path=xl/sharedStrings.xml><?xml version="1.0" encoding="utf-8"?>
<sst xmlns="http://schemas.openxmlformats.org/spreadsheetml/2006/main" count="146" uniqueCount="82">
  <si>
    <t>Nom</t>
  </si>
  <si>
    <t>Prenom</t>
  </si>
  <si>
    <t>Matricule</t>
  </si>
  <si>
    <t>Date Recrut</t>
  </si>
  <si>
    <t>Prochainne Categorie</t>
  </si>
  <si>
    <t>Echelon</t>
  </si>
  <si>
    <t>Categorie</t>
  </si>
  <si>
    <t>Sanction</t>
  </si>
  <si>
    <t>Date Sanction</t>
  </si>
  <si>
    <t>Echelon Exceptionnel</t>
  </si>
  <si>
    <t>Date</t>
  </si>
  <si>
    <t>Alerte Categorie</t>
  </si>
  <si>
    <t>Periodicite</t>
  </si>
  <si>
    <t>Date prochainne  Categorie</t>
  </si>
  <si>
    <t>N° Decision</t>
  </si>
  <si>
    <t>Poste</t>
  </si>
  <si>
    <t xml:space="preserve">Grade </t>
  </si>
  <si>
    <t xml:space="preserve">Categorie Poste </t>
  </si>
  <si>
    <t>Mat</t>
  </si>
  <si>
    <t>Date Recrutement</t>
  </si>
  <si>
    <t>Grade</t>
  </si>
  <si>
    <t>Poste 3</t>
  </si>
  <si>
    <t>Poste 2</t>
  </si>
  <si>
    <t>Poste 1</t>
  </si>
  <si>
    <t>Poste 4</t>
  </si>
  <si>
    <t>Poste 5</t>
  </si>
  <si>
    <t>Poste 6</t>
  </si>
  <si>
    <t>Poste 7</t>
  </si>
  <si>
    <t>Poste 8</t>
  </si>
  <si>
    <t>Prenom 1</t>
  </si>
  <si>
    <t>Nom 1</t>
  </si>
  <si>
    <t>Mat 1</t>
  </si>
  <si>
    <t>Mat 2</t>
  </si>
  <si>
    <t>Mat 3</t>
  </si>
  <si>
    <t>Mat 5</t>
  </si>
  <si>
    <t>Mat 6</t>
  </si>
  <si>
    <t>Mat 7</t>
  </si>
  <si>
    <t>Mat 8</t>
  </si>
  <si>
    <t>Mat 4</t>
  </si>
  <si>
    <t>Nom 2</t>
  </si>
  <si>
    <t>Nom 3</t>
  </si>
  <si>
    <t>Nom 4</t>
  </si>
  <si>
    <t>Nom 5</t>
  </si>
  <si>
    <t>Nom 6</t>
  </si>
  <si>
    <t>Nom 7</t>
  </si>
  <si>
    <t>Nom 8</t>
  </si>
  <si>
    <t>Prenom 2</t>
  </si>
  <si>
    <t>Prenom 3</t>
  </si>
  <si>
    <t>Prenom 4</t>
  </si>
  <si>
    <t>Prenom 5</t>
  </si>
  <si>
    <t>Prenom 6</t>
  </si>
  <si>
    <t>Prenom 7</t>
  </si>
  <si>
    <t>Prenom 8</t>
  </si>
  <si>
    <t>MAT</t>
  </si>
  <si>
    <t>Ancienneté</t>
  </si>
  <si>
    <t>Echelon Merite</t>
  </si>
  <si>
    <t>Echelon Promo</t>
  </si>
  <si>
    <t>Date Echelon Promo</t>
  </si>
  <si>
    <t>Categorie Merite</t>
  </si>
  <si>
    <t>Date Echelon Merite</t>
  </si>
  <si>
    <t>Date Categorie Merite</t>
  </si>
  <si>
    <t>Categorie Embauche</t>
  </si>
  <si>
    <t>Echelon Embauche</t>
  </si>
  <si>
    <t>Grade Embauche</t>
  </si>
  <si>
    <t>Date Naissance</t>
  </si>
  <si>
    <t>Grade Poste</t>
  </si>
  <si>
    <t>Mettre la somme de cellulle (G2) + (G2:G6) de la feuille avancement Categorie qui nous donnent  14.</t>
  </si>
  <si>
    <t>(</t>
  </si>
  <si>
    <t>Sexe</t>
  </si>
  <si>
    <t>Masculin</t>
  </si>
  <si>
    <t>Feminin</t>
  </si>
  <si>
    <t>apres je peux supprimer la colonne I Echelon</t>
  </si>
  <si>
    <t>Ensuite Mettre la Somme de (H2)+(I2) de la feuille Avancement Echelon Qui nous donnent  02</t>
  </si>
  <si>
    <t>Esuite  Concatenner 14.02</t>
  </si>
  <si>
    <t>*</t>
  </si>
  <si>
    <t>Si sanction = 1 alors 01/01/2008 Devient 01/01/2009</t>
  </si>
  <si>
    <t>Le Salarié  Perd 01 Annee pour avoir son Prochain Echelon</t>
  </si>
  <si>
    <t xml:space="preserve">qui sera lieu  le 01/01/2009 + les dis Mois de l'annee 2007 qu'il a consomme (10 Mois) </t>
  </si>
  <si>
    <t>Si(H2) = 1 Alors (G2) + 1 qui nous Donnent 2</t>
  </si>
  <si>
    <r>
      <rPr>
        <b/>
        <u/>
        <sz val="14"/>
        <color theme="1"/>
        <rFont val="Calibri"/>
        <family val="2"/>
        <scheme val="minor"/>
      </rPr>
      <t xml:space="preserve">Rajouter cette formule </t>
    </r>
    <r>
      <rPr>
        <b/>
        <sz val="14"/>
        <color theme="1"/>
        <rFont val="Calibri"/>
        <family val="2"/>
        <scheme val="minor"/>
      </rPr>
      <t>: Si(H2) = 1 Alors (G2) + 1 qui nous Donnent 2</t>
    </r>
  </si>
  <si>
    <r>
      <t>En travaillant avec</t>
    </r>
    <r>
      <rPr>
        <b/>
        <sz val="20"/>
        <color theme="1"/>
        <rFont val="Calibri"/>
        <family val="2"/>
        <scheme val="minor"/>
      </rPr>
      <t xml:space="preserve"> Recherchv Feuille BD</t>
    </r>
  </si>
  <si>
    <r>
      <t xml:space="preserve">En travaillant avec </t>
    </r>
    <r>
      <rPr>
        <b/>
        <sz val="22"/>
        <color rgb="FF000000"/>
        <rFont val="Calibri"/>
        <family val="2"/>
        <scheme val="minor"/>
      </rPr>
      <t>Recherchv</t>
    </r>
    <r>
      <rPr>
        <b/>
        <sz val="16"/>
        <color rgb="FF000000"/>
        <rFont val="Calibri"/>
        <family val="2"/>
        <scheme val="minor"/>
      </rPr>
      <t xml:space="preserve"> Feuille BD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</si>
</sst>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/>
    <xf numFmtId="0" fontId="0" fillId="4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readingOrder="1"/>
    </xf>
  </cellXfs>
  <cellStyles count="3">
    <cellStyle name="Milliers 6" xfId="1"/>
    <cellStyle name="Normal" xfId="0" builtinId="0"/>
    <cellStyle name="Normal 2" xfId="2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1</xdr:row>
      <xdr:rowOff>95250</xdr:rowOff>
    </xdr:from>
    <xdr:to>
      <xdr:col>9</xdr:col>
      <xdr:colOff>457200</xdr:colOff>
      <xdr:row>12</xdr:row>
      <xdr:rowOff>38100</xdr:rowOff>
    </xdr:to>
    <xdr:cxnSp macro="">
      <xdr:nvCxnSpPr>
        <xdr:cNvPr id="3" name="Connecteur droit avec flèche 2"/>
        <xdr:cNvCxnSpPr/>
      </xdr:nvCxnSpPr>
      <xdr:spPr>
        <a:xfrm flipV="1">
          <a:off x="7267575" y="447675"/>
          <a:ext cx="419100" cy="20383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1</xdr:row>
      <xdr:rowOff>114300</xdr:rowOff>
    </xdr:from>
    <xdr:to>
      <xdr:col>10</xdr:col>
      <xdr:colOff>66675</xdr:colOff>
      <xdr:row>13</xdr:row>
      <xdr:rowOff>28575</xdr:rowOff>
    </xdr:to>
    <xdr:cxnSp macro="">
      <xdr:nvCxnSpPr>
        <xdr:cNvPr id="5" name="Connecteur droit avec flèche 4"/>
        <xdr:cNvCxnSpPr/>
      </xdr:nvCxnSpPr>
      <xdr:spPr>
        <a:xfrm>
          <a:off x="4953000" y="685800"/>
          <a:ext cx="2457450" cy="23907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400050</xdr:colOff>
      <xdr:row>5</xdr:row>
      <xdr:rowOff>133353</xdr:rowOff>
    </xdr:from>
    <xdr:to>
      <xdr:col>7</xdr:col>
      <xdr:colOff>85725</xdr:colOff>
      <xdr:row>15</xdr:row>
      <xdr:rowOff>190500</xdr:rowOff>
    </xdr:to>
    <xdr:cxnSp macro="">
      <xdr:nvCxnSpPr>
        <xdr:cNvPr id="9" name="Connecteur droit avec flèche 8"/>
        <xdr:cNvCxnSpPr/>
      </xdr:nvCxnSpPr>
      <xdr:spPr>
        <a:xfrm flipH="1" flipV="1">
          <a:off x="4029075" y="1466853"/>
          <a:ext cx="1152525" cy="2057397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5</xdr:row>
      <xdr:rowOff>171451</xdr:rowOff>
    </xdr:from>
    <xdr:to>
      <xdr:col>11</xdr:col>
      <xdr:colOff>133350</xdr:colOff>
      <xdr:row>16</xdr:row>
      <xdr:rowOff>57150</xdr:rowOff>
    </xdr:to>
    <xdr:cxnSp macro="">
      <xdr:nvCxnSpPr>
        <xdr:cNvPr id="15" name="Connecteur droit avec flèche 14"/>
        <xdr:cNvCxnSpPr/>
      </xdr:nvCxnSpPr>
      <xdr:spPr>
        <a:xfrm flipV="1">
          <a:off x="1647825" y="1504951"/>
          <a:ext cx="6591300" cy="2124074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6</xdr:row>
      <xdr:rowOff>28576</xdr:rowOff>
    </xdr:from>
    <xdr:to>
      <xdr:col>12</xdr:col>
      <xdr:colOff>495300</xdr:colOff>
      <xdr:row>18</xdr:row>
      <xdr:rowOff>57150</xdr:rowOff>
    </xdr:to>
    <xdr:cxnSp macro="">
      <xdr:nvCxnSpPr>
        <xdr:cNvPr id="22" name="Connecteur droit avec flèche 21"/>
        <xdr:cNvCxnSpPr/>
      </xdr:nvCxnSpPr>
      <xdr:spPr>
        <a:xfrm flipV="1">
          <a:off x="6000750" y="1552576"/>
          <a:ext cx="3171825" cy="2609849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A5" sqref="A5"/>
    </sheetView>
  </sheetViews>
  <sheetFormatPr baseColWidth="10" defaultRowHeight="15" x14ac:dyDescent="0.25"/>
  <cols>
    <col min="11" max="11" width="5.5703125" customWidth="1"/>
    <col min="13" max="13" width="10.7109375" customWidth="1"/>
  </cols>
  <sheetData>
    <row r="1" spans="1:15" ht="24" customHeight="1" x14ac:dyDescent="0.25">
      <c r="A1" s="2" t="s">
        <v>2</v>
      </c>
      <c r="B1" s="2" t="s">
        <v>0</v>
      </c>
      <c r="C1" s="2" t="s">
        <v>3</v>
      </c>
      <c r="D1" s="2" t="s">
        <v>23</v>
      </c>
      <c r="E1" s="2" t="s">
        <v>17</v>
      </c>
      <c r="F1" s="2" t="s">
        <v>6</v>
      </c>
      <c r="G1" s="2" t="s">
        <v>5</v>
      </c>
      <c r="H1" s="2" t="s">
        <v>16</v>
      </c>
      <c r="L1" s="2" t="s">
        <v>9</v>
      </c>
      <c r="M1" s="3">
        <v>43466</v>
      </c>
      <c r="N1" s="2" t="s">
        <v>8</v>
      </c>
      <c r="O1" s="3">
        <v>43855</v>
      </c>
    </row>
    <row r="2" spans="1:15" ht="24" customHeight="1" x14ac:dyDescent="0.25">
      <c r="A2" s="4" t="s">
        <v>32</v>
      </c>
      <c r="B2" s="4" t="str">
        <f>VLOOKUP(Mat,'Avancement Categorie'!A2:E2,2,0)</f>
        <v>Nom 2</v>
      </c>
      <c r="C2" s="3">
        <f>VLOOKUP(Mat,'Avancement Categorie'!A2:E2,4,0)</f>
        <v>35796</v>
      </c>
      <c r="D2" s="4" t="s">
        <v>23</v>
      </c>
      <c r="E2" s="16" t="e">
        <f>VLOOKUP(D2,'Avancement Categorie'!#REF!,2,0)</f>
        <v>#REF!</v>
      </c>
      <c r="F2" s="5" t="e">
        <f>VLOOKUP(Mat,'Avancement Categorie'!A2:E2,6,0)</f>
        <v>#REF!</v>
      </c>
      <c r="G2" s="5" t="e">
        <f>VLOOKUP(Mat,'Avancement Categorie'!A2:E2,8,0)</f>
        <v>#REF!</v>
      </c>
      <c r="H2" s="4" t="e">
        <f>VLOOKUP(A2,'Avancement Categorie'!A2:E2,10,0)</f>
        <v>#REF!</v>
      </c>
      <c r="L2" s="2" t="s">
        <v>10</v>
      </c>
      <c r="M2" s="4"/>
      <c r="N2" s="2" t="s">
        <v>7</v>
      </c>
      <c r="O2" s="10"/>
    </row>
    <row r="3" spans="1:15" ht="24" customHeight="1" x14ac:dyDescent="0.25">
      <c r="C3" s="1"/>
      <c r="H3" s="1"/>
      <c r="I3" s="1"/>
      <c r="J3" s="1"/>
      <c r="K3" s="11"/>
      <c r="L3" s="1"/>
      <c r="M3" s="1"/>
      <c r="N3" s="11"/>
      <c r="O3" s="12"/>
    </row>
    <row r="4" spans="1:15" ht="42.75" customHeight="1" x14ac:dyDescent="0.25">
      <c r="A4" s="17" t="s">
        <v>13</v>
      </c>
      <c r="B4" s="17" t="s">
        <v>12</v>
      </c>
      <c r="C4" s="17" t="s">
        <v>4</v>
      </c>
      <c r="D4" s="17" t="s">
        <v>11</v>
      </c>
      <c r="E4" s="17" t="s">
        <v>14</v>
      </c>
      <c r="H4" s="1"/>
      <c r="I4" s="1"/>
      <c r="J4" s="1"/>
      <c r="K4" s="11"/>
      <c r="L4" s="1"/>
    </row>
    <row r="5" spans="1:15" ht="24" customHeight="1" x14ac:dyDescent="0.25">
      <c r="A5" s="6">
        <f>IF(OR(C2="",B5=""),"",EDATE(C2,B5*12))</f>
        <v>37622</v>
      </c>
      <c r="B5" s="7">
        <v>5</v>
      </c>
      <c r="C5" s="7">
        <f t="shared" ref="C5:C9" ca="1" si="0">IF(A5="","",IF(A5-TODAY()&gt;0,A5-TODAY(),0))</f>
        <v>0</v>
      </c>
      <c r="D5" s="8" t="e">
        <f>INT(DATEDIF(C2,A5,"y")/B5)+F2</f>
        <v>#REF!</v>
      </c>
      <c r="E5" s="8"/>
      <c r="F5" s="1"/>
      <c r="G5" s="1"/>
      <c r="H5" s="1"/>
      <c r="I5" s="1"/>
      <c r="J5" s="1"/>
      <c r="K5" s="1"/>
      <c r="L5" s="1"/>
    </row>
    <row r="6" spans="1:15" ht="24" customHeight="1" x14ac:dyDescent="0.25">
      <c r="A6" s="6">
        <f>IF(OR(A5="",B6=""),"",EDATE(A5,B5*12))</f>
        <v>39448</v>
      </c>
      <c r="B6" s="7">
        <v>5</v>
      </c>
      <c r="C6" s="7">
        <f t="shared" ca="1" si="0"/>
        <v>0</v>
      </c>
      <c r="D6" s="8" t="e">
        <f t="shared" ref="D6:D9" si="1">INT(DATEDIF(A5,A6,"y")/B6)+D5</f>
        <v>#REF!</v>
      </c>
      <c r="E6" s="8"/>
      <c r="F6" s="1"/>
      <c r="G6" s="1"/>
      <c r="H6" s="1"/>
      <c r="M6" s="1"/>
      <c r="N6" s="1"/>
      <c r="O6" s="1"/>
    </row>
    <row r="7" spans="1:15" ht="24" customHeight="1" x14ac:dyDescent="0.25">
      <c r="A7" s="6">
        <f t="shared" ref="A7:A9" si="2">IF(OR(A6="",B7=""),"",EDATE(A6,B6*12))</f>
        <v>41275</v>
      </c>
      <c r="B7" s="7">
        <v>5</v>
      </c>
      <c r="C7" s="7">
        <f t="shared" ca="1" si="0"/>
        <v>0</v>
      </c>
      <c r="D7" s="8" t="e">
        <f t="shared" si="1"/>
        <v>#REF!</v>
      </c>
      <c r="E7" s="8"/>
      <c r="F7" s="1"/>
      <c r="G7" s="1"/>
      <c r="H7" s="1"/>
      <c r="M7" s="1"/>
      <c r="N7" s="1"/>
      <c r="O7" s="1"/>
    </row>
    <row r="8" spans="1:15" ht="25.5" customHeight="1" x14ac:dyDescent="0.25">
      <c r="A8" s="6">
        <f t="shared" si="2"/>
        <v>43101</v>
      </c>
      <c r="B8" s="7">
        <v>5</v>
      </c>
      <c r="C8" s="7">
        <f t="shared" ca="1" si="0"/>
        <v>0</v>
      </c>
      <c r="D8" s="8" t="e">
        <f t="shared" si="1"/>
        <v>#REF!</v>
      </c>
      <c r="E8" s="8"/>
    </row>
    <row r="9" spans="1:15" ht="27" customHeight="1" x14ac:dyDescent="0.25">
      <c r="A9" s="6">
        <f t="shared" si="2"/>
        <v>44927</v>
      </c>
      <c r="B9" s="7">
        <v>5</v>
      </c>
      <c r="C9" s="7">
        <f t="shared" ca="1" si="0"/>
        <v>443</v>
      </c>
      <c r="D9" s="8" t="e">
        <f t="shared" si="1"/>
        <v>#REF!</v>
      </c>
      <c r="E9" s="8"/>
    </row>
    <row r="10" spans="1:15" ht="31.5" customHeight="1" x14ac:dyDescent="0.25"/>
    <row r="11" spans="1:15" ht="31.5" customHeight="1" x14ac:dyDescent="0.25"/>
    <row r="12" spans="1:15" ht="31.5" customHeight="1" x14ac:dyDescent="0.25"/>
    <row r="13" spans="1:15" ht="31.5" customHeight="1" x14ac:dyDescent="0.25"/>
    <row r="14" spans="1:15" ht="31.5" customHeight="1" x14ac:dyDescent="0.25"/>
  </sheetData>
  <conditionalFormatting sqref="C5:C9">
    <cfRule type="cellIs" dxfId="3" priority="2" operator="equal">
      <formula>10</formula>
    </cfRule>
    <cfRule type="cellIs" dxfId="2" priority="3" operator="equal">
      <formula>10</formula>
    </cfRule>
  </conditionalFormatting>
  <conditionalFormatting sqref="D5:D8">
    <cfRule type="expression" dxfId="1" priority="1">
      <formula>IF(OR($A6=0,TODAY()&gt;=$A6),0,IF($A6-TODAY()&lt;=10,1,0))</formula>
    </cfRule>
  </conditionalFormatting>
  <conditionalFormatting sqref="D9">
    <cfRule type="expression" dxfId="0" priority="13">
      <formula>IF(OR(#REF!=0,TODAY()&gt;=#REF!),0,IF(#REF!-TODAY()&lt;=10,1,0))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F10" sqref="F10"/>
    </sheetView>
  </sheetViews>
  <sheetFormatPr baseColWidth="10" defaultRowHeight="15" x14ac:dyDescent="0.25"/>
  <cols>
    <col min="1" max="1" width="5.85546875" bestFit="1" customWidth="1"/>
    <col min="2" max="2" width="6.7109375" bestFit="1" customWidth="1"/>
    <col min="3" max="3" width="9.42578125" bestFit="1" customWidth="1"/>
    <col min="4" max="4" width="12.5703125" bestFit="1" customWidth="1"/>
    <col min="5" max="5" width="7.42578125" bestFit="1" customWidth="1"/>
    <col min="6" max="6" width="13.140625" customWidth="1"/>
  </cols>
  <sheetData>
    <row r="1" spans="1:13" ht="45" x14ac:dyDescent="0.25">
      <c r="A1" s="13" t="s">
        <v>18</v>
      </c>
      <c r="B1" s="13" t="s">
        <v>0</v>
      </c>
      <c r="C1" s="13" t="s">
        <v>1</v>
      </c>
      <c r="D1" s="14" t="s">
        <v>19</v>
      </c>
      <c r="E1" s="13" t="s">
        <v>15</v>
      </c>
      <c r="F1" s="23" t="s">
        <v>60</v>
      </c>
      <c r="G1" s="14" t="s">
        <v>58</v>
      </c>
      <c r="L1" s="14" t="s">
        <v>20</v>
      </c>
      <c r="M1" t="e">
        <f>CONCATENATE("Grade ",L2,'Avancement Echhlon'!#REF!)</f>
        <v>#REF!</v>
      </c>
    </row>
    <row r="2" spans="1:13" x14ac:dyDescent="0.25">
      <c r="A2" s="9" t="s">
        <v>32</v>
      </c>
      <c r="B2" s="20" t="str">
        <f>VLOOKUP(A2,BD!$A$2:$H$9,2,0)</f>
        <v>Nom 2</v>
      </c>
      <c r="C2" s="20" t="str">
        <f>VLOOKUP(A2,BD!$A$2:$H$9,3,0)</f>
        <v>Prenom 2</v>
      </c>
      <c r="D2" s="15">
        <f>VLOOKUP(A2,BD!$A$2:$H$9,4,0)</f>
        <v>35796</v>
      </c>
      <c r="E2" s="9" t="str">
        <f>VLOOKUP(A2,BD!$A$2:$H$9,6,0)</f>
        <v>Poste 2</v>
      </c>
      <c r="F2" s="15">
        <f>IF(OR(D2="",5=""),"",EDATE(D2,5*12))</f>
        <v>37622</v>
      </c>
      <c r="G2" s="9">
        <f ca="1">IF(F2="","",IF(F2&gt;TODAY(),"",INT(DATEDIF(F2,F3,"y")/5)))</f>
        <v>1</v>
      </c>
      <c r="L2" s="16"/>
    </row>
    <row r="3" spans="1:13" x14ac:dyDescent="0.25">
      <c r="A3" s="9" t="s">
        <v>32</v>
      </c>
      <c r="B3" s="20" t="str">
        <f>VLOOKUP(A3,BD!$A$2:$H$9,2,0)</f>
        <v>Nom 2</v>
      </c>
      <c r="C3" s="20" t="str">
        <f>VLOOKUP(A3,BD!$A$2:$H$9,3,0)</f>
        <v>Prenom 2</v>
      </c>
      <c r="D3" s="15">
        <f>VLOOKUP(A3,BD!$A$2:$H$9,4,0)</f>
        <v>35796</v>
      </c>
      <c r="E3" s="9" t="str">
        <f>VLOOKUP(A3,BD!$A$2:$H$9,6,0)</f>
        <v>Poste 2</v>
      </c>
      <c r="F3" s="15">
        <f>IF(OR(F2="",5=""),"",EDATE(F2,5*12))</f>
        <v>39448</v>
      </c>
      <c r="G3" s="9">
        <f t="shared" ref="G3:G6" ca="1" si="0">IF(F3="","",IF(F3&gt;TODAY(),"",INT(DATEDIF(F3,F4,"y")/5)))</f>
        <v>1</v>
      </c>
    </row>
    <row r="4" spans="1:13" x14ac:dyDescent="0.25">
      <c r="A4" s="9" t="s">
        <v>32</v>
      </c>
      <c r="B4" s="20" t="str">
        <f>VLOOKUP(A4,BD!$A$2:$H$9,2,0)</f>
        <v>Nom 2</v>
      </c>
      <c r="C4" s="20" t="str">
        <f>VLOOKUP(A4,BD!$A$2:$H$9,3,0)</f>
        <v>Prenom 2</v>
      </c>
      <c r="D4" s="15">
        <f>VLOOKUP(A4,BD!$A$2:$H$9,4,0)</f>
        <v>35796</v>
      </c>
      <c r="E4" s="9" t="str">
        <f>VLOOKUP(A4,BD!$A$2:$H$9,6,0)</f>
        <v>Poste 2</v>
      </c>
      <c r="F4" s="15">
        <f t="shared" ref="F4:F5" si="1">IF(OR(F3="",5=""),"",EDATE(F3,5*12))</f>
        <v>41275</v>
      </c>
      <c r="G4" s="9">
        <f t="shared" ca="1" si="0"/>
        <v>1</v>
      </c>
    </row>
    <row r="5" spans="1:13" x14ac:dyDescent="0.25">
      <c r="A5" s="9" t="s">
        <v>32</v>
      </c>
      <c r="B5" s="20" t="str">
        <f>VLOOKUP(A5,BD!$A$2:$H$9,2,0)</f>
        <v>Nom 2</v>
      </c>
      <c r="C5" s="20" t="str">
        <f>VLOOKUP(A5,BD!$A$2:$H$9,3,0)</f>
        <v>Prenom 2</v>
      </c>
      <c r="D5" s="15">
        <f>VLOOKUP(A5,BD!$A$2:$H$9,4,0)</f>
        <v>35796</v>
      </c>
      <c r="E5" s="9" t="str">
        <f>VLOOKUP(A5,BD!$A$2:$H$9,6,0)</f>
        <v>Poste 2</v>
      </c>
      <c r="F5" s="15">
        <f t="shared" si="1"/>
        <v>43101</v>
      </c>
      <c r="G5" s="9">
        <f t="shared" ca="1" si="0"/>
        <v>1</v>
      </c>
    </row>
    <row r="6" spans="1:13" x14ac:dyDescent="0.25">
      <c r="A6" s="9" t="s">
        <v>32</v>
      </c>
      <c r="B6" s="20" t="str">
        <f>VLOOKUP(A6,BD!$A$2:$H$9,2,0)</f>
        <v>Nom 2</v>
      </c>
      <c r="C6" s="20" t="str">
        <f>VLOOKUP(A6,BD!$A$2:$H$9,3,0)</f>
        <v>Prenom 2</v>
      </c>
      <c r="D6" s="15">
        <f>VLOOKUP(A6,BD!$A$2:$H$9,4,0)</f>
        <v>35796</v>
      </c>
      <c r="E6" s="9" t="str">
        <f>VLOOKUP(A6,BD!$A$2:$H$9,6,0)</f>
        <v>Poste 2</v>
      </c>
      <c r="F6" s="15">
        <f t="shared" ref="F6" si="2">IF(OR(F5="",5=""),"",EDATE(F5,5*12))</f>
        <v>44927</v>
      </c>
      <c r="G6" s="9" t="str">
        <f t="shared" ca="1" si="0"/>
        <v/>
      </c>
    </row>
    <row r="10" spans="1:13" x14ac:dyDescent="0.25">
      <c r="F10">
        <f ca="1">IF(ISBLANK(A2),"",SUM(G2:G6))</f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B7" sqref="B7"/>
    </sheetView>
  </sheetViews>
  <sheetFormatPr baseColWidth="10" defaultRowHeight="15" x14ac:dyDescent="0.25"/>
  <sheetData>
    <row r="3" spans="1:2" x14ac:dyDescent="0.25">
      <c r="A3" s="13" t="s">
        <v>15</v>
      </c>
      <c r="B3" s="13" t="s">
        <v>6</v>
      </c>
    </row>
    <row r="4" spans="1:2" x14ac:dyDescent="0.25">
      <c r="A4" s="9" t="s">
        <v>23</v>
      </c>
      <c r="B4" s="9">
        <v>10</v>
      </c>
    </row>
    <row r="5" spans="1:2" x14ac:dyDescent="0.25">
      <c r="A5" s="9" t="s">
        <v>22</v>
      </c>
      <c r="B5" s="9">
        <v>15</v>
      </c>
    </row>
    <row r="6" spans="1:2" x14ac:dyDescent="0.25">
      <c r="A6" s="9" t="s">
        <v>21</v>
      </c>
      <c r="B6" s="9">
        <v>12</v>
      </c>
    </row>
    <row r="7" spans="1:2" x14ac:dyDescent="0.25">
      <c r="A7" s="9" t="s">
        <v>24</v>
      </c>
      <c r="B7" s="9">
        <v>18</v>
      </c>
    </row>
    <row r="8" spans="1:2" x14ac:dyDescent="0.25">
      <c r="A8" s="9" t="s">
        <v>25</v>
      </c>
      <c r="B8" s="9">
        <v>14</v>
      </c>
    </row>
    <row r="9" spans="1:2" x14ac:dyDescent="0.25">
      <c r="A9" s="9" t="s">
        <v>26</v>
      </c>
      <c r="B9" s="9">
        <v>12</v>
      </c>
    </row>
    <row r="10" spans="1:2" x14ac:dyDescent="0.25">
      <c r="A10" s="9" t="s">
        <v>27</v>
      </c>
      <c r="B10" s="9">
        <v>12</v>
      </c>
    </row>
    <row r="11" spans="1:2" x14ac:dyDescent="0.25">
      <c r="A11" s="9" t="s">
        <v>28</v>
      </c>
      <c r="B11" s="9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B1" workbookViewId="0">
      <selection activeCell="J15" sqref="J15"/>
    </sheetView>
  </sheetViews>
  <sheetFormatPr baseColWidth="10" defaultRowHeight="15" x14ac:dyDescent="0.25"/>
  <cols>
    <col min="4" max="4" width="17.28515625" bestFit="1" customWidth="1"/>
    <col min="7" max="7" width="11.85546875" customWidth="1"/>
    <col min="8" max="8" width="10.7109375" bestFit="1" customWidth="1"/>
  </cols>
  <sheetData>
    <row r="1" spans="1:12" ht="27.75" customHeight="1" x14ac:dyDescent="0.25">
      <c r="A1" s="13" t="s">
        <v>53</v>
      </c>
      <c r="B1" s="13" t="s">
        <v>0</v>
      </c>
      <c r="C1" s="13" t="s">
        <v>1</v>
      </c>
      <c r="D1" s="18" t="s">
        <v>19</v>
      </c>
      <c r="E1" s="18" t="s">
        <v>54</v>
      </c>
      <c r="F1" s="18" t="s">
        <v>15</v>
      </c>
      <c r="G1" s="27" t="s">
        <v>61</v>
      </c>
      <c r="H1" s="27" t="s">
        <v>62</v>
      </c>
      <c r="I1" s="27" t="s">
        <v>63</v>
      </c>
      <c r="J1" s="27" t="s">
        <v>65</v>
      </c>
    </row>
    <row r="2" spans="1:12" x14ac:dyDescent="0.25">
      <c r="A2" s="9" t="s">
        <v>31</v>
      </c>
      <c r="B2" s="9" t="str">
        <f>IF(ISBLANK(A2),"",VLOOKUP(BD!A2,Personnel!A2:E9,2,0))</f>
        <v>Nom 1</v>
      </c>
      <c r="C2" s="9" t="str">
        <f>IF(ISBLANK(A2),"",VLOOKUP(BD!A2,Personnel!A2:E9,3,0))</f>
        <v>Prenom 1</v>
      </c>
      <c r="D2" s="15">
        <v>40339</v>
      </c>
      <c r="E2" s="9" t="str">
        <f ca="1">DATEDIF(D2,TODAY(),"Y") &amp; " Années "</f>
        <v xml:space="preserve">11 Années </v>
      </c>
      <c r="F2" s="9" t="s">
        <v>23</v>
      </c>
      <c r="G2" s="19">
        <f>VLOOKUP(F2,Poste!A4:B11,2,0)</f>
        <v>10</v>
      </c>
      <c r="H2" s="19">
        <v>0</v>
      </c>
      <c r="I2" s="9" t="str">
        <f>CONCATENATE(G2,".",H2)</f>
        <v>10.0</v>
      </c>
      <c r="J2" s="26"/>
      <c r="L2" t="e">
        <f>CONCATENATE("Grade ",'Avancement Categorie'!L2,'Avancement Echhlon'!#REF!)</f>
        <v>#REF!</v>
      </c>
    </row>
    <row r="3" spans="1:12" x14ac:dyDescent="0.25">
      <c r="A3" s="9" t="s">
        <v>32</v>
      </c>
      <c r="B3" s="9" t="str">
        <f>IF(ISBLANK(A3),"",VLOOKUP(BD!A3,Personnel!A3:E12,2,0))</f>
        <v>Nom 2</v>
      </c>
      <c r="C3" s="9" t="str">
        <f>IF(ISBLANK(A3),"",VLOOKUP(BD!A3,Personnel!A3:E12,3,0))</f>
        <v>Prenom 2</v>
      </c>
      <c r="D3" s="15">
        <v>35796</v>
      </c>
      <c r="E3" s="9" t="str">
        <f t="shared" ref="E3:E9" ca="1" si="0">DATEDIF(D3,TODAY(),"Y") &amp; " Années "</f>
        <v xml:space="preserve">23 Années </v>
      </c>
      <c r="F3" s="9" t="s">
        <v>22</v>
      </c>
      <c r="G3" s="19">
        <f>VLOOKUP(F3,Poste!A5:B12,2,0)</f>
        <v>15</v>
      </c>
      <c r="H3" s="19">
        <v>0</v>
      </c>
      <c r="I3" s="9" t="str">
        <f t="shared" ref="I3:I9" si="1">CONCATENATE(G3,".",H3)</f>
        <v>15.0</v>
      </c>
      <c r="J3" s="26"/>
    </row>
    <row r="4" spans="1:12" x14ac:dyDescent="0.25">
      <c r="A4" s="9" t="s">
        <v>33</v>
      </c>
      <c r="B4" s="9" t="str">
        <f>IF(ISBLANK(A4),"",VLOOKUP(BD!A4,Personnel!A4:E13,2,0))</f>
        <v>Nom 3</v>
      </c>
      <c r="C4" s="9" t="str">
        <f>IF(ISBLANK(A4),"",VLOOKUP(BD!A4,Personnel!A4:E13,3,0))</f>
        <v>Prenom 3</v>
      </c>
      <c r="D4" s="15">
        <v>42038</v>
      </c>
      <c r="E4" s="9" t="str">
        <f t="shared" ca="1" si="0"/>
        <v xml:space="preserve">6 Années </v>
      </c>
      <c r="F4" s="9" t="s">
        <v>21</v>
      </c>
      <c r="G4" s="19">
        <f>VLOOKUP(F4,Poste!A6:B13,2,0)</f>
        <v>12</v>
      </c>
      <c r="H4" s="19">
        <v>0</v>
      </c>
      <c r="I4" s="9" t="str">
        <f t="shared" si="1"/>
        <v>12.0</v>
      </c>
      <c r="J4" s="26"/>
    </row>
    <row r="5" spans="1:12" x14ac:dyDescent="0.25">
      <c r="A5" s="9" t="s">
        <v>38</v>
      </c>
      <c r="B5" s="9" t="str">
        <f>IF(ISBLANK(A5),"",VLOOKUP(BD!A5,Personnel!A5:E14,2,0))</f>
        <v>Nom 4</v>
      </c>
      <c r="C5" s="9" t="str">
        <f>IF(ISBLANK(A5),"",VLOOKUP(BD!A5,Personnel!A5:E14,3,0))</f>
        <v>Prenom 4</v>
      </c>
      <c r="D5" s="15">
        <v>42614</v>
      </c>
      <c r="E5" s="9" t="str">
        <f t="shared" ca="1" si="0"/>
        <v xml:space="preserve">5 Années </v>
      </c>
      <c r="F5" s="9" t="s">
        <v>24</v>
      </c>
      <c r="G5" s="19">
        <f>VLOOKUP(F5,Poste!A7:B14,2,0)</f>
        <v>18</v>
      </c>
      <c r="H5" s="19">
        <v>0</v>
      </c>
      <c r="I5" s="9" t="str">
        <f t="shared" si="1"/>
        <v>18.0</v>
      </c>
      <c r="J5" s="26"/>
    </row>
    <row r="6" spans="1:12" x14ac:dyDescent="0.25">
      <c r="A6" s="9" t="s">
        <v>34</v>
      </c>
      <c r="B6" s="9" t="str">
        <f>IF(ISBLANK(A6),"",VLOOKUP(BD!A6,Personnel!A6:E15,2,0))</f>
        <v>Nom 5</v>
      </c>
      <c r="C6" s="9" t="str">
        <f>IF(ISBLANK(A6),"",VLOOKUP(BD!A6,Personnel!A6:E15,3,0))</f>
        <v>Prenom 5</v>
      </c>
      <c r="D6" s="15">
        <v>42556</v>
      </c>
      <c r="E6" s="9" t="str">
        <f t="shared" ca="1" si="0"/>
        <v xml:space="preserve">5 Années </v>
      </c>
      <c r="F6" s="9" t="s">
        <v>25</v>
      </c>
      <c r="G6" s="19">
        <f>VLOOKUP(F6,Poste!A8:B15,2,0)</f>
        <v>14</v>
      </c>
      <c r="H6" s="19">
        <v>0</v>
      </c>
      <c r="I6" s="9" t="str">
        <f t="shared" si="1"/>
        <v>14.0</v>
      </c>
      <c r="J6" s="26"/>
    </row>
    <row r="7" spans="1:12" x14ac:dyDescent="0.25">
      <c r="A7" s="9" t="s">
        <v>35</v>
      </c>
      <c r="B7" s="9" t="str">
        <f>IF(ISBLANK(A7),"",VLOOKUP(BD!A7,Personnel!A7:E16,2,0))</f>
        <v>Nom 6</v>
      </c>
      <c r="C7" s="9" t="str">
        <f>IF(ISBLANK(A7),"",VLOOKUP(BD!A7,Personnel!A7:E16,3,0))</f>
        <v>Prenom 6</v>
      </c>
      <c r="D7" s="15">
        <v>40583</v>
      </c>
      <c r="E7" s="9" t="str">
        <f t="shared" ca="1" si="0"/>
        <v xml:space="preserve">10 Années </v>
      </c>
      <c r="F7" s="9" t="s">
        <v>26</v>
      </c>
      <c r="G7" s="19">
        <f>VLOOKUP(F7,Poste!A9:B16,2,0)</f>
        <v>12</v>
      </c>
      <c r="H7" s="19">
        <v>0</v>
      </c>
      <c r="I7" s="9" t="str">
        <f t="shared" si="1"/>
        <v>12.0</v>
      </c>
      <c r="J7" s="26"/>
    </row>
    <row r="8" spans="1:12" x14ac:dyDescent="0.25">
      <c r="A8" s="9" t="s">
        <v>36</v>
      </c>
      <c r="B8" s="9" t="str">
        <f>IF(ISBLANK(A8),"",VLOOKUP(BD!A8,Personnel!A8:E17,2,0))</f>
        <v>Nom 7</v>
      </c>
      <c r="C8" s="9" t="str">
        <f>IF(ISBLANK(A8),"",VLOOKUP(BD!A8,Personnel!A8:E17,3,0))</f>
        <v>Prenom 7</v>
      </c>
      <c r="D8" s="15">
        <v>40583</v>
      </c>
      <c r="E8" s="9" t="str">
        <f t="shared" ca="1" si="0"/>
        <v xml:space="preserve">10 Années </v>
      </c>
      <c r="F8" s="9" t="s">
        <v>27</v>
      </c>
      <c r="G8" s="19">
        <f>VLOOKUP(F8,Poste!A10:B17,2,0)</f>
        <v>12</v>
      </c>
      <c r="H8" s="19">
        <v>0</v>
      </c>
      <c r="I8" s="9" t="str">
        <f t="shared" si="1"/>
        <v>12.0</v>
      </c>
      <c r="J8" s="26"/>
    </row>
    <row r="9" spans="1:12" x14ac:dyDescent="0.25">
      <c r="A9" s="9" t="s">
        <v>37</v>
      </c>
      <c r="B9" s="9" t="str">
        <f>IF(ISBLANK(A9),"",VLOOKUP(BD!A9,Personnel!A9:E18,2,0))</f>
        <v>Nom 8</v>
      </c>
      <c r="C9" s="9" t="str">
        <f>IF(ISBLANK(A9),"",VLOOKUP(BD!A9,Personnel!A9:E18,3,0))</f>
        <v>Prenom 8</v>
      </c>
      <c r="D9" s="15">
        <v>40583</v>
      </c>
      <c r="E9" s="9" t="str">
        <f t="shared" ca="1" si="0"/>
        <v xml:space="preserve">10 Années </v>
      </c>
      <c r="F9" s="9" t="s">
        <v>28</v>
      </c>
      <c r="G9" s="19">
        <f>VLOOKUP(F9,Poste!A11:B18,2,0)</f>
        <v>12</v>
      </c>
      <c r="H9" s="19">
        <v>0</v>
      </c>
      <c r="I9" s="9" t="str">
        <f t="shared" si="1"/>
        <v>12.0</v>
      </c>
      <c r="J9" s="26"/>
    </row>
    <row r="13" spans="1:12" ht="18.75" x14ac:dyDescent="0.3">
      <c r="E13" s="30" t="s">
        <v>74</v>
      </c>
      <c r="F13" s="31" t="s">
        <v>66</v>
      </c>
      <c r="G13" s="31"/>
    </row>
    <row r="14" spans="1:12" ht="18.75" x14ac:dyDescent="0.3">
      <c r="D14" t="s">
        <v>67</v>
      </c>
      <c r="E14" s="30" t="s">
        <v>74</v>
      </c>
      <c r="F14" s="31" t="s">
        <v>72</v>
      </c>
      <c r="G14" s="31"/>
    </row>
    <row r="15" spans="1:12" ht="18.75" x14ac:dyDescent="0.3">
      <c r="E15" s="30" t="s">
        <v>74</v>
      </c>
      <c r="F15" s="31" t="s">
        <v>73</v>
      </c>
      <c r="G15" s="31"/>
    </row>
  </sheetData>
  <pageMargins left="0.7" right="0.7" top="0.75" bottom="0.75" header="0.3" footer="0.3"/>
  <ignoredErrors>
    <ignoredError sqref="G2 G3:G9" evalError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E17" sqref="E17"/>
    </sheetView>
  </sheetViews>
  <sheetFormatPr baseColWidth="10" defaultRowHeight="15" x14ac:dyDescent="0.25"/>
  <cols>
    <col min="5" max="5" width="12.28515625" customWidth="1"/>
    <col min="6" max="6" width="25.5703125" customWidth="1"/>
  </cols>
  <sheetData>
    <row r="1" spans="1:6" ht="30" x14ac:dyDescent="0.25">
      <c r="A1" s="14" t="s">
        <v>53</v>
      </c>
      <c r="B1" s="14" t="s">
        <v>0</v>
      </c>
      <c r="C1" s="14" t="s">
        <v>1</v>
      </c>
      <c r="D1" s="14" t="s">
        <v>68</v>
      </c>
      <c r="E1" s="14" t="s">
        <v>64</v>
      </c>
      <c r="F1" s="14" t="s">
        <v>54</v>
      </c>
    </row>
    <row r="2" spans="1:6" x14ac:dyDescent="0.25">
      <c r="A2" s="28" t="s">
        <v>31</v>
      </c>
      <c r="B2" s="28" t="s">
        <v>30</v>
      </c>
      <c r="C2" s="28" t="s">
        <v>29</v>
      </c>
      <c r="D2" s="28" t="s">
        <v>69</v>
      </c>
      <c r="E2" s="29">
        <v>33725</v>
      </c>
      <c r="F2" s="26" t="str">
        <f ca="1">DATEDIF(E2,TODAY(),"Y") &amp; " Années, "&amp;DATEDIF(E2,TODAY(),"YM") &amp; " Mois, "&amp; DATEDIF(E2,TODAY(),"MD") &amp; " Jours, "</f>
        <v xml:space="preserve">29 Années, 5 Mois, 14 Jours, </v>
      </c>
    </row>
    <row r="3" spans="1:6" x14ac:dyDescent="0.25">
      <c r="A3" s="28" t="s">
        <v>32</v>
      </c>
      <c r="B3" s="28" t="s">
        <v>39</v>
      </c>
      <c r="C3" s="28" t="s">
        <v>46</v>
      </c>
      <c r="D3" s="28" t="s">
        <v>70</v>
      </c>
      <c r="E3" s="29">
        <v>29282</v>
      </c>
      <c r="F3" s="26" t="str">
        <f t="shared" ref="F3:F9" ca="1" si="0">DATEDIF(E3,TODAY(),"Y") &amp; " Années, "&amp;DATEDIF(E3,TODAY(),"YM") &amp; " Mois, "&amp; DATEDIF(E3,TODAY(),"MD") &amp; " Jours, "</f>
        <v xml:space="preserve">41 Années, 7 Mois, 13 Jours, </v>
      </c>
    </row>
    <row r="4" spans="1:6" x14ac:dyDescent="0.25">
      <c r="A4" s="28" t="s">
        <v>33</v>
      </c>
      <c r="B4" s="28" t="s">
        <v>40</v>
      </c>
      <c r="C4" s="28" t="s">
        <v>47</v>
      </c>
      <c r="D4" s="28" t="s">
        <v>69</v>
      </c>
      <c r="E4" s="29">
        <v>28202</v>
      </c>
      <c r="F4" s="26" t="str">
        <f t="shared" ca="1" si="0"/>
        <v xml:space="preserve">44 Années, 6 Mois, 27 Jours, </v>
      </c>
    </row>
    <row r="5" spans="1:6" x14ac:dyDescent="0.25">
      <c r="A5" s="28" t="s">
        <v>38</v>
      </c>
      <c r="B5" s="28" t="s">
        <v>41</v>
      </c>
      <c r="C5" s="28" t="s">
        <v>48</v>
      </c>
      <c r="D5" s="28" t="s">
        <v>70</v>
      </c>
      <c r="E5" s="29">
        <v>24659</v>
      </c>
      <c r="F5" s="26" t="str">
        <f t="shared" ca="1" si="0"/>
        <v xml:space="preserve">54 Années, 3 Mois, 9 Jours, </v>
      </c>
    </row>
    <row r="6" spans="1:6" x14ac:dyDescent="0.25">
      <c r="A6" s="28" t="s">
        <v>34</v>
      </c>
      <c r="B6" s="28" t="s">
        <v>42</v>
      </c>
      <c r="C6" s="28" t="s">
        <v>49</v>
      </c>
      <c r="D6" s="28" t="s">
        <v>69</v>
      </c>
      <c r="E6" s="29">
        <v>26420</v>
      </c>
      <c r="F6" s="26" t="str">
        <f t="shared" ca="1" si="0"/>
        <v xml:space="preserve">49 Années, 5 Mois, 14 Jours, </v>
      </c>
    </row>
    <row r="7" spans="1:6" x14ac:dyDescent="0.25">
      <c r="A7" s="28" t="s">
        <v>35</v>
      </c>
      <c r="B7" s="28" t="s">
        <v>43</v>
      </c>
      <c r="C7" s="28" t="s">
        <v>50</v>
      </c>
      <c r="D7" s="28" t="s">
        <v>70</v>
      </c>
      <c r="E7" s="29">
        <v>34002</v>
      </c>
      <c r="F7" s="26" t="str">
        <f t="shared" ca="1" si="0"/>
        <v xml:space="preserve">28 Années, 8 Mois, 13 Jours, </v>
      </c>
    </row>
    <row r="8" spans="1:6" x14ac:dyDescent="0.25">
      <c r="A8" s="28" t="s">
        <v>36</v>
      </c>
      <c r="B8" s="28" t="s">
        <v>44</v>
      </c>
      <c r="C8" s="28" t="s">
        <v>51</v>
      </c>
      <c r="D8" s="28" t="s">
        <v>69</v>
      </c>
      <c r="E8" s="29">
        <v>29984</v>
      </c>
      <c r="F8" s="26" t="str">
        <f t="shared" ca="1" si="0"/>
        <v xml:space="preserve">39 Années, 8 Mois, 13 Jours, </v>
      </c>
    </row>
    <row r="9" spans="1:6" x14ac:dyDescent="0.25">
      <c r="A9" s="28" t="s">
        <v>37</v>
      </c>
      <c r="B9" s="28" t="s">
        <v>45</v>
      </c>
      <c r="C9" s="28" t="s">
        <v>52</v>
      </c>
      <c r="D9" s="28" t="s">
        <v>69</v>
      </c>
      <c r="E9" s="29">
        <v>30499</v>
      </c>
      <c r="F9" s="26" t="str">
        <f t="shared" ca="1" si="0"/>
        <v xml:space="preserve">38 Années, 3 Mois, 13 Jours, 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C1" workbookViewId="0">
      <selection activeCell="E20" sqref="E20"/>
    </sheetView>
  </sheetViews>
  <sheetFormatPr baseColWidth="10" defaultRowHeight="15" x14ac:dyDescent="0.25"/>
  <cols>
    <col min="1" max="1" width="5.85546875" bestFit="1" customWidth="1"/>
    <col min="2" max="2" width="11.140625" customWidth="1"/>
    <col min="3" max="3" width="13.42578125" customWidth="1"/>
    <col min="4" max="4" width="12.5703125" customWidth="1"/>
    <col min="7" max="7" width="10.5703125" bestFit="1" customWidth="1"/>
    <col min="8" max="8" width="8.42578125" customWidth="1"/>
    <col min="9" max="9" width="13" customWidth="1"/>
    <col min="10" max="10" width="12.28515625" customWidth="1"/>
    <col min="12" max="12" width="8.5703125" bestFit="1" customWidth="1"/>
  </cols>
  <sheetData>
    <row r="1" spans="1:13" ht="45" x14ac:dyDescent="0.25">
      <c r="A1" s="13" t="s">
        <v>18</v>
      </c>
      <c r="B1" s="13" t="s">
        <v>0</v>
      </c>
      <c r="C1" s="13" t="s">
        <v>1</v>
      </c>
      <c r="D1" s="14" t="s">
        <v>19</v>
      </c>
      <c r="E1" s="13" t="s">
        <v>15</v>
      </c>
      <c r="F1" s="23" t="s">
        <v>59</v>
      </c>
      <c r="G1" s="14" t="s">
        <v>55</v>
      </c>
      <c r="H1" s="25" t="s">
        <v>56</v>
      </c>
      <c r="I1" s="14" t="s">
        <v>5</v>
      </c>
      <c r="J1" s="14" t="s">
        <v>57</v>
      </c>
      <c r="K1" s="14" t="s">
        <v>14</v>
      </c>
      <c r="L1" s="14" t="s">
        <v>7</v>
      </c>
      <c r="M1" s="14" t="s">
        <v>8</v>
      </c>
    </row>
    <row r="2" spans="1:13" x14ac:dyDescent="0.25">
      <c r="A2" s="9" t="s">
        <v>32</v>
      </c>
      <c r="B2" s="24" t="str">
        <f>VLOOKUP(A2,BD!$A$2:$H$9,2,0)</f>
        <v>Nom 2</v>
      </c>
      <c r="C2" s="24" t="str">
        <f>IF(ISBLANK(A2),"",VLOOKUP(A2,BD!$A$2:$H$9,3,0))</f>
        <v>Prenom 2</v>
      </c>
      <c r="D2" s="15">
        <f>IF(ISBLANK(A2),"",VLOOKUP(A2,BD!$A$2:$H$9,4,0))</f>
        <v>35796</v>
      </c>
      <c r="E2" s="21" t="str">
        <f>IF(ISBLANK(A2),"",VLOOKUP(A2,BD!$A$2:$H$9,6,0))</f>
        <v>Poste 2</v>
      </c>
      <c r="F2" s="15">
        <f>IF(ISBLANK(A2),"",IF(OR(D2="",2=""),"",EDATE(D2,2*12)))</f>
        <v>36526</v>
      </c>
      <c r="G2" s="9">
        <f ca="1">IF(F2&gt;TODAY(),"",INT(DATEDIF(D2,F2,"y")/2))</f>
        <v>1</v>
      </c>
      <c r="H2" s="16">
        <v>1</v>
      </c>
      <c r="I2" s="9">
        <f ca="1">IF(ISBLANK(A2),"",SUM(G2:H2))</f>
        <v>2</v>
      </c>
      <c r="J2" s="15">
        <v>37891</v>
      </c>
      <c r="K2" s="9">
        <v>145</v>
      </c>
      <c r="L2" s="9"/>
      <c r="M2" s="9"/>
    </row>
    <row r="3" spans="1:13" x14ac:dyDescent="0.25">
      <c r="A3" s="9" t="s">
        <v>32</v>
      </c>
      <c r="B3" s="24" t="str">
        <f>VLOOKUP(A3,BD!$A$2:$H$9,2,0)</f>
        <v>Nom 2</v>
      </c>
      <c r="C3" s="24" t="str">
        <f>IF(ISBLANK(A3),"",VLOOKUP(A3,BD!$A$2:$H$9,3,0))</f>
        <v>Prenom 2</v>
      </c>
      <c r="D3" s="15">
        <f>IF(ISBLANK(A3),"",VLOOKUP(A3,BD!$A$2:$H$9,4,0))</f>
        <v>35796</v>
      </c>
      <c r="E3" s="21" t="str">
        <f>IF(ISBLANK(A3),"",VLOOKUP(A3,BD!$A$2:$H$9,6,0))</f>
        <v>Poste 2</v>
      </c>
      <c r="F3" s="15">
        <f>IF(ISBLANK(A3),"",IF(OR(F2="",2=""),"",EDATE(F2,2*12)))</f>
        <v>37257</v>
      </c>
      <c r="G3" s="9">
        <f ca="1">IF(F2&gt;TODAY(),"",INT(DATEDIF(F2,F3,"y")/2))</f>
        <v>1</v>
      </c>
      <c r="H3" s="16"/>
      <c r="I3" s="9">
        <f ca="1">IF(ISBLANK(A3),"",SUM(G3:H3))</f>
        <v>1</v>
      </c>
      <c r="J3" s="15"/>
      <c r="K3" s="9">
        <v>235</v>
      </c>
      <c r="L3" s="9"/>
      <c r="M3" s="9"/>
    </row>
    <row r="4" spans="1:13" x14ac:dyDescent="0.25">
      <c r="A4" s="9" t="s">
        <v>32</v>
      </c>
      <c r="B4" s="24" t="str">
        <f>VLOOKUP(A4,BD!$A$2:$H$9,2,0)</f>
        <v>Nom 2</v>
      </c>
      <c r="C4" s="24" t="str">
        <f>IF(ISBLANK(A4),"",VLOOKUP(A4,BD!$A$2:$H$9,3,0))</f>
        <v>Prenom 2</v>
      </c>
      <c r="D4" s="15">
        <f>IF(ISBLANK(A4),"",VLOOKUP(A4,BD!$A$2:$H$9,4,0))</f>
        <v>35796</v>
      </c>
      <c r="E4" s="21" t="str">
        <f>IF(ISBLANK(A4),"",VLOOKUP(A4,BD!$A$2:$H$9,6,0))</f>
        <v>Poste 2</v>
      </c>
      <c r="F4" s="15">
        <f t="shared" ref="F4:F13" si="0">IF(ISBLANK(A4),"",IF(OR(F3="",2=""),"",EDATE(F3,2*12)))</f>
        <v>37987</v>
      </c>
      <c r="G4" s="9">
        <f t="shared" ref="G4:G13" ca="1" si="1">IF(F3&gt;TODAY(),"",INT(DATEDIF(F3,F4,"y")/2))</f>
        <v>1</v>
      </c>
      <c r="H4" s="16"/>
      <c r="I4" s="9">
        <f t="shared" ref="I4:I13" ca="1" si="2">IF(ISBLANK(A4),"",SUM(G4:H4))</f>
        <v>1</v>
      </c>
      <c r="J4" s="15"/>
      <c r="K4" s="9">
        <v>700</v>
      </c>
      <c r="L4" s="9"/>
      <c r="M4" s="15"/>
    </row>
    <row r="5" spans="1:13" x14ac:dyDescent="0.25">
      <c r="A5" s="9" t="s">
        <v>32</v>
      </c>
      <c r="B5" s="24" t="str">
        <f>VLOOKUP(A5,BD!$A$2:$H$9,2,0)</f>
        <v>Nom 2</v>
      </c>
      <c r="C5" s="24" t="str">
        <f>IF(ISBLANK(A5),"",VLOOKUP(A5,BD!$A$2:$H$9,3,0))</f>
        <v>Prenom 2</v>
      </c>
      <c r="D5" s="15">
        <f>IF(ISBLANK(A5),"",VLOOKUP(A5,BD!$A$2:$H$9,4,0))</f>
        <v>35796</v>
      </c>
      <c r="E5" s="21" t="str">
        <f>IF(ISBLANK(A5),"",VLOOKUP(A5,BD!$A$2:$H$9,6,0))</f>
        <v>Poste 2</v>
      </c>
      <c r="F5" s="15">
        <f t="shared" si="0"/>
        <v>38718</v>
      </c>
      <c r="G5" s="9">
        <f t="shared" ca="1" si="1"/>
        <v>1</v>
      </c>
      <c r="H5" s="16"/>
      <c r="I5" s="9">
        <f t="shared" ca="1" si="2"/>
        <v>1</v>
      </c>
      <c r="J5" s="15"/>
      <c r="K5" s="9">
        <v>203</v>
      </c>
      <c r="L5" s="9"/>
      <c r="M5" s="9"/>
    </row>
    <row r="6" spans="1:13" x14ac:dyDescent="0.25">
      <c r="A6" s="9" t="s">
        <v>32</v>
      </c>
      <c r="B6" s="24" t="str">
        <f>VLOOKUP(A6,BD!$A$2:$H$9,2,0)</f>
        <v>Nom 2</v>
      </c>
      <c r="C6" s="24" t="str">
        <f>IF(ISBLANK(A6),"",VLOOKUP(A6,BD!$A$2:$H$9,3,0))</f>
        <v>Prenom 2</v>
      </c>
      <c r="D6" s="15">
        <f>IF(ISBLANK(A6),"",VLOOKUP(A6,BD!$A$2:$H$9,4,0))</f>
        <v>35796</v>
      </c>
      <c r="E6" s="21" t="str">
        <f>IF(ISBLANK(A6),"",VLOOKUP(A6,BD!$A$2:$H$9,6,0))</f>
        <v>Poste 2</v>
      </c>
      <c r="F6" s="15">
        <f t="shared" si="0"/>
        <v>39448</v>
      </c>
      <c r="G6" s="9">
        <f t="shared" ca="1" si="1"/>
        <v>1</v>
      </c>
      <c r="H6" s="16"/>
      <c r="I6" s="9">
        <f t="shared" ca="1" si="2"/>
        <v>1</v>
      </c>
      <c r="J6" s="15"/>
      <c r="K6" s="22">
        <v>658</v>
      </c>
      <c r="L6" s="9">
        <v>1</v>
      </c>
      <c r="M6" s="15">
        <v>39360</v>
      </c>
    </row>
    <row r="7" spans="1:13" x14ac:dyDescent="0.25">
      <c r="A7" s="9" t="s">
        <v>32</v>
      </c>
      <c r="B7" s="24" t="str">
        <f>VLOOKUP(A7,BD!$A$2:$H$9,2,0)</f>
        <v>Nom 2</v>
      </c>
      <c r="C7" s="24" t="str">
        <f>IF(ISBLANK(A7),"",VLOOKUP(A7,BD!$A$2:$H$9,3,0))</f>
        <v>Prenom 2</v>
      </c>
      <c r="D7" s="15">
        <f>IF(ISBLANK(A7),"",VLOOKUP(A7,BD!$A$2:$H$9,4,0))</f>
        <v>35796</v>
      </c>
      <c r="E7" s="21" t="str">
        <f>IF(ISBLANK(A7),"",VLOOKUP(A7,BD!$A$2:$H$9,6,0))</f>
        <v>Poste 2</v>
      </c>
      <c r="F7" s="15">
        <f t="shared" si="0"/>
        <v>40179</v>
      </c>
      <c r="G7" s="9">
        <f t="shared" ca="1" si="1"/>
        <v>1</v>
      </c>
      <c r="H7" s="16"/>
      <c r="I7" s="9">
        <f t="shared" ca="1" si="2"/>
        <v>1</v>
      </c>
      <c r="J7" s="15"/>
      <c r="K7" s="22">
        <v>75</v>
      </c>
      <c r="L7" s="32"/>
      <c r="M7" s="9"/>
    </row>
    <row r="8" spans="1:13" x14ac:dyDescent="0.25">
      <c r="A8" s="9" t="s">
        <v>32</v>
      </c>
      <c r="B8" s="24" t="str">
        <f>VLOOKUP(A8,BD!$A$2:$H$9,2,0)</f>
        <v>Nom 2</v>
      </c>
      <c r="C8" s="24" t="str">
        <f>IF(ISBLANK(A8),"",VLOOKUP(A8,BD!$A$2:$H$9,3,0))</f>
        <v>Prenom 2</v>
      </c>
      <c r="D8" s="15">
        <f>IF(ISBLANK(A8),"",VLOOKUP(A8,BD!$A$2:$H$9,4,0))</f>
        <v>35796</v>
      </c>
      <c r="E8" s="21" t="str">
        <f>IF(ISBLANK(A8),"",VLOOKUP(A8,BD!$A$2:$H$9,6,0))</f>
        <v>Poste 2</v>
      </c>
      <c r="F8" s="15">
        <f t="shared" si="0"/>
        <v>40909</v>
      </c>
      <c r="G8" s="9">
        <f t="shared" ca="1" si="1"/>
        <v>1</v>
      </c>
      <c r="H8" s="16"/>
      <c r="I8" s="9">
        <f t="shared" ca="1" si="2"/>
        <v>1</v>
      </c>
      <c r="J8" s="15"/>
      <c r="K8" s="22">
        <v>5</v>
      </c>
      <c r="L8" s="9"/>
      <c r="M8" s="9"/>
    </row>
    <row r="9" spans="1:13" x14ac:dyDescent="0.25">
      <c r="A9" s="9" t="s">
        <v>32</v>
      </c>
      <c r="B9" s="24" t="str">
        <f>VLOOKUP(A9,BD!$A$2:$H$9,2,0)</f>
        <v>Nom 2</v>
      </c>
      <c r="C9" s="24" t="str">
        <f>IF(ISBLANK(A9),"",VLOOKUP(A9,BD!$A$2:$H$9,3,0))</f>
        <v>Prenom 2</v>
      </c>
      <c r="D9" s="15">
        <f>IF(ISBLANK(A9),"",VLOOKUP(A9,BD!$A$2:$H$9,4,0))</f>
        <v>35796</v>
      </c>
      <c r="E9" s="21" t="str">
        <f>IF(ISBLANK(A9),"",VLOOKUP(A9,BD!$A$2:$H$9,6,0))</f>
        <v>Poste 2</v>
      </c>
      <c r="F9" s="15">
        <f t="shared" si="0"/>
        <v>41640</v>
      </c>
      <c r="G9" s="9">
        <f t="shared" ca="1" si="1"/>
        <v>1</v>
      </c>
      <c r="H9" s="16"/>
      <c r="I9" s="9">
        <f t="shared" ca="1" si="2"/>
        <v>1</v>
      </c>
      <c r="J9" s="15"/>
      <c r="K9" s="22">
        <v>300</v>
      </c>
      <c r="L9" s="9"/>
      <c r="M9" s="9"/>
    </row>
    <row r="10" spans="1:13" x14ac:dyDescent="0.25">
      <c r="A10" s="9" t="s">
        <v>32</v>
      </c>
      <c r="B10" s="24" t="str">
        <f>VLOOKUP(A10,BD!$A$2:$H$9,2,0)</f>
        <v>Nom 2</v>
      </c>
      <c r="C10" s="24" t="str">
        <f>IF(ISBLANK(A10),"",VLOOKUP(A10,BD!$A$2:$H$9,3,0))</f>
        <v>Prenom 2</v>
      </c>
      <c r="D10" s="15">
        <f>IF(ISBLANK(A10),"",VLOOKUP(A10,BD!$A$2:$H$9,4,0))</f>
        <v>35796</v>
      </c>
      <c r="E10" s="21" t="str">
        <f>IF(ISBLANK(A10),"",VLOOKUP(A10,BD!$A$2:$H$9,6,0))</f>
        <v>Poste 2</v>
      </c>
      <c r="F10" s="15">
        <f t="shared" si="0"/>
        <v>42370</v>
      </c>
      <c r="G10" s="9">
        <f t="shared" ca="1" si="1"/>
        <v>1</v>
      </c>
      <c r="H10" s="16"/>
      <c r="I10" s="9">
        <f t="shared" ca="1" si="2"/>
        <v>1</v>
      </c>
      <c r="J10" s="15"/>
      <c r="K10" s="22">
        <v>205</v>
      </c>
      <c r="L10" s="9"/>
      <c r="M10" s="9"/>
    </row>
    <row r="11" spans="1:13" x14ac:dyDescent="0.25">
      <c r="A11" s="9" t="s">
        <v>32</v>
      </c>
      <c r="B11" s="24" t="str">
        <f>VLOOKUP(A11,BD!$A$2:$H$9,2,0)</f>
        <v>Nom 2</v>
      </c>
      <c r="C11" s="24" t="str">
        <f>IF(ISBLANK(A11),"",VLOOKUP(A11,BD!$A$2:$H$9,3,0))</f>
        <v>Prenom 2</v>
      </c>
      <c r="D11" s="15">
        <f>IF(ISBLANK(A11),"",VLOOKUP(A11,BD!$A$2:$H$9,4,0))</f>
        <v>35796</v>
      </c>
      <c r="E11" s="21" t="str">
        <f>IF(ISBLANK(A11),"",VLOOKUP(A11,BD!$A$2:$H$9,6,0))</f>
        <v>Poste 2</v>
      </c>
      <c r="F11" s="15">
        <f t="shared" si="0"/>
        <v>43101</v>
      </c>
      <c r="G11" s="9">
        <f t="shared" ca="1" si="1"/>
        <v>1</v>
      </c>
      <c r="H11" s="16"/>
      <c r="I11" s="9">
        <f t="shared" ca="1" si="2"/>
        <v>1</v>
      </c>
      <c r="J11" s="15"/>
      <c r="K11" s="22">
        <v>659</v>
      </c>
      <c r="L11" s="9"/>
      <c r="M11" s="9"/>
    </row>
    <row r="12" spans="1:13" x14ac:dyDescent="0.25">
      <c r="A12" s="9" t="s">
        <v>32</v>
      </c>
      <c r="B12" s="24" t="str">
        <f>VLOOKUP(A12,BD!$A$2:$H$9,2,0)</f>
        <v>Nom 2</v>
      </c>
      <c r="C12" s="24" t="str">
        <f>IF(ISBLANK(A12),"",VLOOKUP(A12,BD!$A$2:$H$9,3,0))</f>
        <v>Prenom 2</v>
      </c>
      <c r="D12" s="15">
        <f>IF(ISBLANK(A12),"",VLOOKUP(A12,BD!$A$2:$H$9,4,0))</f>
        <v>35796</v>
      </c>
      <c r="E12" s="21" t="str">
        <f>IF(ISBLANK(A12),"",VLOOKUP(A12,BD!$A$2:$H$9,6,0))</f>
        <v>Poste 2</v>
      </c>
      <c r="F12" s="15">
        <f t="shared" si="0"/>
        <v>43831</v>
      </c>
      <c r="G12" s="9">
        <f t="shared" ca="1" si="1"/>
        <v>1</v>
      </c>
      <c r="H12" s="16"/>
      <c r="I12" s="9">
        <f t="shared" ca="1" si="2"/>
        <v>1</v>
      </c>
      <c r="J12" s="15"/>
      <c r="K12" s="22">
        <v>100</v>
      </c>
      <c r="L12" s="9"/>
      <c r="M12" s="9"/>
    </row>
    <row r="13" spans="1:13" x14ac:dyDescent="0.25">
      <c r="A13" s="9" t="s">
        <v>32</v>
      </c>
      <c r="B13" s="24" t="str">
        <f>VLOOKUP(A13,BD!$A$2:$H$9,2,0)</f>
        <v>Nom 2</v>
      </c>
      <c r="C13" s="24" t="str">
        <f>IF(ISBLANK(A13),"",VLOOKUP(A13,BD!$A$2:$H$9,3,0))</f>
        <v>Prenom 2</v>
      </c>
      <c r="D13" s="15">
        <f>IF(ISBLANK(A13),"",VLOOKUP(A13,BD!$A$2:$H$9,4,0))</f>
        <v>35796</v>
      </c>
      <c r="E13" s="21" t="str">
        <f>IF(ISBLANK(A13),"",VLOOKUP(A13,BD!$A$2:$H$9,6,0))</f>
        <v>Poste 2</v>
      </c>
      <c r="F13" s="15">
        <f t="shared" si="0"/>
        <v>44562</v>
      </c>
      <c r="G13" s="9">
        <f t="shared" ca="1" si="1"/>
        <v>1</v>
      </c>
      <c r="H13" s="16"/>
      <c r="I13" s="9">
        <f t="shared" ca="1" si="2"/>
        <v>1</v>
      </c>
      <c r="J13" s="15"/>
      <c r="K13" s="22">
        <v>101</v>
      </c>
      <c r="L13" s="9"/>
      <c r="M13" s="9"/>
    </row>
    <row r="14" spans="1:13" ht="18.75" x14ac:dyDescent="0.3">
      <c r="K14" s="31" t="s">
        <v>79</v>
      </c>
    </row>
    <row r="15" spans="1:13" ht="18.75" x14ac:dyDescent="0.3">
      <c r="K15" s="31" t="s">
        <v>71</v>
      </c>
    </row>
    <row r="16" spans="1:13" ht="18.75" x14ac:dyDescent="0.3">
      <c r="C16" s="31"/>
      <c r="K16" s="31" t="s">
        <v>78</v>
      </c>
    </row>
    <row r="17" spans="3:11" ht="26.25" x14ac:dyDescent="0.4">
      <c r="C17" s="33" t="s">
        <v>75</v>
      </c>
      <c r="K17" s="31" t="s">
        <v>80</v>
      </c>
    </row>
    <row r="18" spans="3:11" ht="21" x14ac:dyDescent="0.25">
      <c r="C18" s="33" t="s">
        <v>76</v>
      </c>
    </row>
    <row r="19" spans="3:11" ht="21" x14ac:dyDescent="0.25">
      <c r="C19" s="33" t="s">
        <v>77</v>
      </c>
    </row>
    <row r="20" spans="3:11" ht="28.5" x14ac:dyDescent="0.25">
      <c r="C20" s="33" t="s">
        <v>81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Categorie</vt:lpstr>
      <vt:lpstr>Avancement Categorie</vt:lpstr>
      <vt:lpstr>Poste</vt:lpstr>
      <vt:lpstr>BD</vt:lpstr>
      <vt:lpstr>Personnel</vt:lpstr>
      <vt:lpstr>Avancement Echhlon</vt:lpstr>
      <vt:lpstr>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OOO</cp:lastModifiedBy>
  <cp:lastPrinted>2016-07-01T18:54:25Z</cp:lastPrinted>
  <dcterms:created xsi:type="dcterms:W3CDTF">2016-06-29T12:17:56Z</dcterms:created>
  <dcterms:modified xsi:type="dcterms:W3CDTF">2021-10-15T15:08:27Z</dcterms:modified>
</cp:coreProperties>
</file>