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david\Downloads\"/>
    </mc:Choice>
  </mc:AlternateContent>
  <xr:revisionPtr revIDLastSave="0" documentId="13_ncr:1_{3E50453B-A51A-41C2-B202-A71191936B72}" xr6:coauthVersionLast="47" xr6:coauthVersionMax="47" xr10:uidLastSave="{00000000-0000-0000-0000-000000000000}"/>
  <bookViews>
    <workbookView xWindow="28680" yWindow="-120" windowWidth="29040" windowHeight="15840" activeTab="1" xr2:uid="{B092847F-6784-4140-B38E-268F70CB1267}"/>
  </bookViews>
  <sheets>
    <sheet name="EMPRUNTS" sheetId="3" r:id="rId1"/>
    <sheet name="TABLEAU CB" sheetId="1" r:id="rId2"/>
    <sheet name="Feuil2" sheetId="2" r:id="rId3"/>
  </sheets>
  <definedNames>
    <definedName name="_xlnm._FilterDatabase" localSheetId="1" hidden="1">'TABLEAU CB'!$A$1:$AC$1</definedName>
    <definedName name="Print_Area" localSheetId="1">'TABLEAU CB'!$C$1:$AD$9</definedName>
    <definedName name="Z_1BA49EDD_7CBE_44A0_8D0F_C078C4D90E49_.wvu.Cols" localSheetId="1" hidden="1">'TABLEAU CB'!#REF!,'TABLEAU CB'!#REF!</definedName>
    <definedName name="Z_1BA49EDD_7CBE_44A0_8D0F_C078C4D90E49_.wvu.PrintArea" localSheetId="1" hidden="1">'TABLEAU CB'!$C$1:$AD$9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3" l="1"/>
  <c r="E15" i="3"/>
  <c r="F15" i="3"/>
  <c r="M15" i="3"/>
  <c r="J15" i="3"/>
  <c r="I11" i="3"/>
  <c r="I15" i="3" s="1"/>
  <c r="H21" i="3" s="1"/>
  <c r="H11" i="3"/>
  <c r="H15" i="3" s="1"/>
  <c r="G9" i="3"/>
  <c r="F9" i="3" s="1"/>
  <c r="G11" i="3" l="1"/>
  <c r="F11" i="3" s="1"/>
  <c r="K15" i="3"/>
  <c r="L15" i="3"/>
  <c r="G15" i="3" l="1"/>
  <c r="H22" i="3"/>
  <c r="H24" i="3" s="1"/>
  <c r="G17" i="3"/>
  <c r="G7" i="1" l="1"/>
  <c r="AC6" i="1"/>
  <c r="AB6" i="1"/>
  <c r="AB7" i="1" s="1"/>
  <c r="AA6" i="1"/>
  <c r="Z6" i="1"/>
  <c r="Y6" i="1"/>
  <c r="X6" i="1"/>
  <c r="V6" i="1"/>
  <c r="T6" i="1"/>
  <c r="S6" i="1"/>
  <c r="L6" i="1"/>
  <c r="AC5" i="1"/>
  <c r="AA5" i="1"/>
  <c r="Z5" i="1"/>
  <c r="Y5" i="1"/>
  <c r="Y7" i="1" s="1"/>
  <c r="X5" i="1"/>
  <c r="T5" i="1"/>
  <c r="R5" i="1"/>
  <c r="Q5" i="1"/>
  <c r="L5" i="1"/>
  <c r="AC4" i="1"/>
  <c r="X4" i="1"/>
  <c r="V4" i="1" s="1"/>
  <c r="T4" i="1"/>
  <c r="P4" i="1" s="1"/>
  <c r="R4" i="1"/>
  <c r="Q4" i="1"/>
  <c r="L4" i="1"/>
  <c r="AC3" i="1"/>
  <c r="X3" i="1"/>
  <c r="V3" i="1" s="1"/>
  <c r="T3" i="1"/>
  <c r="R3" i="1"/>
  <c r="Q3" i="1"/>
  <c r="L3" i="1"/>
  <c r="AC2" i="1"/>
  <c r="X2" i="1"/>
  <c r="Q2" i="1"/>
  <c r="Q7" i="1" s="1"/>
  <c r="L2" i="1"/>
  <c r="X7" i="1" l="1"/>
  <c r="U4" i="1"/>
  <c r="T7" i="1"/>
  <c r="S4" i="1"/>
  <c r="W4" i="1" s="1"/>
  <c r="P5" i="1"/>
  <c r="AA7" i="1"/>
  <c r="S2" i="1"/>
  <c r="P3" i="1"/>
  <c r="O3" i="1" s="1"/>
  <c r="V5" i="1"/>
  <c r="U5" i="1" s="1"/>
  <c r="U6" i="1"/>
  <c r="S5" i="1"/>
  <c r="W5" i="1" s="1"/>
  <c r="W6" i="1"/>
  <c r="N2" i="1"/>
  <c r="AC7" i="1"/>
  <c r="S3" i="1"/>
  <c r="W3" i="1" s="1"/>
  <c r="Z7" i="1"/>
  <c r="I16" i="1" s="1"/>
  <c r="P2" i="1"/>
  <c r="V2" i="1"/>
  <c r="V7" i="1" s="1"/>
  <c r="N4" i="1"/>
  <c r="M4" i="1" s="1"/>
  <c r="N5" i="1"/>
  <c r="M5" i="1" s="1"/>
  <c r="M2" i="1"/>
  <c r="W2" i="1"/>
  <c r="U3" i="1"/>
  <c r="O4" i="1"/>
  <c r="O5" i="1"/>
  <c r="N3" i="1"/>
  <c r="M3" i="1" s="1"/>
  <c r="R7" i="1"/>
  <c r="P7" i="1" l="1"/>
  <c r="I14" i="1" s="1"/>
  <c r="U2" i="1"/>
  <c r="S7" i="1"/>
  <c r="W7" i="1"/>
  <c r="U7" i="1"/>
  <c r="O2" i="1"/>
  <c r="O7" i="1" s="1"/>
</calcChain>
</file>

<file path=xl/sharedStrings.xml><?xml version="1.0" encoding="utf-8"?>
<sst xmlns="http://schemas.openxmlformats.org/spreadsheetml/2006/main" count="61" uniqueCount="53">
  <si>
    <t>ORGANISME FINANCIER</t>
  </si>
  <si>
    <t>N° CONTRAT</t>
  </si>
  <si>
    <t>MATERIEL</t>
  </si>
  <si>
    <t>DEBUT CONTRAT</t>
  </si>
  <si>
    <t>contrat pdf</t>
  </si>
  <si>
    <t>N°COMPTE</t>
  </si>
  <si>
    <t>MONANT FINANCE</t>
  </si>
  <si>
    <t>DEBUT</t>
  </si>
  <si>
    <t>FIN</t>
  </si>
  <si>
    <t>NBRE ANNEES</t>
  </si>
  <si>
    <t>MONTANT ECHEANCE</t>
  </si>
  <si>
    <t>NBRE MOIS</t>
  </si>
  <si>
    <t>LOYER ANTERIEUR AU 30/04/21</t>
  </si>
  <si>
    <t>RESTANT DUS AU 30/04/2021</t>
  </si>
  <si>
    <t>LOYER ANTERIEUR au 30/06/21</t>
  </si>
  <si>
    <t>RESTANT DUS AU 30/06/21</t>
  </si>
  <si>
    <t>LOYER 01/01 AU 30/04</t>
  </si>
  <si>
    <t>LOYER 01/05 AU 30/06</t>
  </si>
  <si>
    <t xml:space="preserve">LOYER 
1 SEM 2021
</t>
  </si>
  <si>
    <t xml:space="preserve">LOYER 
2 SEM 2021
</t>
  </si>
  <si>
    <t>LOYER ANTERIEUR au 31/12/2021</t>
  </si>
  <si>
    <t>RESTANT DUS AU 31/12/21</t>
  </si>
  <si>
    <t>LOYER 2021</t>
  </si>
  <si>
    <t>LOYER 2022</t>
  </si>
  <si>
    <t>LOYER 2023</t>
  </si>
  <si>
    <t>LOYER 2024</t>
  </si>
  <si>
    <t>LOYER 2025</t>
  </si>
  <si>
    <t>LOYER 2026</t>
  </si>
  <si>
    <t>VALEUR ACHAT</t>
  </si>
  <si>
    <t>STAR LEASE</t>
  </si>
  <si>
    <t>PORTE OUTILS 5900 BISON + ENFOUISSEUR DE PIERRES</t>
  </si>
  <si>
    <t>OUI</t>
  </si>
  <si>
    <t>NATIXIS</t>
  </si>
  <si>
    <t>CEL LEASE</t>
  </si>
  <si>
    <t>CHARGEUSE ARTICULEE YANMAR</t>
  </si>
  <si>
    <t>TOTAUX</t>
  </si>
  <si>
    <t>ENGAGEMENT AU  30/06/2021</t>
  </si>
  <si>
    <t>ENGAGEMENT AU  31/12/2021</t>
  </si>
  <si>
    <t xml:space="preserve">PEUGEOT 3008 </t>
  </si>
  <si>
    <t xml:space="preserve">CHARIOT TELESCOPIQUE MERLO </t>
  </si>
  <si>
    <t>CITROEN C3</t>
  </si>
  <si>
    <t>VENTILATION DES EMPRUNTS EN EUROS</t>
  </si>
  <si>
    <t>N° COMPTABLE</t>
  </si>
  <si>
    <t>DESIGNATION</t>
  </si>
  <si>
    <t xml:space="preserve">DATE DEBUT </t>
  </si>
  <si>
    <t>DATE FIN</t>
  </si>
  <si>
    <t>MONTANT INITIAL</t>
  </si>
  <si>
    <t>CAPITAL AMORTI</t>
  </si>
  <si>
    <t>SOLDE AU 31/12/21</t>
  </si>
  <si>
    <t>CAISSE EPARGNE - DIVERS MATERIELS</t>
  </si>
  <si>
    <t>A - 1 AN</t>
  </si>
  <si>
    <t>DE 2 A 5 ANS</t>
  </si>
  <si>
    <t>A + DE 5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</si>
</sst>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F_-;\-* #,##0.00\ _F_-;_-* &quot;-&quot;??\ _F_-;_-@_-"/>
    <numFmt numFmtId="165" formatCode="_-* #,##0.00\ _€_-;\-* #,##0.00\ _€_-;_-* &quot;-&quot;??\ _€_-;_-@_-"/>
  </numFmts>
  <fonts count="19" x14ac:knownFonts="1">
    <font>
      <sz val="10"/>
      <name val="Arial"/>
    </font>
    <font>
      <b/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color rgb="FF00B0F0"/>
      <name val="Arial"/>
      <family val="2"/>
    </font>
    <font>
      <sz val="8"/>
      <color theme="1"/>
      <name val="Arial"/>
      <family val="2"/>
    </font>
    <font>
      <b/>
      <i/>
      <sz val="8"/>
      <color rgb="FF00B0F0"/>
      <name val="Arial"/>
      <family val="2"/>
    </font>
    <font>
      <b/>
      <i/>
      <sz val="8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b/>
      <sz val="9"/>
      <name val="Arial"/>
      <family val="2"/>
    </font>
    <font>
      <sz val="14"/>
      <name val="Arial"/>
      <family val="2"/>
    </font>
    <font>
      <i/>
      <sz val="10"/>
      <name val="Arial"/>
      <family val="2"/>
    </font>
    <font>
      <i/>
      <sz val="20"/>
      <name val="Arial"/>
      <family val="2"/>
    </font>
    <font>
      <sz val="2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i/>
      <sz val="9"/>
      <name val="Arial"/>
      <family val="2"/>
    </font>
    <font>
      <b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99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2FAE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2" fillId="0" borderId="0"/>
  </cellStyleXfs>
  <cellXfs count="158">
    <xf numFmtId="0" fontId="0" fillId="0" borderId="0" xfId="0"/>
    <xf numFmtId="0" fontId="1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>
      <alignment horizontal="center" vertical="center" wrapText="1"/>
    </xf>
    <xf numFmtId="0" fontId="1" fillId="2" borderId="2" xfId="3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3" fillId="3" borderId="4" xfId="0" applyFont="1" applyFill="1" applyBorder="1" applyAlignment="1">
      <alignment vertical="center"/>
    </xf>
    <xf numFmtId="0" fontId="4" fillId="3" borderId="5" xfId="0" applyFont="1" applyFill="1" applyBorder="1" applyAlignment="1">
      <alignment vertical="center"/>
    </xf>
    <xf numFmtId="0" fontId="5" fillId="3" borderId="5" xfId="0" applyFont="1" applyFill="1" applyBorder="1" applyAlignment="1">
      <alignment vertical="center" wrapText="1"/>
    </xf>
    <xf numFmtId="0" fontId="3" fillId="3" borderId="5" xfId="0" applyFont="1" applyFill="1" applyBorder="1" applyAlignment="1">
      <alignment horizontal="center" vertical="center"/>
    </xf>
    <xf numFmtId="3" fontId="3" fillId="3" borderId="5" xfId="0" applyNumberFormat="1" applyFont="1" applyFill="1" applyBorder="1" applyAlignment="1">
      <alignment vertical="center"/>
    </xf>
    <xf numFmtId="14" fontId="3" fillId="3" borderId="5" xfId="0" applyNumberFormat="1" applyFont="1" applyFill="1" applyBorder="1" applyAlignment="1">
      <alignment horizontal="center" vertical="center"/>
    </xf>
    <xf numFmtId="14" fontId="3" fillId="3" borderId="5" xfId="0" applyNumberFormat="1" applyFont="1" applyFill="1" applyBorder="1" applyAlignment="1">
      <alignment vertical="center"/>
    </xf>
    <xf numFmtId="164" fontId="3" fillId="3" borderId="5" xfId="1" applyFont="1" applyFill="1" applyBorder="1" applyAlignment="1">
      <alignment horizontal="center" vertical="center"/>
    </xf>
    <xf numFmtId="165" fontId="3" fillId="3" borderId="5" xfId="0" applyNumberFormat="1" applyFont="1" applyFill="1" applyBorder="1" applyAlignment="1">
      <alignment horizontal="center" vertical="center"/>
    </xf>
    <xf numFmtId="165" fontId="3" fillId="3" borderId="5" xfId="0" applyNumberFormat="1" applyFont="1" applyFill="1" applyBorder="1" applyAlignment="1">
      <alignment vertical="center"/>
    </xf>
    <xf numFmtId="164" fontId="3" fillId="3" borderId="5" xfId="0" applyNumberFormat="1" applyFont="1" applyFill="1" applyBorder="1" applyAlignment="1">
      <alignment vertical="center"/>
    </xf>
    <xf numFmtId="164" fontId="3" fillId="3" borderId="5" xfId="1" applyFont="1" applyFill="1" applyBorder="1" applyAlignment="1">
      <alignment vertical="center"/>
    </xf>
    <xf numFmtId="164" fontId="3" fillId="3" borderId="6" xfId="1" applyFont="1" applyFill="1" applyBorder="1" applyAlignment="1">
      <alignment vertical="center"/>
    </xf>
    <xf numFmtId="0" fontId="3" fillId="3" borderId="0" xfId="0" applyFont="1" applyFill="1" applyAlignment="1">
      <alignment vertical="center"/>
    </xf>
    <xf numFmtId="0" fontId="3" fillId="3" borderId="7" xfId="0" applyFont="1" applyFill="1" applyBorder="1" applyAlignment="1">
      <alignment vertical="center"/>
    </xf>
    <xf numFmtId="0" fontId="4" fillId="3" borderId="8" xfId="0" applyFont="1" applyFill="1" applyBorder="1" applyAlignment="1">
      <alignment vertical="center"/>
    </xf>
    <xf numFmtId="0" fontId="3" fillId="3" borderId="8" xfId="0" applyFont="1" applyFill="1" applyBorder="1" applyAlignment="1">
      <alignment vertical="center"/>
    </xf>
    <xf numFmtId="0" fontId="3" fillId="3" borderId="8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3" fontId="3" fillId="3" borderId="8" xfId="0" applyNumberFormat="1" applyFont="1" applyFill="1" applyBorder="1" applyAlignment="1">
      <alignment vertical="center"/>
    </xf>
    <xf numFmtId="14" fontId="3" fillId="3" borderId="8" xfId="0" applyNumberFormat="1" applyFont="1" applyFill="1" applyBorder="1" applyAlignment="1">
      <alignment horizontal="center" vertical="center"/>
    </xf>
    <xf numFmtId="14" fontId="3" fillId="3" borderId="8" xfId="0" applyNumberFormat="1" applyFont="1" applyFill="1" applyBorder="1" applyAlignment="1">
      <alignment vertical="center"/>
    </xf>
    <xf numFmtId="164" fontId="3" fillId="3" borderId="8" xfId="1" applyFont="1" applyFill="1" applyBorder="1" applyAlignment="1">
      <alignment vertical="center"/>
    </xf>
    <xf numFmtId="165" fontId="3" fillId="3" borderId="8" xfId="0" applyNumberFormat="1" applyFont="1" applyFill="1" applyBorder="1" applyAlignment="1">
      <alignment horizontal="center" vertical="center"/>
    </xf>
    <xf numFmtId="165" fontId="3" fillId="3" borderId="8" xfId="0" applyNumberFormat="1" applyFont="1" applyFill="1" applyBorder="1" applyAlignment="1">
      <alignment vertical="center"/>
    </xf>
    <xf numFmtId="164" fontId="3" fillId="3" borderId="8" xfId="0" applyNumberFormat="1" applyFont="1" applyFill="1" applyBorder="1" applyAlignment="1">
      <alignment vertical="center"/>
    </xf>
    <xf numFmtId="164" fontId="3" fillId="3" borderId="9" xfId="1" applyFont="1" applyFill="1" applyBorder="1" applyAlignment="1">
      <alignment vertical="center"/>
    </xf>
    <xf numFmtId="0" fontId="6" fillId="3" borderId="8" xfId="0" applyFont="1" applyFill="1" applyBorder="1" applyAlignment="1">
      <alignment vertical="center"/>
    </xf>
    <xf numFmtId="0" fontId="7" fillId="3" borderId="7" xfId="0" applyFont="1" applyFill="1" applyBorder="1" applyAlignment="1">
      <alignment vertical="center"/>
    </xf>
    <xf numFmtId="0" fontId="7" fillId="3" borderId="8" xfId="0" applyFont="1" applyFill="1" applyBorder="1" applyAlignment="1">
      <alignment vertical="center"/>
    </xf>
    <xf numFmtId="0" fontId="7" fillId="3" borderId="8" xfId="0" applyFont="1" applyFill="1" applyBorder="1" applyAlignment="1">
      <alignment horizontal="center" vertical="center"/>
    </xf>
    <xf numFmtId="0" fontId="8" fillId="3" borderId="8" xfId="2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3" fontId="7" fillId="3" borderId="8" xfId="0" applyNumberFormat="1" applyFont="1" applyFill="1" applyBorder="1" applyAlignment="1">
      <alignment vertical="center"/>
    </xf>
    <xf numFmtId="14" fontId="7" fillId="3" borderId="8" xfId="0" applyNumberFormat="1" applyFont="1" applyFill="1" applyBorder="1" applyAlignment="1">
      <alignment horizontal="center" vertical="center"/>
    </xf>
    <xf numFmtId="14" fontId="7" fillId="3" borderId="8" xfId="0" applyNumberFormat="1" applyFont="1" applyFill="1" applyBorder="1" applyAlignment="1">
      <alignment vertical="center"/>
    </xf>
    <xf numFmtId="164" fontId="7" fillId="3" borderId="8" xfId="1" applyFont="1" applyFill="1" applyBorder="1" applyAlignment="1">
      <alignment vertical="center"/>
    </xf>
    <xf numFmtId="165" fontId="7" fillId="3" borderId="8" xfId="0" applyNumberFormat="1" applyFont="1" applyFill="1" applyBorder="1" applyAlignment="1">
      <alignment vertical="center"/>
    </xf>
    <xf numFmtId="164" fontId="7" fillId="3" borderId="8" xfId="0" applyNumberFormat="1" applyFont="1" applyFill="1" applyBorder="1" applyAlignment="1">
      <alignment vertical="center"/>
    </xf>
    <xf numFmtId="164" fontId="1" fillId="3" borderId="8" xfId="1" applyFont="1" applyFill="1" applyBorder="1" applyAlignment="1">
      <alignment vertical="center"/>
    </xf>
    <xf numFmtId="164" fontId="7" fillId="3" borderId="9" xfId="1" applyFont="1" applyFill="1" applyBorder="1" applyAlignment="1">
      <alignment vertical="center"/>
    </xf>
    <xf numFmtId="0" fontId="7" fillId="3" borderId="10" xfId="0" applyFont="1" applyFill="1" applyBorder="1" applyAlignment="1">
      <alignment vertical="center"/>
    </xf>
    <xf numFmtId="0" fontId="7" fillId="3" borderId="10" xfId="0" applyFont="1" applyFill="1" applyBorder="1" applyAlignment="1">
      <alignment horizontal="center" vertical="center"/>
    </xf>
    <xf numFmtId="0" fontId="9" fillId="3" borderId="10" xfId="2" applyFont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3" fontId="7" fillId="3" borderId="10" xfId="0" applyNumberFormat="1" applyFont="1" applyFill="1" applyBorder="1" applyAlignment="1">
      <alignment vertical="center"/>
    </xf>
    <xf numFmtId="14" fontId="7" fillId="3" borderId="10" xfId="0" applyNumberFormat="1" applyFont="1" applyFill="1" applyBorder="1" applyAlignment="1">
      <alignment horizontal="center" vertical="center"/>
    </xf>
    <xf numFmtId="14" fontId="7" fillId="3" borderId="10" xfId="0" applyNumberFormat="1" applyFont="1" applyFill="1" applyBorder="1" applyAlignment="1">
      <alignment vertical="center"/>
    </xf>
    <xf numFmtId="164" fontId="7" fillId="3" borderId="10" xfId="1" applyFont="1" applyFill="1" applyBorder="1" applyAlignment="1">
      <alignment vertical="center"/>
    </xf>
    <xf numFmtId="165" fontId="3" fillId="3" borderId="10" xfId="0" applyNumberFormat="1" applyFont="1" applyFill="1" applyBorder="1" applyAlignment="1">
      <alignment horizontal="center" vertical="center"/>
    </xf>
    <xf numFmtId="165" fontId="7" fillId="3" borderId="10" xfId="0" applyNumberFormat="1" applyFont="1" applyFill="1" applyBorder="1" applyAlignment="1">
      <alignment vertical="center"/>
    </xf>
    <xf numFmtId="164" fontId="7" fillId="3" borderId="10" xfId="0" applyNumberFormat="1" applyFont="1" applyFill="1" applyBorder="1" applyAlignment="1">
      <alignment vertical="center"/>
    </xf>
    <xf numFmtId="164" fontId="3" fillId="3" borderId="10" xfId="1" applyFont="1" applyFill="1" applyBorder="1" applyAlignment="1">
      <alignment vertical="center"/>
    </xf>
    <xf numFmtId="164" fontId="1" fillId="3" borderId="10" xfId="1" applyFont="1" applyFill="1" applyBorder="1" applyAlignment="1">
      <alignment vertical="center"/>
    </xf>
    <xf numFmtId="164" fontId="7" fillId="3" borderId="11" xfId="1" applyFont="1" applyFill="1" applyBorder="1" applyAlignment="1">
      <alignment vertical="center"/>
    </xf>
    <xf numFmtId="0" fontId="3" fillId="3" borderId="12" xfId="0" applyFont="1" applyFill="1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1" fillId="2" borderId="2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164" fontId="1" fillId="2" borderId="2" xfId="1" applyFont="1" applyFill="1" applyBorder="1" applyAlignment="1">
      <alignment vertical="center"/>
    </xf>
    <xf numFmtId="14" fontId="1" fillId="2" borderId="2" xfId="0" applyNumberFormat="1" applyFont="1" applyFill="1" applyBorder="1" applyAlignment="1">
      <alignment vertical="center"/>
    </xf>
    <xf numFmtId="49" fontId="1" fillId="2" borderId="2" xfId="0" applyNumberFormat="1" applyFont="1" applyFill="1" applyBorder="1" applyAlignment="1">
      <alignment horizontal="center" vertical="center"/>
    </xf>
    <xf numFmtId="165" fontId="1" fillId="2" borderId="2" xfId="0" applyNumberFormat="1" applyFont="1" applyFill="1" applyBorder="1" applyAlignment="1">
      <alignment vertical="center"/>
    </xf>
    <xf numFmtId="164" fontId="1" fillId="2" borderId="2" xfId="0" applyNumberFormat="1" applyFont="1" applyFill="1" applyBorder="1" applyAlignment="1">
      <alignment vertical="center"/>
    </xf>
    <xf numFmtId="164" fontId="1" fillId="2" borderId="3" xfId="1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/>
    </xf>
    <xf numFmtId="3" fontId="3" fillId="0" borderId="0" xfId="0" applyNumberFormat="1" applyFont="1"/>
    <xf numFmtId="14" fontId="3" fillId="0" borderId="0" xfId="0" applyNumberFormat="1" applyFont="1"/>
    <xf numFmtId="49" fontId="3" fillId="0" borderId="0" xfId="0" applyNumberFormat="1" applyFont="1" applyAlignment="1">
      <alignment horizontal="center"/>
    </xf>
    <xf numFmtId="0" fontId="1" fillId="0" borderId="0" xfId="0" applyFont="1"/>
    <xf numFmtId="165" fontId="1" fillId="0" borderId="0" xfId="0" applyNumberFormat="1" applyFont="1" applyAlignment="1">
      <alignment horizontal="center"/>
    </xf>
    <xf numFmtId="165" fontId="1" fillId="0" borderId="0" xfId="0" applyNumberFormat="1" applyFont="1"/>
    <xf numFmtId="0" fontId="1" fillId="0" borderId="0" xfId="0" applyFont="1" applyAlignment="1">
      <alignment horizontal="center"/>
    </xf>
    <xf numFmtId="165" fontId="10" fillId="4" borderId="0" xfId="0" applyNumberFormat="1" applyFont="1" applyFill="1"/>
    <xf numFmtId="0" fontId="10" fillId="0" borderId="0" xfId="0" applyFont="1" applyAlignment="1">
      <alignment horizontal="center"/>
    </xf>
    <xf numFmtId="0" fontId="10" fillId="0" borderId="0" xfId="0" applyFont="1"/>
    <xf numFmtId="14" fontId="10" fillId="0" borderId="0" xfId="0" applyNumberFormat="1" applyFont="1"/>
    <xf numFmtId="165" fontId="10" fillId="5" borderId="0" xfId="0" applyNumberFormat="1" applyFont="1" applyFill="1"/>
    <xf numFmtId="2" fontId="3" fillId="0" borderId="0" xfId="0" applyNumberFormat="1" applyFont="1"/>
    <xf numFmtId="165" fontId="3" fillId="0" borderId="0" xfId="0" applyNumberFormat="1" applyFont="1"/>
    <xf numFmtId="16" fontId="3" fillId="0" borderId="0" xfId="0" applyNumberFormat="1" applyFont="1" applyAlignment="1">
      <alignment horizontal="center"/>
    </xf>
    <xf numFmtId="0" fontId="11" fillId="0" borderId="0" xfId="3" applyFont="1"/>
    <xf numFmtId="0" fontId="2" fillId="0" borderId="0" xfId="3"/>
    <xf numFmtId="0" fontId="12" fillId="0" borderId="0" xfId="3" applyFont="1"/>
    <xf numFmtId="164" fontId="0" fillId="3" borderId="0" xfId="1" applyFont="1" applyFill="1"/>
    <xf numFmtId="0" fontId="13" fillId="0" borderId="0" xfId="3" applyFont="1"/>
    <xf numFmtId="0" fontId="14" fillId="0" borderId="0" xfId="3" applyFont="1"/>
    <xf numFmtId="164" fontId="14" fillId="3" borderId="0" xfId="1" applyFont="1" applyFill="1"/>
    <xf numFmtId="0" fontId="2" fillId="0" borderId="13" xfId="3" applyBorder="1"/>
    <xf numFmtId="0" fontId="2" fillId="0" borderId="14" xfId="3" applyBorder="1"/>
    <xf numFmtId="0" fontId="12" fillId="0" borderId="14" xfId="3" applyFont="1" applyBorder="1"/>
    <xf numFmtId="164" fontId="3" fillId="3" borderId="14" xfId="1" applyFont="1" applyFill="1" applyBorder="1"/>
    <xf numFmtId="164" fontId="3" fillId="0" borderId="14" xfId="1" applyFont="1" applyBorder="1"/>
    <xf numFmtId="0" fontId="2" fillId="0" borderId="15" xfId="3" applyBorder="1"/>
    <xf numFmtId="0" fontId="2" fillId="0" borderId="16" xfId="3" applyBorder="1" applyAlignment="1">
      <alignment horizontal="center"/>
    </xf>
    <xf numFmtId="0" fontId="7" fillId="0" borderId="16" xfId="3" applyFont="1" applyBorder="1" applyAlignment="1">
      <alignment horizontal="center" wrapText="1"/>
    </xf>
    <xf numFmtId="0" fontId="3" fillId="6" borderId="16" xfId="3" applyFont="1" applyFill="1" applyBorder="1" applyAlignment="1">
      <alignment horizontal="center" vertical="center" wrapText="1"/>
    </xf>
    <xf numFmtId="164" fontId="1" fillId="3" borderId="16" xfId="1" applyFont="1" applyFill="1" applyBorder="1" applyAlignment="1">
      <alignment horizontal="center" wrapText="1"/>
    </xf>
    <xf numFmtId="1" fontId="3" fillId="0" borderId="16" xfId="1" applyNumberFormat="1" applyFont="1" applyBorder="1" applyAlignment="1">
      <alignment horizontal="center"/>
    </xf>
    <xf numFmtId="0" fontId="2" fillId="0" borderId="16" xfId="3" applyBorder="1"/>
    <xf numFmtId="164" fontId="3" fillId="3" borderId="16" xfId="1" applyFont="1" applyFill="1" applyBorder="1"/>
    <xf numFmtId="164" fontId="3" fillId="0" borderId="16" xfId="1" applyFont="1" applyBorder="1"/>
    <xf numFmtId="0" fontId="8" fillId="0" borderId="15" xfId="2" applyBorder="1" applyAlignment="1">
      <alignment horizontal="center" vertical="center"/>
    </xf>
    <xf numFmtId="0" fontId="15" fillId="0" borderId="16" xfId="3" applyFont="1" applyBorder="1" applyAlignment="1">
      <alignment vertical="center" wrapText="1"/>
    </xf>
    <xf numFmtId="14" fontId="15" fillId="0" borderId="16" xfId="3" applyNumberFormat="1" applyFont="1" applyBorder="1" applyAlignment="1">
      <alignment horizontal="center" vertical="center"/>
    </xf>
    <xf numFmtId="3" fontId="15" fillId="0" borderId="16" xfId="3" applyNumberFormat="1" applyFont="1" applyBorder="1" applyAlignment="1">
      <alignment vertical="center"/>
    </xf>
    <xf numFmtId="164" fontId="15" fillId="0" borderId="16" xfId="1" applyFont="1" applyBorder="1" applyAlignment="1">
      <alignment vertical="center"/>
    </xf>
    <xf numFmtId="164" fontId="15" fillId="3" borderId="16" xfId="1" applyFont="1" applyFill="1" applyBorder="1" applyAlignment="1">
      <alignment vertical="center"/>
    </xf>
    <xf numFmtId="0" fontId="15" fillId="0" borderId="0" xfId="3" applyFont="1" applyAlignment="1">
      <alignment vertical="center"/>
    </xf>
    <xf numFmtId="0" fontId="3" fillId="0" borderId="15" xfId="3" applyFont="1" applyBorder="1" applyAlignment="1">
      <alignment horizontal="center" vertical="center"/>
    </xf>
    <xf numFmtId="0" fontId="3" fillId="0" borderId="16" xfId="3" applyFont="1" applyBorder="1" applyAlignment="1">
      <alignment vertical="center" wrapText="1"/>
    </xf>
    <xf numFmtId="14" fontId="3" fillId="0" borderId="16" xfId="3" applyNumberFormat="1" applyFont="1" applyBorder="1" applyAlignment="1">
      <alignment horizontal="center" vertical="center"/>
    </xf>
    <xf numFmtId="3" fontId="3" fillId="0" borderId="16" xfId="3" applyNumberFormat="1" applyFont="1" applyBorder="1" applyAlignment="1">
      <alignment vertical="center"/>
    </xf>
    <xf numFmtId="3" fontId="15" fillId="0" borderId="16" xfId="3" applyNumberFormat="1" applyFont="1" applyBorder="1"/>
    <xf numFmtId="164" fontId="15" fillId="3" borderId="16" xfId="1" applyFont="1" applyFill="1" applyBorder="1"/>
    <xf numFmtId="0" fontId="2" fillId="0" borderId="0" xfId="3" applyAlignment="1">
      <alignment vertical="center"/>
    </xf>
    <xf numFmtId="0" fontId="8" fillId="0" borderId="0" xfId="2" applyFill="1" applyAlignment="1">
      <alignment horizontal="center" vertical="center"/>
    </xf>
    <xf numFmtId="0" fontId="15" fillId="0" borderId="15" xfId="3" applyFont="1" applyBorder="1"/>
    <xf numFmtId="0" fontId="16" fillId="0" borderId="16" xfId="3" applyFont="1" applyBorder="1" applyAlignment="1">
      <alignment horizontal="center"/>
    </xf>
    <xf numFmtId="164" fontId="17" fillId="0" borderId="17" xfId="1" applyFont="1" applyBorder="1"/>
    <xf numFmtId="0" fontId="15" fillId="0" borderId="0" xfId="3" applyFont="1"/>
    <xf numFmtId="0" fontId="15" fillId="0" borderId="16" xfId="3" applyFont="1" applyBorder="1"/>
    <xf numFmtId="0" fontId="17" fillId="0" borderId="16" xfId="3" applyFont="1" applyBorder="1"/>
    <xf numFmtId="164" fontId="15" fillId="3" borderId="13" xfId="1" applyFont="1" applyFill="1" applyBorder="1"/>
    <xf numFmtId="164" fontId="15" fillId="0" borderId="18" xfId="1" applyFont="1" applyBorder="1"/>
    <xf numFmtId="164" fontId="15" fillId="0" borderId="19" xfId="1" applyFont="1" applyBorder="1"/>
    <xf numFmtId="164" fontId="1" fillId="7" borderId="15" xfId="1" applyFont="1" applyFill="1" applyBorder="1"/>
    <xf numFmtId="164" fontId="15" fillId="7" borderId="0" xfId="3" applyNumberFormat="1" applyFont="1" applyFill="1"/>
    <xf numFmtId="164" fontId="15" fillId="0" borderId="0" xfId="1" applyFont="1"/>
    <xf numFmtId="164" fontId="15" fillId="0" borderId="0" xfId="1" applyFont="1" applyBorder="1"/>
    <xf numFmtId="164" fontId="15" fillId="0" borderId="20" xfId="1" applyFont="1" applyBorder="1"/>
    <xf numFmtId="0" fontId="2" fillId="0" borderId="21" xfId="3" applyBorder="1"/>
    <xf numFmtId="0" fontId="2" fillId="0" borderId="22" xfId="3" applyBorder="1"/>
    <xf numFmtId="0" fontId="12" fillId="0" borderId="22" xfId="3" applyFont="1" applyBorder="1"/>
    <xf numFmtId="164" fontId="3" fillId="3" borderId="21" xfId="1" applyFont="1" applyFill="1" applyBorder="1"/>
    <xf numFmtId="164" fontId="0" fillId="0" borderId="23" xfId="1" applyFont="1" applyBorder="1"/>
    <xf numFmtId="0" fontId="2" fillId="0" borderId="23" xfId="3" applyBorder="1"/>
    <xf numFmtId="0" fontId="2" fillId="0" borderId="24" xfId="3" applyBorder="1"/>
    <xf numFmtId="164" fontId="2" fillId="3" borderId="0" xfId="1" applyFill="1"/>
    <xf numFmtId="164" fontId="0" fillId="0" borderId="0" xfId="1" applyFont="1"/>
    <xf numFmtId="164" fontId="18" fillId="3" borderId="12" xfId="1" applyFont="1" applyFill="1" applyBorder="1"/>
    <xf numFmtId="164" fontId="12" fillId="0" borderId="0" xfId="3" applyNumberFormat="1" applyFont="1"/>
    <xf numFmtId="14" fontId="3" fillId="0" borderId="0" xfId="3" applyNumberFormat="1" applyFont="1" applyAlignment="1">
      <alignment horizontal="left"/>
    </xf>
    <xf numFmtId="1" fontId="3" fillId="0" borderId="14" xfId="1" applyNumberFormat="1" applyFont="1" applyBorder="1" applyAlignment="1">
      <alignment horizontal="center" wrapText="1"/>
    </xf>
    <xf numFmtId="1" fontId="3" fillId="0" borderId="16" xfId="1" applyNumberFormat="1" applyFont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0" fillId="4" borderId="0" xfId="0" applyFont="1" applyFill="1" applyAlignment="1">
      <alignment horizontal="center"/>
    </xf>
    <xf numFmtId="0" fontId="10" fillId="5" borderId="0" xfId="0" applyFont="1" applyFill="1" applyAlignment="1">
      <alignment horizontal="center"/>
    </xf>
  </cellXfs>
  <cellStyles count="4">
    <cellStyle name="Lien hypertexte" xfId="2" builtinId="8"/>
    <cellStyle name="Milliers" xfId="1" builtinId="3"/>
    <cellStyle name="Normal" xfId="0" builtinId="0"/>
    <cellStyle name="Normal 2" xfId="3" xr:uid="{81219FC9-AE75-448F-87BE-676A3E030E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COVID19\164523%20CEP%20JARBEAU%20REPORT%20COVID19.pdf" TargetMode="External"/><Relationship Id="rId1" Type="http://schemas.openxmlformats.org/officeDocument/2006/relationships/hyperlink" Target="../../pmarielle/AppData/Local/Packages/Microsoft.Office.Desktop_8wekyb3d8bbwe/LocalCache/Roaming/Microsoft/Excel/164523%20CEP%20JARBEAU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612436%20-BONNET-CB%20CEL-CT%20330573-B033-%20CITROEN%20C3(FY-700-X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44C5A9-41B8-4FB6-A4E6-5211C680485F}">
  <sheetPr>
    <pageSetUpPr fitToPage="1"/>
  </sheetPr>
  <dimension ref="A1:P63"/>
  <sheetViews>
    <sheetView workbookViewId="0">
      <pane xSplit="1" ySplit="7" topLeftCell="B8" activePane="bottomRight" state="frozen"/>
      <selection pane="topRight" activeCell="B1" sqref="B1"/>
      <selection pane="bottomLeft" activeCell="A8" sqref="A8"/>
      <selection pane="bottomRight" activeCell="C24" sqref="C24"/>
    </sheetView>
  </sheetViews>
  <sheetFormatPr baseColWidth="10" defaultRowHeight="12.75" x14ac:dyDescent="0.2"/>
  <cols>
    <col min="1" max="1" width="16.7109375" style="92" customWidth="1"/>
    <col min="2" max="2" width="36.85546875" style="92" bestFit="1" customWidth="1"/>
    <col min="3" max="3" width="13.85546875" style="92" customWidth="1"/>
    <col min="4" max="4" width="10.85546875" style="92" customWidth="1"/>
    <col min="5" max="5" width="14.42578125" style="93" bestFit="1" customWidth="1"/>
    <col min="6" max="6" width="16.42578125" style="92" customWidth="1"/>
    <col min="7" max="7" width="14.5703125" style="94" bestFit="1" customWidth="1"/>
    <col min="8" max="8" width="14.42578125" style="92" bestFit="1" customWidth="1"/>
    <col min="9" max="9" width="13" style="92" bestFit="1" customWidth="1"/>
    <col min="10" max="10" width="14.42578125" style="92" bestFit="1" customWidth="1"/>
    <col min="11" max="13" width="13" style="92" bestFit="1" customWidth="1"/>
    <col min="14" max="14" width="10.7109375" style="92" customWidth="1"/>
    <col min="15" max="16384" width="11.42578125" style="92"/>
  </cols>
  <sheetData>
    <row r="1" spans="1:16" ht="18" x14ac:dyDescent="0.25">
      <c r="A1" s="91"/>
      <c r="C1" s="91"/>
    </row>
    <row r="4" spans="1:16" s="96" customFormat="1" ht="25.5" x14ac:dyDescent="0.35">
      <c r="A4" s="152"/>
      <c r="B4" s="152"/>
      <c r="C4" s="95" t="s">
        <v>41</v>
      </c>
      <c r="G4" s="97"/>
    </row>
    <row r="5" spans="1:16" ht="13.5" thickBot="1" x14ac:dyDescent="0.25"/>
    <row r="6" spans="1:16" x14ac:dyDescent="0.2">
      <c r="A6" s="98"/>
      <c r="B6" s="99"/>
      <c r="C6" s="99"/>
      <c r="D6" s="99"/>
      <c r="E6" s="100"/>
      <c r="F6" s="99"/>
      <c r="G6" s="101"/>
      <c r="H6" s="153">
        <v>2021</v>
      </c>
      <c r="I6" s="102"/>
      <c r="J6" s="102"/>
      <c r="K6" s="102"/>
      <c r="L6" s="102"/>
      <c r="M6" s="102"/>
    </row>
    <row r="7" spans="1:16" ht="28.5" customHeight="1" x14ac:dyDescent="0.2">
      <c r="A7" s="103" t="s">
        <v>42</v>
      </c>
      <c r="B7" s="104" t="s">
        <v>43</v>
      </c>
      <c r="C7" s="104" t="s">
        <v>44</v>
      </c>
      <c r="D7" s="104" t="s">
        <v>45</v>
      </c>
      <c r="E7" s="105" t="s">
        <v>46</v>
      </c>
      <c r="F7" s="106" t="s">
        <v>47</v>
      </c>
      <c r="G7" s="107" t="s">
        <v>48</v>
      </c>
      <c r="H7" s="154"/>
      <c r="I7" s="108">
        <v>2022</v>
      </c>
      <c r="J7" s="108">
        <v>2023</v>
      </c>
      <c r="K7" s="108">
        <v>2024</v>
      </c>
      <c r="L7" s="108">
        <v>2025</v>
      </c>
      <c r="M7" s="108">
        <v>2026</v>
      </c>
    </row>
    <row r="8" spans="1:16" ht="17.25" customHeight="1" x14ac:dyDescent="0.2">
      <c r="A8" s="103"/>
      <c r="B8" s="109"/>
      <c r="C8" s="109"/>
      <c r="D8" s="109"/>
      <c r="E8" s="92"/>
      <c r="F8" s="109"/>
      <c r="G8" s="110"/>
      <c r="H8" s="111"/>
      <c r="I8" s="111"/>
      <c r="J8" s="111"/>
      <c r="K8" s="111"/>
      <c r="L8" s="111"/>
      <c r="M8" s="111"/>
    </row>
    <row r="9" spans="1:16" s="118" customFormat="1" x14ac:dyDescent="0.2">
      <c r="A9" s="112">
        <v>154503</v>
      </c>
      <c r="B9" s="113" t="s">
        <v>49</v>
      </c>
      <c r="C9" s="114">
        <v>43105</v>
      </c>
      <c r="D9" s="114">
        <v>44382</v>
      </c>
      <c r="E9" s="115">
        <v>17400</v>
      </c>
      <c r="F9" s="116">
        <f>+E9-G9</f>
        <v>17400</v>
      </c>
      <c r="G9" s="117">
        <f>SUM(I9:M9)</f>
        <v>0</v>
      </c>
      <c r="H9" s="116">
        <v>3406.53</v>
      </c>
      <c r="I9" s="116">
        <v>0</v>
      </c>
      <c r="J9" s="116">
        <v>0</v>
      </c>
      <c r="K9" s="116"/>
      <c r="L9" s="116"/>
      <c r="M9" s="116"/>
      <c r="O9" s="92"/>
      <c r="P9" s="92"/>
    </row>
    <row r="10" spans="1:16" s="125" customFormat="1" x14ac:dyDescent="0.2">
      <c r="A10" s="119"/>
      <c r="B10" s="120"/>
      <c r="C10" s="121"/>
      <c r="D10" s="121"/>
      <c r="E10" s="122"/>
      <c r="F10" s="123"/>
      <c r="G10" s="124"/>
      <c r="H10" s="116"/>
      <c r="I10" s="116"/>
      <c r="J10" s="116"/>
      <c r="K10" s="116"/>
      <c r="L10" s="116"/>
      <c r="M10" s="116"/>
      <c r="O10" s="92"/>
      <c r="P10" s="92"/>
    </row>
    <row r="11" spans="1:16" s="118" customFormat="1" x14ac:dyDescent="0.2">
      <c r="A11" s="126">
        <v>164523</v>
      </c>
      <c r="B11" s="113" t="s">
        <v>49</v>
      </c>
      <c r="C11" s="114">
        <v>43895</v>
      </c>
      <c r="D11" s="114">
        <v>45143</v>
      </c>
      <c r="E11" s="115">
        <v>41975</v>
      </c>
      <c r="F11" s="116">
        <f>+E11-G11</f>
        <v>18519.37</v>
      </c>
      <c r="G11" s="117">
        <f>SUM(I11:M11)</f>
        <v>23455.63</v>
      </c>
      <c r="H11" s="116">
        <f>32783.31-23455.63</f>
        <v>9327.6799999999967</v>
      </c>
      <c r="I11" s="116">
        <f>23455.63-9405.71</f>
        <v>14049.920000000002</v>
      </c>
      <c r="J11" s="116">
        <v>9405.7099999999991</v>
      </c>
      <c r="K11" s="116"/>
      <c r="L11" s="116"/>
      <c r="M11" s="116"/>
      <c r="O11" s="92"/>
      <c r="P11" s="92"/>
    </row>
    <row r="12" spans="1:16" s="125" customFormat="1" x14ac:dyDescent="0.2">
      <c r="A12" s="119"/>
      <c r="B12" s="120"/>
      <c r="C12" s="121"/>
      <c r="D12" s="121"/>
      <c r="E12" s="122"/>
      <c r="F12" s="123"/>
      <c r="G12" s="124"/>
      <c r="H12" s="116"/>
      <c r="I12" s="116"/>
      <c r="J12" s="116"/>
      <c r="K12" s="116"/>
      <c r="L12" s="116"/>
      <c r="M12" s="116"/>
      <c r="O12" s="92"/>
      <c r="P12" s="92"/>
    </row>
    <row r="13" spans="1:16" s="125" customFormat="1" x14ac:dyDescent="0.2">
      <c r="A13" s="119"/>
      <c r="B13" s="120"/>
      <c r="C13" s="121"/>
      <c r="D13" s="121"/>
      <c r="E13" s="122"/>
      <c r="F13" s="123"/>
      <c r="G13" s="124"/>
      <c r="H13" s="116"/>
      <c r="I13" s="116"/>
      <c r="J13" s="116"/>
      <c r="K13" s="116"/>
      <c r="L13" s="116"/>
      <c r="M13" s="116"/>
      <c r="O13" s="92"/>
      <c r="P13" s="92"/>
    </row>
    <row r="14" spans="1:16" s="125" customFormat="1" ht="13.5" thickBot="1" x14ac:dyDescent="0.25">
      <c r="A14" s="119"/>
      <c r="B14" s="120"/>
      <c r="C14" s="121"/>
      <c r="D14" s="121"/>
      <c r="E14" s="122"/>
      <c r="F14" s="123"/>
      <c r="G14" s="124"/>
      <c r="H14" s="116"/>
      <c r="I14" s="116"/>
      <c r="J14" s="116"/>
      <c r="K14" s="116"/>
      <c r="L14" s="116"/>
      <c r="M14" s="116"/>
      <c r="O14" s="92"/>
      <c r="P14" s="92"/>
    </row>
    <row r="15" spans="1:16" s="130" customFormat="1" thickBot="1" x14ac:dyDescent="0.25">
      <c r="A15" s="127"/>
      <c r="B15" s="128" t="s">
        <v>35</v>
      </c>
      <c r="C15" s="128"/>
      <c r="D15" s="128"/>
      <c r="E15" s="129">
        <f>SUM(E14:E14)</f>
        <v>0</v>
      </c>
      <c r="F15" s="129">
        <f>SUM(F14:F14)</f>
        <v>0</v>
      </c>
      <c r="G15" s="129">
        <f>SUM(G8:G14)</f>
        <v>23455.63</v>
      </c>
      <c r="H15" s="129">
        <f>SUM(H9:H14)</f>
        <v>12734.209999999997</v>
      </c>
      <c r="I15" s="129">
        <f>SUM(I9:I14)</f>
        <v>14049.920000000002</v>
      </c>
      <c r="J15" s="129">
        <f>SUM(J9:J14)</f>
        <v>9405.7099999999991</v>
      </c>
      <c r="K15" s="129">
        <f>SUM(K9:K14)</f>
        <v>0</v>
      </c>
      <c r="L15" s="129">
        <f>SUM(L9:L14)</f>
        <v>0</v>
      </c>
      <c r="M15" s="129">
        <f>SUM(M9:M14)</f>
        <v>0</v>
      </c>
    </row>
    <row r="16" spans="1:16" s="130" customFormat="1" ht="12" x14ac:dyDescent="0.2">
      <c r="A16" s="127"/>
      <c r="B16" s="131"/>
      <c r="C16" s="131"/>
      <c r="D16" s="131"/>
      <c r="E16" s="132"/>
      <c r="F16" s="131"/>
      <c r="G16" s="133"/>
      <c r="H16" s="134"/>
      <c r="I16" s="134"/>
      <c r="J16" s="134"/>
      <c r="K16" s="134"/>
      <c r="L16" s="134"/>
      <c r="M16" s="135"/>
    </row>
    <row r="17" spans="1:16" s="130" customFormat="1" ht="12" x14ac:dyDescent="0.2">
      <c r="A17" s="127"/>
      <c r="B17" s="131"/>
      <c r="C17" s="131"/>
      <c r="D17" s="131"/>
      <c r="E17" s="132"/>
      <c r="F17" s="136" t="str">
        <f>+G7</f>
        <v>SOLDE AU 31/12/21</v>
      </c>
      <c r="G17" s="137">
        <f>SUM(H15:M15)</f>
        <v>36189.839999999997</v>
      </c>
      <c r="H17" s="138"/>
      <c r="I17" s="138"/>
      <c r="J17" s="138"/>
      <c r="K17" s="139"/>
      <c r="L17" s="139"/>
      <c r="M17" s="140"/>
    </row>
    <row r="18" spans="1:16" ht="13.5" thickBot="1" x14ac:dyDescent="0.25">
      <c r="A18" s="141"/>
      <c r="B18" s="142"/>
      <c r="C18" s="142"/>
      <c r="D18" s="142"/>
      <c r="E18" s="143"/>
      <c r="F18" s="142"/>
      <c r="G18" s="144"/>
      <c r="H18" s="145"/>
      <c r="I18" s="145"/>
      <c r="J18" s="145"/>
      <c r="K18" s="146"/>
      <c r="L18" s="146"/>
      <c r="M18" s="147"/>
    </row>
    <row r="21" spans="1:16" s="149" customFormat="1" x14ac:dyDescent="0.2">
      <c r="A21" s="92"/>
      <c r="B21" s="92"/>
      <c r="C21" s="92"/>
      <c r="D21" s="92"/>
      <c r="E21" s="93"/>
      <c r="F21" s="148" t="s">
        <v>50</v>
      </c>
      <c r="H21" s="149">
        <f>I15</f>
        <v>14049.920000000002</v>
      </c>
      <c r="I21" s="92"/>
      <c r="J21" s="92"/>
      <c r="K21" s="92"/>
      <c r="L21" s="92"/>
      <c r="M21" s="92"/>
      <c r="N21" s="92"/>
      <c r="O21" s="92"/>
      <c r="P21" s="92"/>
    </row>
    <row r="22" spans="1:16" s="149" customFormat="1" x14ac:dyDescent="0.2">
      <c r="A22" s="92"/>
      <c r="B22" s="92"/>
      <c r="C22" s="92"/>
      <c r="D22" s="92"/>
      <c r="E22" s="93"/>
      <c r="F22" s="148" t="s">
        <v>51</v>
      </c>
      <c r="H22" s="149">
        <f>J15+K15+L15+M15</f>
        <v>9405.7099999999991</v>
      </c>
      <c r="I22" s="92"/>
      <c r="J22" s="92"/>
      <c r="K22" s="92"/>
      <c r="L22" s="92"/>
      <c r="M22" s="92"/>
      <c r="N22" s="92"/>
      <c r="O22" s="92"/>
      <c r="P22" s="92"/>
    </row>
    <row r="23" spans="1:16" s="149" customFormat="1" x14ac:dyDescent="0.2">
      <c r="A23" s="92"/>
      <c r="B23" s="92"/>
      <c r="C23" s="92"/>
      <c r="D23" s="92"/>
      <c r="E23" s="93"/>
      <c r="F23" s="148" t="s">
        <v>52</v>
      </c>
      <c r="I23" s="92"/>
      <c r="J23" s="92"/>
      <c r="K23" s="92"/>
      <c r="L23" s="92"/>
      <c r="M23" s="92"/>
      <c r="N23" s="92"/>
      <c r="O23" s="92"/>
      <c r="P23" s="92"/>
    </row>
    <row r="24" spans="1:16" x14ac:dyDescent="0.2">
      <c r="H24" s="150">
        <f>SUM(H21:H23)</f>
        <v>23455.63</v>
      </c>
    </row>
    <row r="25" spans="1:16" x14ac:dyDescent="0.2">
      <c r="G25" s="92"/>
    </row>
    <row r="26" spans="1:16" x14ac:dyDescent="0.2">
      <c r="F26" s="93"/>
      <c r="G26" s="93"/>
    </row>
    <row r="27" spans="1:16" x14ac:dyDescent="0.2">
      <c r="G27" s="92"/>
    </row>
    <row r="28" spans="1:16" x14ac:dyDescent="0.2">
      <c r="F28" s="93"/>
      <c r="G28" s="92"/>
    </row>
    <row r="29" spans="1:16" x14ac:dyDescent="0.2">
      <c r="G29" s="92"/>
      <c r="H29" s="149"/>
    </row>
    <row r="30" spans="1:16" x14ac:dyDescent="0.2">
      <c r="G30" s="92"/>
    </row>
    <row r="31" spans="1:16" x14ac:dyDescent="0.2">
      <c r="G31" s="92"/>
    </row>
    <row r="32" spans="1:16" x14ac:dyDescent="0.2">
      <c r="G32" s="92"/>
    </row>
    <row r="33" spans="1:16" x14ac:dyDescent="0.2">
      <c r="G33" s="92"/>
    </row>
    <row r="34" spans="1:16" x14ac:dyDescent="0.2">
      <c r="G34" s="92"/>
    </row>
    <row r="35" spans="1:16" x14ac:dyDescent="0.2">
      <c r="G35" s="92"/>
    </row>
    <row r="36" spans="1:16" s="149" customFormat="1" x14ac:dyDescent="0.2">
      <c r="A36" s="92"/>
      <c r="B36" s="92"/>
      <c r="C36" s="92"/>
      <c r="D36" s="92"/>
      <c r="E36" s="151"/>
      <c r="F36" s="151"/>
      <c r="G36" s="92"/>
      <c r="H36" s="92"/>
      <c r="I36" s="92"/>
      <c r="J36" s="92"/>
      <c r="K36" s="92"/>
      <c r="L36" s="92"/>
      <c r="M36" s="92"/>
      <c r="N36" s="92"/>
      <c r="O36" s="92"/>
      <c r="P36" s="92"/>
    </row>
    <row r="37" spans="1:16" x14ac:dyDescent="0.2">
      <c r="G37" s="92"/>
    </row>
    <row r="38" spans="1:16" x14ac:dyDescent="0.2">
      <c r="G38" s="92"/>
    </row>
    <row r="39" spans="1:16" x14ac:dyDescent="0.2">
      <c r="G39" s="92"/>
    </row>
    <row r="40" spans="1:16" x14ac:dyDescent="0.2">
      <c r="G40" s="92"/>
    </row>
    <row r="41" spans="1:16" x14ac:dyDescent="0.2">
      <c r="G41" s="92"/>
    </row>
    <row r="42" spans="1:16" x14ac:dyDescent="0.2">
      <c r="G42" s="92"/>
    </row>
    <row r="43" spans="1:16" x14ac:dyDescent="0.2">
      <c r="G43" s="92"/>
    </row>
    <row r="44" spans="1:16" x14ac:dyDescent="0.2">
      <c r="G44" s="92"/>
    </row>
    <row r="45" spans="1:16" x14ac:dyDescent="0.2">
      <c r="G45" s="92"/>
    </row>
    <row r="46" spans="1:16" x14ac:dyDescent="0.2">
      <c r="G46" s="92"/>
    </row>
    <row r="47" spans="1:16" x14ac:dyDescent="0.2">
      <c r="G47" s="92"/>
    </row>
    <row r="48" spans="1:16" x14ac:dyDescent="0.2">
      <c r="G48" s="92"/>
    </row>
    <row r="49" spans="7:7" x14ac:dyDescent="0.2">
      <c r="G49" s="92"/>
    </row>
    <row r="50" spans="7:7" x14ac:dyDescent="0.2">
      <c r="G50" s="92"/>
    </row>
    <row r="51" spans="7:7" x14ac:dyDescent="0.2">
      <c r="G51" s="92"/>
    </row>
    <row r="52" spans="7:7" x14ac:dyDescent="0.2">
      <c r="G52" s="92"/>
    </row>
    <row r="53" spans="7:7" x14ac:dyDescent="0.2">
      <c r="G53" s="92"/>
    </row>
    <row r="54" spans="7:7" x14ac:dyDescent="0.2">
      <c r="G54" s="92"/>
    </row>
    <row r="55" spans="7:7" x14ac:dyDescent="0.2">
      <c r="G55" s="92"/>
    </row>
    <row r="56" spans="7:7" x14ac:dyDescent="0.2">
      <c r="G56" s="92"/>
    </row>
    <row r="57" spans="7:7" x14ac:dyDescent="0.2">
      <c r="G57" s="92"/>
    </row>
    <row r="58" spans="7:7" x14ac:dyDescent="0.2">
      <c r="G58" s="92"/>
    </row>
    <row r="59" spans="7:7" x14ac:dyDescent="0.2">
      <c r="G59" s="92"/>
    </row>
    <row r="60" spans="7:7" x14ac:dyDescent="0.2">
      <c r="G60" s="92"/>
    </row>
    <row r="61" spans="7:7" x14ac:dyDescent="0.2">
      <c r="G61" s="92"/>
    </row>
    <row r="62" spans="7:7" x14ac:dyDescent="0.2">
      <c r="G62" s="92"/>
    </row>
    <row r="63" spans="7:7" x14ac:dyDescent="0.2">
      <c r="G63" s="92"/>
    </row>
  </sheetData>
  <mergeCells count="2">
    <mergeCell ref="A4:B4"/>
    <mergeCell ref="H6:H7"/>
  </mergeCells>
  <hyperlinks>
    <hyperlink ref="A9" r:id="rId1" display="164523 CEP JARBEAU.pdf" xr:uid="{E22D726A-B257-4D44-938D-060A81FA3FC7}"/>
    <hyperlink ref="A11" r:id="rId2" display="COVID19\164523 CEP JARBEAU REPORT COVID19.pdf" xr:uid="{1D123CA5-C267-4C24-8591-2C857F54A479}"/>
  </hyperlinks>
  <printOptions horizontalCentered="1" verticalCentered="1"/>
  <pageMargins left="0" right="0" top="0.47244094488188981" bottom="0.15748031496062992" header="0.51181102362204722" footer="0.15748031496062992"/>
  <pageSetup paperSize="9" scale="72" orientation="landscape" r:id="rId3"/>
  <headerFooter alignWithMargins="0">
    <oddHeader>&amp;C&amp;"Arial,Gras"&amp;14EMPRUNTS AU 31/12/2021&amp;R&amp;D &amp;T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5E437E-0E72-4DDB-8C78-50307C1972AC}">
  <sheetPr>
    <pageSetUpPr fitToPage="1"/>
  </sheetPr>
  <dimension ref="A1:AC21"/>
  <sheetViews>
    <sheetView tabSelected="1" workbookViewId="0">
      <pane xSplit="6" ySplit="1" topLeftCell="G2" activePane="bottomRight" state="frozen"/>
      <selection activeCell="Q31" sqref="Q31"/>
      <selection pane="topRight" activeCell="Q31" sqref="Q31"/>
      <selection pane="bottomLeft" activeCell="Q31" sqref="Q31"/>
      <selection pane="bottomRight" activeCell="D20" sqref="D20"/>
    </sheetView>
  </sheetViews>
  <sheetFormatPr baseColWidth="10" defaultColWidth="11.42578125" defaultRowHeight="11.25" outlineLevelCol="1" x14ac:dyDescent="0.2"/>
  <cols>
    <col min="1" max="1" width="12.42578125" style="74" bestFit="1" customWidth="1"/>
    <col min="2" max="2" width="15" style="74" bestFit="1" customWidth="1"/>
    <col min="3" max="3" width="41.5703125" style="74" bestFit="1" customWidth="1"/>
    <col min="4" max="4" width="13" style="75" bestFit="1" customWidth="1"/>
    <col min="5" max="5" width="7.140625" style="75" customWidth="1"/>
    <col min="6" max="6" width="10.5703125" style="75" customWidth="1"/>
    <col min="7" max="7" width="12.28515625" style="74" bestFit="1" customWidth="1"/>
    <col min="8" max="8" width="10.42578125" style="75" bestFit="1" customWidth="1"/>
    <col min="9" max="9" width="12.85546875" style="77" bestFit="1" customWidth="1"/>
    <col min="10" max="10" width="6.7109375" style="78" customWidth="1"/>
    <col min="11" max="11" width="12.7109375" style="74" customWidth="1"/>
    <col min="12" max="12" width="13.85546875" style="75" bestFit="1" customWidth="1"/>
    <col min="13" max="13" width="16.42578125" style="75" customWidth="1" outlineLevel="1"/>
    <col min="14" max="14" width="16" style="75" customWidth="1" outlineLevel="1"/>
    <col min="15" max="15" width="16.140625" style="74" customWidth="1" outlineLevel="1" collapsed="1"/>
    <col min="16" max="16" width="18.5703125" style="74" customWidth="1" outlineLevel="1"/>
    <col min="17" max="18" width="21.85546875" style="74" customWidth="1" outlineLevel="1"/>
    <col min="19" max="19" width="14" style="74" customWidth="1" outlineLevel="1"/>
    <col min="20" max="20" width="14" style="74" bestFit="1" customWidth="1"/>
    <col min="21" max="21" width="21.7109375" style="74" bestFit="1" customWidth="1"/>
    <col min="22" max="22" width="12.5703125" style="74" bestFit="1" customWidth="1"/>
    <col min="23" max="28" width="14.42578125" style="74" bestFit="1" customWidth="1"/>
    <col min="29" max="29" width="9.140625" style="74" customWidth="1"/>
    <col min="30" max="31" width="9.85546875" style="74" bestFit="1" customWidth="1"/>
    <col min="32" max="32" width="7.140625" style="74" bestFit="1" customWidth="1"/>
    <col min="33" max="16384" width="11.42578125" style="74"/>
  </cols>
  <sheetData>
    <row r="1" spans="1:29" s="7" customFormat="1" ht="45" customHeight="1" thickBo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s="4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2" t="s">
        <v>18</v>
      </c>
      <c r="T1" s="2" t="s">
        <v>19</v>
      </c>
      <c r="U1" s="5" t="s">
        <v>20</v>
      </c>
      <c r="V1" s="5" t="s">
        <v>21</v>
      </c>
      <c r="W1" s="2" t="s">
        <v>22</v>
      </c>
      <c r="X1" s="2" t="s">
        <v>23</v>
      </c>
      <c r="Y1" s="2" t="s">
        <v>24</v>
      </c>
      <c r="Z1" s="2" t="s">
        <v>25</v>
      </c>
      <c r="AA1" s="2" t="s">
        <v>26</v>
      </c>
      <c r="AB1" s="2" t="s">
        <v>27</v>
      </c>
      <c r="AC1" s="6" t="s">
        <v>28</v>
      </c>
    </row>
    <row r="2" spans="1:29" s="21" customFormat="1" ht="21" customHeight="1" x14ac:dyDescent="0.2">
      <c r="A2" s="8" t="s">
        <v>29</v>
      </c>
      <c r="B2" s="9"/>
      <c r="C2" s="10" t="s">
        <v>30</v>
      </c>
      <c r="D2" s="11">
        <v>2015</v>
      </c>
      <c r="E2" s="11" t="s">
        <v>31</v>
      </c>
      <c r="F2" s="11">
        <v>612303</v>
      </c>
      <c r="G2" s="12">
        <v>16000</v>
      </c>
      <c r="H2" s="13">
        <v>42292</v>
      </c>
      <c r="I2" s="14">
        <v>44300</v>
      </c>
      <c r="J2" s="11">
        <v>5</v>
      </c>
      <c r="K2" s="15">
        <v>295.86</v>
      </c>
      <c r="L2" s="11">
        <f>+J2*12</f>
        <v>60</v>
      </c>
      <c r="M2" s="16">
        <f>+L2*K2-N2</f>
        <v>17751.600000000002</v>
      </c>
      <c r="N2" s="16">
        <f>+R2+X2+Y2+Z2+AA2+AB2+T2</f>
        <v>0</v>
      </c>
      <c r="O2" s="17">
        <f>+K2*L2-P2</f>
        <v>17751.600000000002</v>
      </c>
      <c r="P2" s="18">
        <f>+T2+X2+Y2+Z2+AA2+AB2</f>
        <v>0</v>
      </c>
      <c r="Q2" s="19">
        <f>+$K2*3+$K2/30*14</f>
        <v>1025.6480000000001</v>
      </c>
      <c r="R2" s="18">
        <v>0</v>
      </c>
      <c r="S2" s="19">
        <f>+Q2+R2</f>
        <v>1025.6480000000001</v>
      </c>
      <c r="T2" s="19">
        <v>0</v>
      </c>
      <c r="U2" s="19">
        <f>+K2*L2-V2</f>
        <v>17751.600000000002</v>
      </c>
      <c r="V2" s="19">
        <f>+X2+Y2+Z2+AA2+AB2</f>
        <v>0</v>
      </c>
      <c r="W2" s="19">
        <f>+S2+T2</f>
        <v>1025.6480000000001</v>
      </c>
      <c r="X2" s="19">
        <f>+T2</f>
        <v>0</v>
      </c>
      <c r="Y2" s="19"/>
      <c r="Z2" s="19"/>
      <c r="AA2" s="19"/>
      <c r="AB2" s="19"/>
      <c r="AC2" s="20">
        <f t="shared" ref="AC2:AC6" si="0">+G2*1%</f>
        <v>160</v>
      </c>
    </row>
    <row r="3" spans="1:29" s="21" customFormat="1" ht="21" customHeight="1" x14ac:dyDescent="0.2">
      <c r="A3" s="22" t="s">
        <v>32</v>
      </c>
      <c r="B3" s="23"/>
      <c r="C3" s="24" t="s">
        <v>38</v>
      </c>
      <c r="D3" s="25">
        <v>2018</v>
      </c>
      <c r="E3" s="25" t="s">
        <v>31</v>
      </c>
      <c r="F3" s="26">
        <v>612540</v>
      </c>
      <c r="G3" s="27">
        <v>25201.599999999999</v>
      </c>
      <c r="H3" s="28">
        <v>43413</v>
      </c>
      <c r="I3" s="29">
        <v>44689</v>
      </c>
      <c r="J3" s="25">
        <v>3</v>
      </c>
      <c r="K3" s="30">
        <v>701.84</v>
      </c>
      <c r="L3" s="25">
        <f>+J3*12</f>
        <v>36</v>
      </c>
      <c r="M3" s="31">
        <f t="shared" ref="M3:M4" si="1">+L3*K3-N3</f>
        <v>16657.002666666667</v>
      </c>
      <c r="N3" s="31">
        <f t="shared" ref="N3:N4" si="2">+R3+X3+Y3+Z3+AA3+AB3+T3</f>
        <v>8609.2373333333344</v>
      </c>
      <c r="O3" s="32">
        <f t="shared" ref="O3:O5" si="3">+K3*L3-P3</f>
        <v>18060.682666666668</v>
      </c>
      <c r="P3" s="33">
        <f t="shared" ref="P3:P5" si="4">+T3+X3+Y3+Z3+AA3+AB3</f>
        <v>7205.5573333333341</v>
      </c>
      <c r="Q3" s="30">
        <f t="shared" ref="Q3:Q4" si="5">4*$K3</f>
        <v>2807.36</v>
      </c>
      <c r="R3" s="30">
        <f t="shared" ref="R3:R5" si="6">2*$K3</f>
        <v>1403.68</v>
      </c>
      <c r="S3" s="30">
        <f t="shared" ref="S3:S6" si="7">+Q3+R3</f>
        <v>4211.04</v>
      </c>
      <c r="T3" s="30">
        <f t="shared" ref="T3:T4" si="8">K3*6</f>
        <v>4211.04</v>
      </c>
      <c r="U3" s="30">
        <f t="shared" ref="U3:U5" si="9">+K3*L3-V3</f>
        <v>22271.722666666668</v>
      </c>
      <c r="V3" s="30">
        <f>+X3+Y3+Z3+AA3+AB3</f>
        <v>2994.5173333333337</v>
      </c>
      <c r="W3" s="30">
        <f>+S3+T3</f>
        <v>8422.08</v>
      </c>
      <c r="X3" s="30">
        <f>+K3*4+K3/30*8</f>
        <v>2994.5173333333337</v>
      </c>
      <c r="Y3" s="30"/>
      <c r="Z3" s="30"/>
      <c r="AA3" s="30"/>
      <c r="AB3" s="30"/>
      <c r="AC3" s="34">
        <f t="shared" si="0"/>
        <v>252.01599999999999</v>
      </c>
    </row>
    <row r="4" spans="1:29" s="21" customFormat="1" ht="21" customHeight="1" x14ac:dyDescent="0.2">
      <c r="A4" s="22" t="s">
        <v>33</v>
      </c>
      <c r="B4" s="23"/>
      <c r="C4" s="24" t="s">
        <v>40</v>
      </c>
      <c r="D4" s="25">
        <v>2019</v>
      </c>
      <c r="E4" s="25" t="s">
        <v>31</v>
      </c>
      <c r="F4" s="26">
        <v>612555</v>
      </c>
      <c r="G4" s="27">
        <v>10362.5</v>
      </c>
      <c r="H4" s="28">
        <v>43612</v>
      </c>
      <c r="I4" s="29">
        <v>44891</v>
      </c>
      <c r="J4" s="25">
        <v>3</v>
      </c>
      <c r="K4" s="30">
        <v>287.95</v>
      </c>
      <c r="L4" s="25">
        <f>+J4*12</f>
        <v>36</v>
      </c>
      <c r="M4" s="31">
        <f t="shared" si="1"/>
        <v>4933.5433333333322</v>
      </c>
      <c r="N4" s="31">
        <f t="shared" si="2"/>
        <v>5432.6566666666668</v>
      </c>
      <c r="O4" s="32">
        <f t="shared" si="3"/>
        <v>5509.4433333333327</v>
      </c>
      <c r="P4" s="33">
        <f t="shared" si="4"/>
        <v>4856.7566666666662</v>
      </c>
      <c r="Q4" s="30">
        <f t="shared" si="5"/>
        <v>1151.8</v>
      </c>
      <c r="R4" s="30">
        <f t="shared" si="6"/>
        <v>575.9</v>
      </c>
      <c r="S4" s="30">
        <f t="shared" si="7"/>
        <v>1727.6999999999998</v>
      </c>
      <c r="T4" s="30">
        <f t="shared" si="8"/>
        <v>1727.6999999999998</v>
      </c>
      <c r="U4" s="30">
        <f t="shared" si="9"/>
        <v>7237.1433333333316</v>
      </c>
      <c r="V4" s="30">
        <f t="shared" ref="V4:V5" si="10">+X4+Y4+Z4+AA4+AB4</f>
        <v>3129.0566666666668</v>
      </c>
      <c r="W4" s="30">
        <f t="shared" ref="W4:W6" si="11">+S4+T4</f>
        <v>3455.3999999999996</v>
      </c>
      <c r="X4" s="30">
        <f>K4*10+K4*26/30</f>
        <v>3129.0566666666668</v>
      </c>
      <c r="Y4" s="30"/>
      <c r="Z4" s="30"/>
      <c r="AA4" s="30"/>
      <c r="AB4" s="30"/>
      <c r="AC4" s="34">
        <f t="shared" si="0"/>
        <v>103.625</v>
      </c>
    </row>
    <row r="5" spans="1:29" s="21" customFormat="1" ht="21" customHeight="1" x14ac:dyDescent="0.2">
      <c r="A5" s="36" t="s">
        <v>33</v>
      </c>
      <c r="B5" s="35"/>
      <c r="C5" s="37" t="s">
        <v>34</v>
      </c>
      <c r="D5" s="38">
        <v>2021</v>
      </c>
      <c r="E5" s="39" t="s">
        <v>31</v>
      </c>
      <c r="F5" s="40">
        <v>612415</v>
      </c>
      <c r="G5" s="41">
        <v>49500</v>
      </c>
      <c r="H5" s="42">
        <v>44256</v>
      </c>
      <c r="I5" s="43">
        <v>45716</v>
      </c>
      <c r="J5" s="38">
        <v>4</v>
      </c>
      <c r="K5" s="44">
        <v>1035.28</v>
      </c>
      <c r="L5" s="38">
        <f t="shared" ref="L5:L6" si="12">+J5*12</f>
        <v>48</v>
      </c>
      <c r="M5" s="31">
        <f>+L5*K5-N5</f>
        <v>2070.5600000000049</v>
      </c>
      <c r="N5" s="31">
        <f>+R5+X5+Y5+Z5+AA5+AB5+T5</f>
        <v>47622.879999999997</v>
      </c>
      <c r="O5" s="45">
        <f t="shared" si="3"/>
        <v>4141.1200000000026</v>
      </c>
      <c r="P5" s="46">
        <f t="shared" si="4"/>
        <v>45552.32</v>
      </c>
      <c r="Q5" s="44">
        <f>2*$K5</f>
        <v>2070.56</v>
      </c>
      <c r="R5" s="47">
        <f t="shared" si="6"/>
        <v>2070.56</v>
      </c>
      <c r="S5" s="30">
        <f t="shared" si="7"/>
        <v>4141.12</v>
      </c>
      <c r="T5" s="44">
        <f>+K5*6</f>
        <v>6211.68</v>
      </c>
      <c r="U5" s="30">
        <f t="shared" si="9"/>
        <v>10352.800000000003</v>
      </c>
      <c r="V5" s="47">
        <f t="shared" si="10"/>
        <v>39340.639999999999</v>
      </c>
      <c r="W5" s="47">
        <f t="shared" si="11"/>
        <v>10352.799999999999</v>
      </c>
      <c r="X5" s="44">
        <f>+K5*12</f>
        <v>12423.36</v>
      </c>
      <c r="Y5" s="44">
        <f>+K5*12</f>
        <v>12423.36</v>
      </c>
      <c r="Z5" s="44">
        <f>+K5*12</f>
        <v>12423.36</v>
      </c>
      <c r="AA5" s="44">
        <f>+K5*2</f>
        <v>2070.56</v>
      </c>
      <c r="AB5" s="44"/>
      <c r="AC5" s="48">
        <f t="shared" si="0"/>
        <v>495</v>
      </c>
    </row>
    <row r="6" spans="1:29" s="63" customFormat="1" ht="21" customHeight="1" thickBot="1" x14ac:dyDescent="0.25">
      <c r="A6" s="36" t="s">
        <v>33</v>
      </c>
      <c r="B6" s="35"/>
      <c r="C6" s="49" t="s">
        <v>39</v>
      </c>
      <c r="D6" s="50">
        <v>2021</v>
      </c>
      <c r="E6" s="51" t="s">
        <v>31</v>
      </c>
      <c r="F6" s="52">
        <v>612013</v>
      </c>
      <c r="G6" s="53">
        <v>59300</v>
      </c>
      <c r="H6" s="54">
        <v>44378</v>
      </c>
      <c r="I6" s="55">
        <v>46203</v>
      </c>
      <c r="J6" s="50">
        <v>5</v>
      </c>
      <c r="K6" s="56">
        <v>995.72</v>
      </c>
      <c r="L6" s="50">
        <f t="shared" si="12"/>
        <v>60</v>
      </c>
      <c r="M6" s="57"/>
      <c r="N6" s="57"/>
      <c r="O6" s="58"/>
      <c r="P6" s="59"/>
      <c r="Q6" s="56">
        <v>0</v>
      </c>
      <c r="R6" s="56"/>
      <c r="S6" s="60">
        <f t="shared" si="7"/>
        <v>0</v>
      </c>
      <c r="T6" s="56">
        <f>+K6*6</f>
        <v>5974.32</v>
      </c>
      <c r="U6" s="60">
        <f>+K6*L6-V6</f>
        <v>5974.320000000007</v>
      </c>
      <c r="V6" s="61">
        <f>+X6+Y6+Z6+AA6+AB6</f>
        <v>53768.88</v>
      </c>
      <c r="W6" s="47">
        <f t="shared" si="11"/>
        <v>5974.32</v>
      </c>
      <c r="X6" s="56">
        <f>+K6*12</f>
        <v>11948.64</v>
      </c>
      <c r="Y6" s="56">
        <f>+K6*12</f>
        <v>11948.64</v>
      </c>
      <c r="Z6" s="56">
        <f>+K6*12</f>
        <v>11948.64</v>
      </c>
      <c r="AA6" s="56">
        <f>+K6*12</f>
        <v>11948.64</v>
      </c>
      <c r="AB6" s="56">
        <f>+K6*6</f>
        <v>5974.32</v>
      </c>
      <c r="AC6" s="62">
        <f t="shared" si="0"/>
        <v>593</v>
      </c>
    </row>
    <row r="7" spans="1:29" s="73" customFormat="1" ht="21" customHeight="1" thickBot="1" x14ac:dyDescent="0.25">
      <c r="A7" s="64" t="s">
        <v>35</v>
      </c>
      <c r="B7" s="65"/>
      <c r="C7" s="65"/>
      <c r="D7" s="66"/>
      <c r="E7" s="66"/>
      <c r="F7" s="66"/>
      <c r="G7" s="67">
        <f>SUM(G2:G6)</f>
        <v>160364.1</v>
      </c>
      <c r="H7" s="66"/>
      <c r="I7" s="68"/>
      <c r="J7" s="69"/>
      <c r="K7" s="65"/>
      <c r="L7" s="66"/>
      <c r="M7" s="66"/>
      <c r="N7" s="66"/>
      <c r="O7" s="70">
        <f>SUM(O2:O6)</f>
        <v>45462.845999999998</v>
      </c>
      <c r="P7" s="71">
        <f>SUM(P2:P6)</f>
        <v>57614.633999999998</v>
      </c>
      <c r="Q7" s="71">
        <f>SUM(Q2:Q6)</f>
        <v>7055.3680000000004</v>
      </c>
      <c r="R7" s="71">
        <f>SUM(R2:R6)</f>
        <v>4050.14</v>
      </c>
      <c r="S7" s="71">
        <f>SUM(S2:S6)</f>
        <v>11105.508</v>
      </c>
      <c r="T7" s="71">
        <f>SUM(T2:T6)</f>
        <v>18124.739999999998</v>
      </c>
      <c r="U7" s="71">
        <f>SUM(U2:U6)</f>
        <v>63587.586000000018</v>
      </c>
      <c r="V7" s="71">
        <f>SUM(V2:V6)</f>
        <v>99233.093999999997</v>
      </c>
      <c r="W7" s="71">
        <f>SUM(W2:W6)</f>
        <v>29230.248</v>
      </c>
      <c r="X7" s="71">
        <f>SUM(X2:X6)</f>
        <v>30495.574000000001</v>
      </c>
      <c r="Y7" s="71">
        <f>SUM(Y2:Y6)</f>
        <v>24372</v>
      </c>
      <c r="Z7" s="71">
        <f>SUM(Z2:Z6)</f>
        <v>24372</v>
      </c>
      <c r="AA7" s="71">
        <f>SUM(AA2:AA6)</f>
        <v>14019.199999999999</v>
      </c>
      <c r="AB7" s="71">
        <f>SUM(AB2:AB6)</f>
        <v>5974.32</v>
      </c>
      <c r="AC7" s="72">
        <f>SUM(AC2:AC6)</f>
        <v>1603.6410000000001</v>
      </c>
    </row>
    <row r="8" spans="1:29" x14ac:dyDescent="0.2">
      <c r="G8" s="76"/>
    </row>
    <row r="9" spans="1:29" x14ac:dyDescent="0.2">
      <c r="G9" s="76"/>
      <c r="I9" s="75"/>
      <c r="J9" s="75"/>
      <c r="K9" s="75"/>
    </row>
    <row r="10" spans="1:29" ht="12.75" customHeight="1" x14ac:dyDescent="0.2">
      <c r="I10" s="79"/>
      <c r="J10" s="79"/>
      <c r="K10" s="79"/>
      <c r="L10" s="80"/>
      <c r="M10" s="80"/>
      <c r="N10" s="80"/>
      <c r="O10" s="81"/>
      <c r="U10" s="81"/>
      <c r="V10" s="81"/>
      <c r="W10" s="81"/>
      <c r="X10" s="81"/>
    </row>
    <row r="12" spans="1:29" x14ac:dyDescent="0.2">
      <c r="I12" s="79"/>
      <c r="J12" s="79"/>
      <c r="K12" s="79"/>
      <c r="L12" s="155"/>
      <c r="M12" s="155"/>
      <c r="N12" s="155"/>
      <c r="O12" s="155"/>
      <c r="P12" s="155"/>
      <c r="Q12" s="155"/>
      <c r="R12" s="155"/>
      <c r="S12" s="155"/>
      <c r="T12" s="155"/>
      <c r="U12" s="155"/>
      <c r="V12" s="155"/>
      <c r="W12" s="155"/>
      <c r="X12" s="82"/>
    </row>
    <row r="13" spans="1:29" x14ac:dyDescent="0.2">
      <c r="O13" s="75"/>
      <c r="P13" s="77"/>
    </row>
    <row r="14" spans="1:29" ht="12.75" customHeight="1" x14ac:dyDescent="0.2">
      <c r="F14" s="156" t="s">
        <v>36</v>
      </c>
      <c r="G14" s="156"/>
      <c r="H14" s="156"/>
      <c r="I14" s="83">
        <f>P7+SUM(X2:AA5)</f>
        <v>103078.848</v>
      </c>
    </row>
    <row r="15" spans="1:29" ht="12" x14ac:dyDescent="0.2">
      <c r="F15" s="84"/>
      <c r="G15" s="85"/>
      <c r="H15" s="84"/>
      <c r="I15" s="86"/>
    </row>
    <row r="16" spans="1:29" ht="12.75" customHeight="1" x14ac:dyDescent="0.2">
      <c r="F16" s="157" t="s">
        <v>37</v>
      </c>
      <c r="G16" s="157"/>
      <c r="H16" s="157"/>
      <c r="I16" s="87">
        <f>X7+Y7+Z7+AA7+AB7</f>
        <v>99233.093999999983</v>
      </c>
      <c r="T16" s="88"/>
      <c r="U16" s="88"/>
      <c r="V16" s="88"/>
      <c r="W16" s="88"/>
      <c r="X16" s="88"/>
      <c r="Y16" s="88"/>
      <c r="Z16" s="88"/>
      <c r="AA16" s="88"/>
      <c r="AB16" s="88"/>
      <c r="AC16" s="88"/>
    </row>
    <row r="17" spans="8:29" x14ac:dyDescent="0.2">
      <c r="K17" s="89"/>
      <c r="T17" s="88"/>
      <c r="U17" s="88"/>
      <c r="V17" s="88"/>
      <c r="W17" s="88"/>
      <c r="X17" s="88"/>
      <c r="Y17" s="88"/>
      <c r="Z17" s="88"/>
      <c r="AA17" s="88"/>
      <c r="AB17" s="88"/>
      <c r="AC17" s="88"/>
    </row>
    <row r="18" spans="8:29" x14ac:dyDescent="0.2">
      <c r="H18" s="90"/>
      <c r="K18" s="89"/>
      <c r="X18" s="88"/>
      <c r="Y18" s="88"/>
      <c r="Z18" s="88"/>
      <c r="AA18" s="88"/>
      <c r="AB18" s="88"/>
      <c r="AC18" s="88"/>
    </row>
    <row r="19" spans="8:29" x14ac:dyDescent="0.2">
      <c r="X19" s="88"/>
      <c r="Y19" s="88"/>
      <c r="Z19" s="88"/>
      <c r="AA19" s="88"/>
      <c r="AB19" s="88"/>
      <c r="AC19" s="88"/>
    </row>
    <row r="21" spans="8:29" x14ac:dyDescent="0.2">
      <c r="X21" s="88"/>
      <c r="Y21" s="88"/>
      <c r="Z21" s="88"/>
      <c r="AA21" s="88"/>
      <c r="AB21" s="88"/>
    </row>
  </sheetData>
  <sheetProtection autoFilter="0"/>
  <autoFilter ref="A1:AC1" xr:uid="{6D27074A-6F61-4893-A2A6-6A0621B050A2}"/>
  <mergeCells count="6">
    <mergeCell ref="F16:H16"/>
    <mergeCell ref="L12:N12"/>
    <mergeCell ref="O12:Q12"/>
    <mergeCell ref="R12:T12"/>
    <mergeCell ref="U12:W12"/>
    <mergeCell ref="F14:H14"/>
  </mergeCells>
  <hyperlinks>
    <hyperlink ref="E5" r:id="rId1" xr:uid="{FAD84035-B6C0-4EB6-BE56-4913B3016FD2}"/>
  </hyperlinks>
  <printOptions horizontalCentered="1" verticalCentered="1"/>
  <pageMargins left="0" right="0" top="0.78740157480314965" bottom="0.43307086614173229" header="0.51181102362204722" footer="0.51181102362204722"/>
  <pageSetup paperSize="9" scale="31" orientation="landscape" r:id="rId2"/>
  <headerFooter alignWithMargins="0">
    <oddHeader>&amp;L&amp;16&amp;A&amp;C&amp;16CREDITS BAUX EN EUROS &amp;R&amp;"Arial,Gras"&amp;12Exercice 2021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A137B9-BF3D-4890-8B3B-AB3E35A23031}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EMPRUNTS</vt:lpstr>
      <vt:lpstr>TABLEAU CB</vt:lpstr>
      <vt:lpstr>Feuil2</vt:lpstr>
      <vt:lpstr>'TABLEAU CB'!Print_Area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Delahaye</dc:creator>
  <cp:lastModifiedBy>David Delahaye</cp:lastModifiedBy>
  <cp:lastPrinted>2021-10-14T13:58:11Z</cp:lastPrinted>
  <dcterms:created xsi:type="dcterms:W3CDTF">2021-10-14T13:52:46Z</dcterms:created>
  <dcterms:modified xsi:type="dcterms:W3CDTF">2021-10-14T14:04:25Z</dcterms:modified>
</cp:coreProperties>
</file>