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15" windowWidth="15600" windowHeight="822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6" i="1" l="1"/>
  <c r="H7" i="1"/>
  <c r="H8" i="1"/>
  <c r="H5" i="1"/>
  <c r="J5" i="1"/>
  <c r="K5" i="1"/>
  <c r="L5" i="1"/>
  <c r="M5" i="1"/>
  <c r="J6" i="1"/>
  <c r="K6" i="1"/>
  <c r="L6" i="1"/>
  <c r="M6" i="1"/>
  <c r="J7" i="1"/>
  <c r="K7" i="1"/>
  <c r="L7" i="1"/>
  <c r="M7" i="1"/>
  <c r="J8" i="1"/>
  <c r="K8" i="1"/>
  <c r="L8" i="1"/>
  <c r="M8" i="1"/>
  <c r="M4" i="1"/>
  <c r="L4" i="1"/>
  <c r="K4" i="1"/>
  <c r="J4" i="1"/>
  <c r="I5" i="1"/>
  <c r="I6" i="1"/>
  <c r="I7" i="1"/>
  <c r="I8" i="1"/>
  <c r="I4" i="1"/>
  <c r="AA5" i="1"/>
  <c r="AA6" i="1"/>
  <c r="AA7" i="1"/>
  <c r="AA8" i="1"/>
  <c r="AA4" i="1"/>
  <c r="Z5" i="1"/>
  <c r="Z6" i="1"/>
  <c r="Z7" i="1"/>
  <c r="Z8" i="1"/>
  <c r="Z4" i="1"/>
  <c r="W5" i="1"/>
  <c r="W6" i="1"/>
  <c r="W7" i="1"/>
  <c r="W8" i="1"/>
  <c r="W4" i="1"/>
  <c r="Y5" i="1"/>
  <c r="Y6" i="1"/>
  <c r="Y7" i="1"/>
  <c r="Y8" i="1"/>
  <c r="Y4" i="1"/>
  <c r="P5" i="1"/>
  <c r="P6" i="1"/>
  <c r="P7" i="1"/>
  <c r="P8" i="1"/>
  <c r="P4" i="1"/>
  <c r="V8" i="1"/>
  <c r="V7" i="1"/>
  <c r="V6" i="1"/>
  <c r="V5" i="1"/>
  <c r="V4" i="1"/>
  <c r="Q5" i="1"/>
  <c r="R5" i="1"/>
  <c r="S5" i="1"/>
  <c r="T5" i="1"/>
  <c r="U5" i="1"/>
  <c r="Q6" i="1"/>
  <c r="R6" i="1"/>
  <c r="S6" i="1"/>
  <c r="T6" i="1"/>
  <c r="U6" i="1"/>
  <c r="Q7" i="1"/>
  <c r="R7" i="1"/>
  <c r="S7" i="1"/>
  <c r="T7" i="1"/>
  <c r="U7" i="1"/>
  <c r="Q8" i="1"/>
  <c r="R8" i="1"/>
  <c r="S8" i="1"/>
  <c r="T8" i="1"/>
  <c r="U8" i="1"/>
  <c r="R4" i="1"/>
  <c r="S4" i="1"/>
  <c r="T4" i="1"/>
  <c r="U4" i="1"/>
  <c r="Q4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<sst xmlns="http://schemas.openxmlformats.org/spreadsheetml/2006/main" count="25" uniqueCount="14">
  <si>
    <t>Phase préliminaire</t>
  </si>
  <si>
    <t>Class</t>
  </si>
  <si>
    <t>Groupe A</t>
  </si>
  <si>
    <t>Pts</t>
  </si>
  <si>
    <t>Bp</t>
  </si>
  <si>
    <t>Bc</t>
  </si>
  <si>
    <t>Diff</t>
  </si>
  <si>
    <t>FRANCE</t>
  </si>
  <si>
    <t>URUGUAY</t>
  </si>
  <si>
    <t>AUSTRALIE</t>
  </si>
  <si>
    <t>Allemagne</t>
  </si>
  <si>
    <t>Italie</t>
  </si>
  <si>
    <t>%</t>
  </si>
  <si>
    <t>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</si>
</sst>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8"/>
  <sheetViews>
    <sheetView tabSelected="1" workbookViewId="0">
      <selection activeCell="I20" sqref="I20"/>
    </sheetView>
  </sheetViews>
  <sheetFormatPr baseColWidth="10" defaultRowHeight="15" x14ac:dyDescent="0.25"/>
  <cols>
    <col min="2" max="2" width="14.140625" bestFit="1" customWidth="1"/>
    <col min="3" max="7" width="6.7109375" customWidth="1"/>
    <col min="8" max="8" width="5.28515625" customWidth="1"/>
    <col min="9" max="9" width="21.28515625" customWidth="1"/>
    <col min="10" max="13" width="4.7109375" customWidth="1"/>
    <col min="14" max="14" width="35.7109375" customWidth="1"/>
    <col min="15" max="16" width="4.7109375" customWidth="1"/>
    <col min="18" max="21" width="4.7109375" customWidth="1"/>
    <col min="22" max="22" width="11" customWidth="1"/>
    <col min="23" max="23" width="11.5703125" customWidth="1"/>
    <col min="24" max="24" width="4.7109375" customWidth="1"/>
    <col min="25" max="25" width="23.28515625" customWidth="1"/>
    <col min="26" max="26" width="11.5703125" customWidth="1"/>
    <col min="27" max="52" width="4.7109375" customWidth="1"/>
  </cols>
  <sheetData>
    <row r="2" spans="1:27" x14ac:dyDescent="0.25">
      <c r="A2" s="1" t="s">
        <v>0</v>
      </c>
    </row>
    <row r="3" spans="1:27" x14ac:dyDescent="0.25">
      <c r="A3" s="2" t="s">
        <v>1</v>
      </c>
      <c r="B3" s="3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/>
      <c r="H3" s="2" t="s">
        <v>1</v>
      </c>
      <c r="I3" s="2" t="s">
        <v>13</v>
      </c>
      <c r="J3" s="2" t="s">
        <v>3</v>
      </c>
      <c r="K3" s="2" t="s">
        <v>4</v>
      </c>
      <c r="L3" s="2" t="s">
        <v>5</v>
      </c>
      <c r="M3" s="2" t="s">
        <v>6</v>
      </c>
      <c r="P3" s="2"/>
      <c r="Q3" s="3" t="s">
        <v>2</v>
      </c>
      <c r="R3" s="2" t="s">
        <v>3</v>
      </c>
      <c r="S3" s="2" t="s">
        <v>4</v>
      </c>
      <c r="T3" s="2" t="s">
        <v>5</v>
      </c>
      <c r="U3" s="2" t="s">
        <v>6</v>
      </c>
      <c r="V3" s="2" t="s">
        <v>12</v>
      </c>
      <c r="W3" s="7" t="s">
        <v>12</v>
      </c>
    </row>
    <row r="4" spans="1:27" x14ac:dyDescent="0.25">
      <c r="A4" s="4">
        <v>5</v>
      </c>
      <c r="B4" t="s">
        <v>7</v>
      </c>
      <c r="C4" s="5">
        <v>3</v>
      </c>
      <c r="D4" s="5">
        <v>4</v>
      </c>
      <c r="E4" s="5">
        <v>6</v>
      </c>
      <c r="F4" s="5">
        <f>+D4-E4</f>
        <v>-2</v>
      </c>
      <c r="G4" s="5"/>
      <c r="H4" s="5">
        <v>1</v>
      </c>
      <c r="I4" t="str">
        <f>VLOOKUP(O4,$P$4:$Q$8,2,0)</f>
        <v>Italie</v>
      </c>
      <c r="J4" s="5">
        <f>VLOOKUP(I4,$Q$4:$R$8,2,0)</f>
        <v>10</v>
      </c>
      <c r="K4" s="5">
        <f>VLOOKUP(I4,$Q$4:$S$8,3,0)</f>
        <v>8</v>
      </c>
      <c r="L4" s="5">
        <f>VLOOKUP(I4,$Q$4:$T$8,4,0)</f>
        <v>3</v>
      </c>
      <c r="M4" s="5">
        <f>VLOOKUP(I4,$Q$4:$U$8,5,0)</f>
        <v>5</v>
      </c>
      <c r="O4">
        <v>1</v>
      </c>
      <c r="P4" s="6">
        <f>RANK(V4,$V$4:$V$8)</f>
        <v>5</v>
      </c>
      <c r="Q4" t="str">
        <f>B4</f>
        <v>FRANCE</v>
      </c>
      <c r="R4">
        <f t="shared" ref="R4:U4" si="0">C4</f>
        <v>3</v>
      </c>
      <c r="S4">
        <f t="shared" si="0"/>
        <v>4</v>
      </c>
      <c r="T4">
        <f t="shared" si="0"/>
        <v>6</v>
      </c>
      <c r="U4">
        <f t="shared" si="0"/>
        <v>-2</v>
      </c>
      <c r="V4">
        <f>SUM(R4*1000+(U4)/100+(S4)/1000)+0.00005</f>
        <v>2999.98405</v>
      </c>
      <c r="W4">
        <f>SUM(R4*1000+(U4)/100+(S4)/1000)</f>
        <v>2999.9839999999999</v>
      </c>
      <c r="Y4" t="str">
        <f>VLOOKUP(O4,$P$4:$Q$8,2,0)</f>
        <v>Italie</v>
      </c>
      <c r="Z4">
        <f>VLOOKUP(Y4,$Q$4:$W$8,7,0)</f>
        <v>10000.057999999999</v>
      </c>
      <c r="AA4">
        <f>RANK(Z4,$Z$4:$Z$8)</f>
        <v>1</v>
      </c>
    </row>
    <row r="5" spans="1:27" x14ac:dyDescent="0.25">
      <c r="A5" s="4">
        <v>4</v>
      </c>
      <c r="B5" t="s">
        <v>8</v>
      </c>
      <c r="C5" s="5">
        <v>3</v>
      </c>
      <c r="D5" s="5">
        <v>5</v>
      </c>
      <c r="E5" s="5">
        <v>2</v>
      </c>
      <c r="F5" s="5">
        <f t="shared" ref="F5:F8" si="1">+D5-E5</f>
        <v>3</v>
      </c>
      <c r="G5" s="5"/>
      <c r="H5" s="5">
        <f>IF(Z5=Z4,AA4,AA5)</f>
        <v>2</v>
      </c>
      <c r="I5" t="str">
        <f t="shared" ref="I5:I8" si="2">VLOOKUP(O5,$P$4:$Q$8,2,0)</f>
        <v>AUSTRALIE</v>
      </c>
      <c r="J5" s="5">
        <f t="shared" ref="J5:J8" si="3">VLOOKUP(I5,$Q$4:$R$8,2,0)</f>
        <v>4</v>
      </c>
      <c r="K5" s="5">
        <f t="shared" ref="K5:K8" si="4">VLOOKUP(I5,$Q$4:$S$8,3,0)</f>
        <v>5</v>
      </c>
      <c r="L5" s="5">
        <f t="shared" ref="L5:L8" si="5">VLOOKUP(I5,$Q$4:$T$8,4,0)</f>
        <v>2</v>
      </c>
      <c r="M5" s="5">
        <f t="shared" ref="M5:M8" si="6">VLOOKUP(I5,$Q$4:$U$8,5,0)</f>
        <v>3</v>
      </c>
      <c r="O5">
        <v>2</v>
      </c>
      <c r="P5" s="6">
        <f t="shared" ref="P5:P8" si="7">RANK(V5,$V$4:$V$8)</f>
        <v>4</v>
      </c>
      <c r="Q5" t="str">
        <f t="shared" ref="Q5:Q8" si="8">B5</f>
        <v>URUGUAY</v>
      </c>
      <c r="R5">
        <f t="shared" ref="R5:R8" si="9">C5</f>
        <v>3</v>
      </c>
      <c r="S5">
        <f t="shared" ref="S5:S8" si="10">D5</f>
        <v>5</v>
      </c>
      <c r="T5">
        <f t="shared" ref="T5:T8" si="11">E5</f>
        <v>2</v>
      </c>
      <c r="U5">
        <f t="shared" ref="U5:U8" si="12">F5</f>
        <v>3</v>
      </c>
      <c r="V5">
        <f>SUM(R5*1000+(U5)/100+(S5)/1000)+0.00004</f>
        <v>3000.0350400000002</v>
      </c>
      <c r="W5">
        <f t="shared" ref="W5:W8" si="13">SUM(R5*1000+(U5)/100+(S5)/1000)</f>
        <v>3000.0350000000003</v>
      </c>
      <c r="Y5" t="str">
        <f t="shared" ref="Y5:Y8" si="14">VLOOKUP(O5,$P$4:$Q$8,2,0)</f>
        <v>AUSTRALIE</v>
      </c>
      <c r="Z5">
        <f t="shared" ref="Z5:Z8" si="15">VLOOKUP(Y5,$Q$4:$W$8,7,0)</f>
        <v>4000.0350000000003</v>
      </c>
      <c r="AA5">
        <f t="shared" ref="AA5:AA8" si="16">RANK(Z5,$Z$4:$Z$8)</f>
        <v>2</v>
      </c>
    </row>
    <row r="6" spans="1:27" x14ac:dyDescent="0.25">
      <c r="A6" s="4">
        <v>2</v>
      </c>
      <c r="B6" t="s">
        <v>9</v>
      </c>
      <c r="C6" s="5">
        <v>4</v>
      </c>
      <c r="D6" s="5">
        <v>5</v>
      </c>
      <c r="E6" s="5">
        <v>2</v>
      </c>
      <c r="F6" s="5">
        <f t="shared" si="1"/>
        <v>3</v>
      </c>
      <c r="G6" s="5"/>
      <c r="H6" s="5">
        <f t="shared" ref="H6:H8" si="17">IF(Z6=Z5,AA5,AA6)</f>
        <v>3</v>
      </c>
      <c r="I6" t="str">
        <f t="shared" si="2"/>
        <v>Allemagne</v>
      </c>
      <c r="J6" s="5">
        <f t="shared" si="3"/>
        <v>3</v>
      </c>
      <c r="K6" s="5">
        <f t="shared" si="4"/>
        <v>6</v>
      </c>
      <c r="L6" s="5">
        <f t="shared" si="5"/>
        <v>3</v>
      </c>
      <c r="M6" s="5">
        <f t="shared" si="6"/>
        <v>3</v>
      </c>
      <c r="O6">
        <v>3</v>
      </c>
      <c r="P6" s="6">
        <f t="shared" si="7"/>
        <v>2</v>
      </c>
      <c r="Q6" t="str">
        <f t="shared" si="8"/>
        <v>AUSTRALIE</v>
      </c>
      <c r="R6">
        <f t="shared" si="9"/>
        <v>4</v>
      </c>
      <c r="S6">
        <f t="shared" si="10"/>
        <v>5</v>
      </c>
      <c r="T6">
        <f t="shared" si="11"/>
        <v>2</v>
      </c>
      <c r="U6">
        <f t="shared" si="12"/>
        <v>3</v>
      </c>
      <c r="V6">
        <f>SUM(R6*1000+(U6)/100+(S6)/1000)+0.00003</f>
        <v>4000.0350300000005</v>
      </c>
      <c r="W6">
        <f t="shared" si="13"/>
        <v>4000.0350000000003</v>
      </c>
      <c r="Y6" t="str">
        <f t="shared" si="14"/>
        <v>Allemagne</v>
      </c>
      <c r="Z6">
        <f t="shared" si="15"/>
        <v>3000.0360000000001</v>
      </c>
      <c r="AA6">
        <f t="shared" si="16"/>
        <v>3</v>
      </c>
    </row>
    <row r="7" spans="1:27" x14ac:dyDescent="0.25">
      <c r="A7" s="4">
        <v>3</v>
      </c>
      <c r="B7" t="s">
        <v>10</v>
      </c>
      <c r="C7" s="5">
        <v>3</v>
      </c>
      <c r="D7" s="5">
        <v>6</v>
      </c>
      <c r="E7" s="5">
        <v>3</v>
      </c>
      <c r="F7" s="5">
        <f t="shared" si="1"/>
        <v>3</v>
      </c>
      <c r="G7" s="5"/>
      <c r="H7" s="5">
        <f t="shared" si="17"/>
        <v>4</v>
      </c>
      <c r="I7" t="str">
        <f t="shared" si="2"/>
        <v>URUGUAY</v>
      </c>
      <c r="J7" s="5">
        <f t="shared" si="3"/>
        <v>3</v>
      </c>
      <c r="K7" s="5">
        <f t="shared" si="4"/>
        <v>5</v>
      </c>
      <c r="L7" s="5">
        <f t="shared" si="5"/>
        <v>2</v>
      </c>
      <c r="M7" s="5">
        <f t="shared" si="6"/>
        <v>3</v>
      </c>
      <c r="O7">
        <v>4</v>
      </c>
      <c r="P7" s="6">
        <f t="shared" si="7"/>
        <v>3</v>
      </c>
      <c r="Q7" t="str">
        <f t="shared" si="8"/>
        <v>Allemagne</v>
      </c>
      <c r="R7">
        <f t="shared" si="9"/>
        <v>3</v>
      </c>
      <c r="S7">
        <f t="shared" si="10"/>
        <v>6</v>
      </c>
      <c r="T7">
        <f t="shared" si="11"/>
        <v>3</v>
      </c>
      <c r="U7">
        <f t="shared" si="12"/>
        <v>3</v>
      </c>
      <c r="V7">
        <f>SUM(R7*1000+(U7)/100+(S7)/1000)+0.00002</f>
        <v>3000.03602</v>
      </c>
      <c r="W7">
        <f t="shared" si="13"/>
        <v>3000.0360000000001</v>
      </c>
      <c r="Y7" t="str">
        <f t="shared" si="14"/>
        <v>URUGUAY</v>
      </c>
      <c r="Z7">
        <f t="shared" si="15"/>
        <v>3000.0350000000003</v>
      </c>
      <c r="AA7">
        <f t="shared" si="16"/>
        <v>4</v>
      </c>
    </row>
    <row r="8" spans="1:27" x14ac:dyDescent="0.25">
      <c r="A8" s="4">
        <v>1</v>
      </c>
      <c r="B8" t="s">
        <v>11</v>
      </c>
      <c r="C8" s="5">
        <v>10</v>
      </c>
      <c r="D8" s="5">
        <v>8</v>
      </c>
      <c r="E8" s="5">
        <v>3</v>
      </c>
      <c r="F8" s="5">
        <f t="shared" si="1"/>
        <v>5</v>
      </c>
      <c r="G8" s="5"/>
      <c r="H8" s="5">
        <f t="shared" si="17"/>
        <v>5</v>
      </c>
      <c r="I8" t="str">
        <f t="shared" si="2"/>
        <v>FRANCE</v>
      </c>
      <c r="J8" s="5">
        <f t="shared" si="3"/>
        <v>3</v>
      </c>
      <c r="K8" s="5">
        <f t="shared" si="4"/>
        <v>4</v>
      </c>
      <c r="L8" s="5">
        <f t="shared" si="5"/>
        <v>6</v>
      </c>
      <c r="M8" s="5">
        <f t="shared" si="6"/>
        <v>-2</v>
      </c>
      <c r="O8">
        <v>5</v>
      </c>
      <c r="P8" s="6">
        <f t="shared" si="7"/>
        <v>1</v>
      </c>
      <c r="Q8" t="str">
        <f t="shared" si="8"/>
        <v>Italie</v>
      </c>
      <c r="R8">
        <f t="shared" si="9"/>
        <v>10</v>
      </c>
      <c r="S8">
        <f t="shared" si="10"/>
        <v>8</v>
      </c>
      <c r="T8">
        <f t="shared" si="11"/>
        <v>3</v>
      </c>
      <c r="U8">
        <f t="shared" si="12"/>
        <v>5</v>
      </c>
      <c r="V8">
        <f>SUM(R8*1000+(U8)/100+(S8)/1000)+0.00001</f>
        <v>10000.058009999999</v>
      </c>
      <c r="W8">
        <f t="shared" si="13"/>
        <v>10000.057999999999</v>
      </c>
      <c r="Y8" t="str">
        <f t="shared" si="14"/>
        <v>FRANCE</v>
      </c>
      <c r="Z8">
        <f t="shared" si="15"/>
        <v>2999.9839999999999</v>
      </c>
      <c r="AA8">
        <f t="shared" si="16"/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Beaucheron</dc:creator>
  <cp:lastModifiedBy>lynyrd</cp:lastModifiedBy>
  <dcterms:created xsi:type="dcterms:W3CDTF">2010-06-23T10:50:15Z</dcterms:created>
  <dcterms:modified xsi:type="dcterms:W3CDTF">2010-06-23T13:23:14Z</dcterms:modified>
</cp:coreProperties>
</file>