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0" windowWidth="23256" windowHeight="12048" activeTab="1"/>
  </bookViews>
  <sheets>
    <sheet name="Feuil1" sheetId="1" r:id="rId1"/>
    <sheet name="Feuil2" sheetId="2" r:id="rId2"/>
  </sheets>
  <calcPr calcId="124519"/>
</workbook>
</file>

<file path=xl/calcChain.xml><?xml version="1.0" encoding="utf-8"?>
<calcChain xmlns="http://schemas.openxmlformats.org/spreadsheetml/2006/main">
  <c r="AQ4" i="2"/>
  <c r="AR4"/>
  <c r="AQ5"/>
  <c r="AR5"/>
  <c r="AQ6"/>
  <c r="AR6"/>
  <c r="AQ10"/>
  <c r="AR10"/>
  <c r="AQ11"/>
  <c r="AR11"/>
  <c r="AQ12"/>
  <c r="AR12"/>
  <c r="AQ13"/>
  <c r="AR13"/>
  <c r="AQ17"/>
  <c r="AR17"/>
  <c r="AQ18"/>
  <c r="AR18"/>
  <c r="AQ19"/>
  <c r="AR19"/>
  <c r="AQ20"/>
  <c r="AR20"/>
  <c r="AQ24"/>
  <c r="AR24"/>
  <c r="AQ25"/>
  <c r="AR25"/>
  <c r="AQ26"/>
  <c r="AR26"/>
  <c r="AQ27"/>
  <c r="AR27"/>
  <c r="AQ31"/>
  <c r="AR31"/>
  <c r="AQ32"/>
  <c r="AR32"/>
  <c r="AQ33"/>
  <c r="AR33"/>
  <c r="AQ34"/>
  <c r="AR34"/>
  <c r="AQ38"/>
  <c r="AR38"/>
  <c r="AQ39"/>
  <c r="AR39"/>
  <c r="AQ40"/>
  <c r="AR40"/>
  <c r="AQ41"/>
  <c r="AR41"/>
  <c r="AQ45"/>
  <c r="AR45"/>
  <c r="AQ46"/>
  <c r="AR46"/>
  <c r="AQ47"/>
  <c r="AR47"/>
  <c r="AQ48"/>
  <c r="AR48"/>
  <c r="AQ3"/>
  <c r="AR3"/>
  <c r="AS4"/>
  <c r="AT4"/>
  <c r="AS5"/>
  <c r="AT5"/>
  <c r="AS6"/>
  <c r="AT6"/>
  <c r="AS10"/>
  <c r="AT10"/>
  <c r="AS11"/>
  <c r="AT11"/>
  <c r="AS12"/>
  <c r="AT12"/>
  <c r="AS13"/>
  <c r="AT13"/>
  <c r="AS17"/>
  <c r="AT17"/>
  <c r="AS18"/>
  <c r="AT18"/>
  <c r="AS19"/>
  <c r="AT19"/>
  <c r="AS20"/>
  <c r="AT20"/>
  <c r="AS24"/>
  <c r="AT24"/>
  <c r="AS25"/>
  <c r="AT25"/>
  <c r="AS26"/>
  <c r="AT26"/>
  <c r="AS27"/>
  <c r="AT27"/>
  <c r="AS31"/>
  <c r="AT31"/>
  <c r="AS32"/>
  <c r="AT32"/>
  <c r="AS33"/>
  <c r="AT33"/>
  <c r="AS34"/>
  <c r="AT34"/>
  <c r="AS38"/>
  <c r="AT38"/>
  <c r="AS39"/>
  <c r="AT39"/>
  <c r="AS40"/>
  <c r="AT40"/>
  <c r="AS41"/>
  <c r="AT41"/>
  <c r="AS45"/>
  <c r="AT45"/>
  <c r="AS46"/>
  <c r="AT46"/>
  <c r="AS47"/>
  <c r="AT47"/>
  <c r="AS48"/>
  <c r="AT48"/>
  <c r="AT3"/>
  <c r="AS3"/>
  <c r="AK4"/>
  <c r="AL4"/>
  <c r="AK5"/>
  <c r="AL5"/>
  <c r="AK6"/>
  <c r="AL6"/>
  <c r="AK10"/>
  <c r="AL10"/>
  <c r="AK11"/>
  <c r="AL11"/>
  <c r="AK12"/>
  <c r="AL12"/>
  <c r="AK13"/>
  <c r="AL13"/>
  <c r="AK17"/>
  <c r="AL17"/>
  <c r="AK18"/>
  <c r="AL18"/>
  <c r="AK19"/>
  <c r="AL19"/>
  <c r="AK20"/>
  <c r="AL20"/>
  <c r="AK24"/>
  <c r="AL24"/>
  <c r="AK25"/>
  <c r="AL25"/>
  <c r="AK26"/>
  <c r="AL26"/>
  <c r="AK27"/>
  <c r="AL27"/>
  <c r="AK31"/>
  <c r="AL31"/>
  <c r="AK32"/>
  <c r="AL32"/>
  <c r="AK33"/>
  <c r="AL33"/>
  <c r="AK34"/>
  <c r="AL34"/>
  <c r="AK38"/>
  <c r="AL38"/>
  <c r="AK39"/>
  <c r="AL39"/>
  <c r="AK40"/>
  <c r="AL40"/>
  <c r="AK41"/>
  <c r="AL41"/>
  <c r="AK45"/>
  <c r="AL45"/>
  <c r="AK46"/>
  <c r="AL46"/>
  <c r="AK47"/>
  <c r="AL47"/>
  <c r="AK48"/>
  <c r="AL48"/>
  <c r="AK3"/>
  <c r="AL3"/>
  <c r="AU4"/>
  <c r="AV4"/>
  <c r="AU5"/>
  <c r="AV5"/>
  <c r="AU6"/>
  <c r="AV6"/>
  <c r="AU10"/>
  <c r="AV10"/>
  <c r="AU11"/>
  <c r="AV11"/>
  <c r="AU12"/>
  <c r="AV12"/>
  <c r="AU13"/>
  <c r="AV13"/>
  <c r="AU17"/>
  <c r="AV17"/>
  <c r="AU18"/>
  <c r="AV18"/>
  <c r="AU19"/>
  <c r="AV19"/>
  <c r="AU20"/>
  <c r="AV20"/>
  <c r="AU24"/>
  <c r="AV24"/>
  <c r="AU25"/>
  <c r="AV25"/>
  <c r="AU26"/>
  <c r="AV26"/>
  <c r="AU27"/>
  <c r="AV27"/>
  <c r="AU31"/>
  <c r="AV31"/>
  <c r="AU32"/>
  <c r="AV32"/>
  <c r="AU33"/>
  <c r="AV33"/>
  <c r="AU34"/>
  <c r="AV34"/>
  <c r="AU38"/>
  <c r="AV38"/>
  <c r="AU39"/>
  <c r="AV39"/>
  <c r="AU40"/>
  <c r="AV40"/>
  <c r="AU41"/>
  <c r="AV41"/>
  <c r="AU45"/>
  <c r="AV45"/>
  <c r="AU46"/>
  <c r="AV46"/>
  <c r="AU47"/>
  <c r="AV47"/>
  <c r="AU48"/>
  <c r="AV48"/>
  <c r="AV3"/>
  <c r="AU3"/>
  <c r="AW4"/>
  <c r="AX4"/>
  <c r="AY4"/>
  <c r="AZ4"/>
  <c r="AW5"/>
  <c r="AX5"/>
  <c r="AY5"/>
  <c r="AZ5"/>
  <c r="AW6"/>
  <c r="AX6"/>
  <c r="AY6"/>
  <c r="AZ6"/>
  <c r="AW10"/>
  <c r="AX10"/>
  <c r="AY10"/>
  <c r="AZ10"/>
  <c r="AW11"/>
  <c r="AX11"/>
  <c r="AY11"/>
  <c r="AZ11"/>
  <c r="AW12"/>
  <c r="AX12"/>
  <c r="AY12"/>
  <c r="AZ12"/>
  <c r="AW13"/>
  <c r="AX13"/>
  <c r="AY13"/>
  <c r="AZ13"/>
  <c r="AW17"/>
  <c r="AX17"/>
  <c r="AY17"/>
  <c r="AZ17"/>
  <c r="AW18"/>
  <c r="AX18"/>
  <c r="AY18"/>
  <c r="AZ18"/>
  <c r="AW19"/>
  <c r="AX19"/>
  <c r="AY19"/>
  <c r="AZ19"/>
  <c r="AW20"/>
  <c r="AX20"/>
  <c r="AY20"/>
  <c r="AZ20"/>
  <c r="AW24"/>
  <c r="AX24"/>
  <c r="AY24"/>
  <c r="AZ24"/>
  <c r="AW25"/>
  <c r="AX25"/>
  <c r="AY25"/>
  <c r="AZ25"/>
  <c r="AW26"/>
  <c r="AX26"/>
  <c r="AY26"/>
  <c r="AZ26"/>
  <c r="AW27"/>
  <c r="AX27"/>
  <c r="AY27"/>
  <c r="AZ27"/>
  <c r="AW31"/>
  <c r="AX31"/>
  <c r="AY31"/>
  <c r="AZ31"/>
  <c r="AW32"/>
  <c r="AX32"/>
  <c r="AY32"/>
  <c r="AZ32"/>
  <c r="AW33"/>
  <c r="AX33"/>
  <c r="AY33"/>
  <c r="AZ33"/>
  <c r="AW34"/>
  <c r="AX34"/>
  <c r="AY34"/>
  <c r="AZ34"/>
  <c r="AW38"/>
  <c r="AX38"/>
  <c r="AY38"/>
  <c r="AZ38"/>
  <c r="AW39"/>
  <c r="AX39"/>
  <c r="AY39"/>
  <c r="AZ39"/>
  <c r="AW40"/>
  <c r="AX40"/>
  <c r="AY40"/>
  <c r="AZ40"/>
  <c r="AW41"/>
  <c r="AX41"/>
  <c r="AY41"/>
  <c r="AZ41"/>
  <c r="AW45"/>
  <c r="AX45"/>
  <c r="AY45"/>
  <c r="AZ45"/>
  <c r="AW46"/>
  <c r="AX46"/>
  <c r="AY46"/>
  <c r="AZ46"/>
  <c r="AW47"/>
  <c r="AX47"/>
  <c r="AY47"/>
  <c r="AZ47"/>
  <c r="AW48"/>
  <c r="AX48"/>
  <c r="AY48"/>
  <c r="AZ48"/>
  <c r="AZ3"/>
  <c r="AY3"/>
  <c r="AX3"/>
  <c r="AW3"/>
  <c r="A4"/>
  <c r="AO4" l="1"/>
  <c r="AP4"/>
  <c r="AO5"/>
  <c r="AP5"/>
  <c r="AO6"/>
  <c r="AP6"/>
  <c r="AO10"/>
  <c r="AP10"/>
  <c r="AO11"/>
  <c r="AP11"/>
  <c r="AO12"/>
  <c r="AP12"/>
  <c r="AO13"/>
  <c r="AP13"/>
  <c r="AO17"/>
  <c r="AP17"/>
  <c r="AO18"/>
  <c r="AP18"/>
  <c r="AO19"/>
  <c r="AP19"/>
  <c r="AO20"/>
  <c r="AP20"/>
  <c r="AO24"/>
  <c r="AP24"/>
  <c r="AO25"/>
  <c r="AP25"/>
  <c r="AO26"/>
  <c r="AP26"/>
  <c r="AO27"/>
  <c r="AP27"/>
  <c r="AO31"/>
  <c r="AP31"/>
  <c r="AO32"/>
  <c r="AP32"/>
  <c r="AO33"/>
  <c r="AP33"/>
  <c r="AO34"/>
  <c r="AP34"/>
  <c r="AO38"/>
  <c r="AP38"/>
  <c r="AO39"/>
  <c r="AP39"/>
  <c r="AO40"/>
  <c r="AP40"/>
  <c r="AO41"/>
  <c r="AP41"/>
  <c r="AO45"/>
  <c r="AP45"/>
  <c r="AO46"/>
  <c r="AP46"/>
  <c r="AO47"/>
  <c r="AP47"/>
  <c r="AO48"/>
  <c r="AP48"/>
  <c r="AP3"/>
  <c r="AO3"/>
  <c r="AM4"/>
  <c r="AN4"/>
  <c r="AM5"/>
  <c r="AN5"/>
  <c r="AM6"/>
  <c r="AN6"/>
  <c r="AM10"/>
  <c r="AN10"/>
  <c r="AM11"/>
  <c r="AN11"/>
  <c r="AM12"/>
  <c r="AN12"/>
  <c r="AM13"/>
  <c r="AN13"/>
  <c r="AM17"/>
  <c r="AN17"/>
  <c r="AM18"/>
  <c r="AN18"/>
  <c r="AM19"/>
  <c r="AN19"/>
  <c r="AM20"/>
  <c r="AN20"/>
  <c r="AM24"/>
  <c r="AN24"/>
  <c r="AM25"/>
  <c r="AN25"/>
  <c r="AM26"/>
  <c r="AN26"/>
  <c r="AM27"/>
  <c r="AN27"/>
  <c r="AM31"/>
  <c r="AN31"/>
  <c r="AM32"/>
  <c r="AN32"/>
  <c r="AM33"/>
  <c r="AN33"/>
  <c r="AM34"/>
  <c r="AN34"/>
  <c r="AM38"/>
  <c r="AN38"/>
  <c r="AM39"/>
  <c r="AN39"/>
  <c r="AM40"/>
  <c r="AN40"/>
  <c r="AM41"/>
  <c r="AN41"/>
  <c r="AM45"/>
  <c r="AN45"/>
  <c r="AM46"/>
  <c r="AN46"/>
  <c r="AM47"/>
  <c r="AN47"/>
  <c r="AM48"/>
  <c r="AN48"/>
  <c r="AN3"/>
  <c r="AM3"/>
  <c r="X4"/>
  <c r="B35" s="1"/>
  <c r="X5"/>
  <c r="B48" s="1"/>
  <c r="X6"/>
  <c r="B14" s="1"/>
  <c r="X7"/>
  <c r="B42" s="1"/>
  <c r="X8"/>
  <c r="B13" s="1"/>
  <c r="X9"/>
  <c r="A7" s="1"/>
  <c r="X10"/>
  <c r="B7" s="1"/>
  <c r="X3"/>
  <c r="B21" s="1"/>
  <c r="A11" l="1"/>
  <c r="A18"/>
  <c r="A25"/>
  <c r="A32"/>
  <c r="A39"/>
  <c r="A46"/>
  <c r="B4"/>
  <c r="B11"/>
  <c r="B18"/>
  <c r="B25"/>
  <c r="B32"/>
  <c r="B39"/>
  <c r="B46"/>
  <c r="A5"/>
  <c r="A12"/>
  <c r="A19"/>
  <c r="A26"/>
  <c r="A33"/>
  <c r="A40"/>
  <c r="A47"/>
  <c r="B5"/>
  <c r="B12"/>
  <c r="B19"/>
  <c r="B26"/>
  <c r="B33"/>
  <c r="B40"/>
  <c r="B47"/>
  <c r="A6"/>
  <c r="A13"/>
  <c r="A20"/>
  <c r="A27"/>
  <c r="A34"/>
  <c r="A41"/>
  <c r="A48"/>
  <c r="B6"/>
  <c r="B20"/>
  <c r="B27"/>
  <c r="B34"/>
  <c r="B41"/>
  <c r="A14"/>
  <c r="A21"/>
  <c r="A28"/>
  <c r="A35"/>
  <c r="AE8" s="1"/>
  <c r="A42"/>
  <c r="A49"/>
  <c r="B28"/>
  <c r="B49"/>
  <c r="AE9"/>
  <c r="AE10"/>
  <c r="AE4"/>
  <c r="AE5"/>
  <c r="AE6"/>
  <c r="AE7"/>
  <c r="AD3"/>
  <c r="AD4"/>
  <c r="AD5"/>
  <c r="AD6"/>
  <c r="AD7"/>
  <c r="AD8"/>
  <c r="AD9"/>
  <c r="AD10"/>
  <c r="AC3"/>
  <c r="AC4"/>
  <c r="AC5"/>
  <c r="AC6"/>
  <c r="AC7"/>
  <c r="AC8"/>
  <c r="AC9"/>
  <c r="AC10"/>
  <c r="AB3"/>
  <c r="AB4"/>
  <c r="AB5"/>
  <c r="AB6"/>
  <c r="AB7"/>
  <c r="AB8"/>
  <c r="AB9"/>
  <c r="AB10"/>
  <c r="AA3"/>
  <c r="AA4"/>
  <c r="AA5"/>
  <c r="AA6"/>
  <c r="AA7"/>
  <c r="AA8"/>
  <c r="AA9"/>
  <c r="AA10"/>
  <c r="Z3"/>
  <c r="Z4"/>
  <c r="Z5"/>
  <c r="Z6"/>
  <c r="Y6" s="1"/>
  <c r="Z7"/>
  <c r="Z8"/>
  <c r="Z9"/>
  <c r="Z10"/>
  <c r="AG3"/>
  <c r="AG4"/>
  <c r="AG5"/>
  <c r="AG6"/>
  <c r="AG7"/>
  <c r="AG8"/>
  <c r="AG9"/>
  <c r="AG10"/>
  <c r="AF3"/>
  <c r="AF4"/>
  <c r="AF5"/>
  <c r="AF6"/>
  <c r="AH6" s="1"/>
  <c r="AF7"/>
  <c r="AH7" s="1"/>
  <c r="AF8"/>
  <c r="AF9"/>
  <c r="AF10"/>
  <c r="AH3" l="1"/>
  <c r="AH9"/>
  <c r="AH10"/>
  <c r="AH8"/>
  <c r="AH5"/>
  <c r="Y5"/>
  <c r="Y9"/>
  <c r="Y10"/>
  <c r="Y8"/>
  <c r="Y7"/>
  <c r="AI7" s="1"/>
  <c r="AJ7" s="1"/>
  <c r="Y3"/>
  <c r="AE3"/>
  <c r="Y4"/>
  <c r="AH4"/>
  <c r="AI6"/>
  <c r="AJ6" s="1"/>
  <c r="AI3" l="1"/>
  <c r="AJ3" s="1"/>
  <c r="AI10"/>
  <c r="AJ10" s="1"/>
  <c r="AI9"/>
  <c r="AJ9" s="1"/>
  <c r="AI8"/>
  <c r="AJ8" s="1"/>
  <c r="AI5"/>
  <c r="AJ5" s="1"/>
  <c r="AI4"/>
  <c r="AJ4" s="1"/>
  <c r="W6" l="1"/>
  <c r="V6" s="1"/>
  <c r="W9"/>
  <c r="V9" s="1"/>
  <c r="W7"/>
  <c r="V7" s="1"/>
  <c r="W10"/>
  <c r="V10" s="1"/>
  <c r="W8"/>
  <c r="V8" s="1"/>
  <c r="W5"/>
  <c r="V5" s="1"/>
  <c r="W3"/>
  <c r="V3" s="1"/>
  <c r="W4"/>
  <c r="V4" s="1"/>
  <c r="I9" l="1"/>
  <c r="K9" s="1"/>
  <c r="BA6"/>
  <c r="BB6" s="1"/>
  <c r="BA9"/>
  <c r="BB9" s="1"/>
  <c r="BA7"/>
  <c r="BB7" s="1"/>
  <c r="I4"/>
  <c r="P4" s="1"/>
  <c r="I5"/>
  <c r="N5" s="1"/>
  <c r="I10"/>
  <c r="L10" s="1"/>
  <c r="I8"/>
  <c r="I3"/>
  <c r="M3" s="1"/>
  <c r="BA5"/>
  <c r="BB5" s="1"/>
  <c r="BA4"/>
  <c r="BB4" s="1"/>
  <c r="I7"/>
  <c r="R7" s="1"/>
  <c r="BA3"/>
  <c r="BB3" s="1"/>
  <c r="I6"/>
  <c r="P6" s="1"/>
  <c r="BA8"/>
  <c r="BB8" s="1"/>
  <c r="BA10"/>
  <c r="BB10" s="1"/>
  <c r="J9" l="1"/>
  <c r="Q9"/>
  <c r="S9"/>
  <c r="R9"/>
  <c r="O9"/>
  <c r="M9"/>
  <c r="N9"/>
  <c r="L9"/>
  <c r="P9"/>
  <c r="M10"/>
  <c r="O10"/>
  <c r="M8"/>
  <c r="P8"/>
  <c r="Q10"/>
  <c r="N8"/>
  <c r="J8"/>
  <c r="J10"/>
  <c r="S10"/>
  <c r="P10"/>
  <c r="K10"/>
  <c r="N10"/>
  <c r="R10"/>
  <c r="L7"/>
  <c r="Q8"/>
  <c r="O8"/>
  <c r="K8"/>
  <c r="J4"/>
  <c r="S4"/>
  <c r="P3"/>
  <c r="M4"/>
  <c r="L3"/>
  <c r="N4"/>
  <c r="Q4"/>
  <c r="K4"/>
  <c r="O4"/>
  <c r="R4"/>
  <c r="L4"/>
  <c r="K5"/>
  <c r="J5"/>
  <c r="O5"/>
  <c r="M5"/>
  <c r="Q6"/>
  <c r="Q5"/>
  <c r="S6"/>
  <c r="R8"/>
  <c r="L8"/>
  <c r="R5"/>
  <c r="L5"/>
  <c r="P7"/>
  <c r="S8"/>
  <c r="P5"/>
  <c r="S5"/>
  <c r="BC7"/>
  <c r="H7" s="1"/>
  <c r="O3"/>
  <c r="K3"/>
  <c r="N3"/>
  <c r="J3"/>
  <c r="R3"/>
  <c r="S3"/>
  <c r="Q3"/>
  <c r="BC4"/>
  <c r="H4" s="1"/>
  <c r="BC10"/>
  <c r="H10" s="1"/>
  <c r="BC5"/>
  <c r="H5" s="1"/>
  <c r="BC3"/>
  <c r="BC6"/>
  <c r="H6" s="1"/>
  <c r="K7"/>
  <c r="O7"/>
  <c r="J7"/>
  <c r="BC8"/>
  <c r="H8" s="1"/>
  <c r="M7"/>
  <c r="Q7"/>
  <c r="BC9"/>
  <c r="H9" s="1"/>
  <c r="S7"/>
  <c r="N7"/>
  <c r="O6"/>
  <c r="N6"/>
  <c r="L6"/>
  <c r="M6"/>
  <c r="K6"/>
  <c r="J6"/>
  <c r="R6"/>
</calcChain>
</file>

<file path=xl/sharedStrings.xml><?xml version="1.0" encoding="utf-8"?>
<sst xmlns="http://schemas.openxmlformats.org/spreadsheetml/2006/main" count="267" uniqueCount="91">
  <si>
    <t>ASSOCIATION SPORT &amp; LOISIRS SISTERONNAIS</t>
  </si>
  <si>
    <t>Dates</t>
  </si>
  <si>
    <t>Heures</t>
  </si>
  <si>
    <t>Rencontres</t>
  </si>
  <si>
    <t>Arbitrages</t>
  </si>
  <si>
    <t>19H</t>
  </si>
  <si>
    <t>20H</t>
  </si>
  <si>
    <t>MINETTO</t>
  </si>
  <si>
    <t>PEIPIN</t>
  </si>
  <si>
    <t>2ème Journée</t>
  </si>
  <si>
    <t>3ème Journée</t>
  </si>
  <si>
    <t>4ème Journée</t>
  </si>
  <si>
    <t>5ème Journée</t>
  </si>
  <si>
    <t>7ème Journée</t>
  </si>
  <si>
    <t>LAZER</t>
  </si>
  <si>
    <t xml:space="preserve">PEIPIN </t>
  </si>
  <si>
    <t>CALENDRIER CHAMPIONNAT AUTOMNE 2015</t>
  </si>
  <si>
    <t>BOCA</t>
  </si>
  <si>
    <t>SUPER U</t>
  </si>
  <si>
    <t>VOLPE</t>
  </si>
  <si>
    <t>SANOFI</t>
  </si>
  <si>
    <t>Lundi 26 octobre</t>
  </si>
  <si>
    <t>Jeudi 29 octobre</t>
  </si>
  <si>
    <t>Lundi 2 novembre</t>
  </si>
  <si>
    <t>Jeudi 5 novembre</t>
  </si>
  <si>
    <t xml:space="preserve">MINETTO </t>
  </si>
  <si>
    <t>Lundi 9 novembre</t>
  </si>
  <si>
    <t>Lundi 16 novembre</t>
  </si>
  <si>
    <t>Jeudi 19 novembre</t>
  </si>
  <si>
    <t>6 éme Journée</t>
  </si>
  <si>
    <r>
      <rPr>
        <sz val="10"/>
        <color indexed="8"/>
        <rFont val="Arial"/>
        <family val="2"/>
      </rPr>
      <t xml:space="preserve">             </t>
    </r>
    <r>
      <rPr>
        <b/>
        <sz val="10"/>
        <color indexed="8"/>
        <rFont val="Arial"/>
        <family val="2"/>
      </rPr>
      <t xml:space="preserve">   VOLPE</t>
    </r>
  </si>
  <si>
    <t>Lundi 23 novembre</t>
  </si>
  <si>
    <t>Jeudi 26 novembre</t>
  </si>
  <si>
    <t>Lundi 30 novembre</t>
  </si>
  <si>
    <t>PI&amp;KC</t>
  </si>
  <si>
    <t>Jeudi 12 novembre</t>
  </si>
  <si>
    <t>Reporté</t>
  </si>
  <si>
    <t>1ere Journée</t>
  </si>
  <si>
    <t>Match</t>
  </si>
  <si>
    <t>Score</t>
  </si>
  <si>
    <t>Fair-play</t>
  </si>
  <si>
    <t>2eme Journée</t>
  </si>
  <si>
    <t>3eme Journée</t>
  </si>
  <si>
    <t>4eme Journée</t>
  </si>
  <si>
    <t>5eme Journée</t>
  </si>
  <si>
    <t>6eme Journée</t>
  </si>
  <si>
    <t>7eme Journée</t>
  </si>
  <si>
    <t>Classement</t>
  </si>
  <si>
    <t>Equipes</t>
  </si>
  <si>
    <t>Pts Fair-Play</t>
  </si>
  <si>
    <t>Pts Score</t>
  </si>
  <si>
    <t>Matchs Joués</t>
  </si>
  <si>
    <t>Matchs Nuls</t>
  </si>
  <si>
    <t>Matchs Perdus</t>
  </si>
  <si>
    <t>Buts Pour</t>
  </si>
  <si>
    <t>Buts Contre</t>
  </si>
  <si>
    <t>Diff Buts</t>
  </si>
  <si>
    <t>Total Pts</t>
  </si>
  <si>
    <t xml:space="preserve">Critères : </t>
  </si>
  <si>
    <t>Match gagné 3 pts</t>
  </si>
  <si>
    <t>Match nul 1 pts</t>
  </si>
  <si>
    <t>Match perdu 0 pts</t>
  </si>
  <si>
    <t>1 pts : mauvais</t>
  </si>
  <si>
    <t>3 pts : moyen</t>
  </si>
  <si>
    <t>5 pts : bon</t>
  </si>
  <si>
    <t>Resultat score :</t>
  </si>
  <si>
    <t>Pour le fair-play 3 possibilités :</t>
  </si>
  <si>
    <t>Total Pts : Pts score + Pts Fair-Play détermine le classement final</t>
  </si>
  <si>
    <t>Si deux équipes sont ex-aequo, la meilleure sera celle qui aura marquée le plus de but et qui aura encaissée le moins de buts, c'est à dire l'équipe qui aura la meilleure  "Diff Buts"</t>
  </si>
  <si>
    <t>Diff Buts = ButsPour - Buts Contre</t>
  </si>
  <si>
    <t>Je souhaite faire un classement automatique pour ce championnat</t>
  </si>
  <si>
    <t>Merci pour votre aide !</t>
  </si>
  <si>
    <t>Avec la possibilité de changer le nom des équipes si besoin.</t>
  </si>
  <si>
    <t>Liste des Equipes</t>
  </si>
  <si>
    <t>%</t>
  </si>
  <si>
    <t>Pts Fair P</t>
  </si>
  <si>
    <t>J</t>
  </si>
  <si>
    <t>Matchs Gagnés</t>
  </si>
  <si>
    <t>G</t>
  </si>
  <si>
    <t>N</t>
  </si>
  <si>
    <t>P</t>
  </si>
  <si>
    <t>B+</t>
  </si>
  <si>
    <t>B-</t>
  </si>
  <si>
    <t>R</t>
  </si>
  <si>
    <t>Comment faire ?</t>
  </si>
  <si>
    <t xml:space="preserve">Arret du match avant le temps réglementaire </t>
  </si>
  <si>
    <t>Match perdu pour les 2 équipes</t>
  </si>
  <si>
    <t xml:space="preserve">Il faut que dans le tableau du classement apparaisent : </t>
  </si>
  <si>
    <t>1 - Le nombre de match joué</t>
  </si>
  <si>
    <t>2 - que le match joué soit comptabilé dans "match perdu"</t>
  </si>
  <si>
    <t>ARRET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</si>
</sst>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Fill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/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5" fillId="0" borderId="0" xfId="0" applyFont="1"/>
    <xf numFmtId="0" fontId="1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0" fillId="0" borderId="7" xfId="0" applyBorder="1"/>
    <xf numFmtId="0" fontId="7" fillId="0" borderId="7" xfId="0" applyFont="1" applyBorder="1"/>
    <xf numFmtId="0" fontId="1" fillId="0" borderId="3" xfId="0" applyFont="1" applyBorder="1"/>
    <xf numFmtId="0" fontId="1" fillId="0" borderId="27" xfId="0" applyFont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vertical="center"/>
    </xf>
    <xf numFmtId="0" fontId="1" fillId="2" borderId="5" xfId="0" applyFont="1" applyFill="1" applyBorder="1" applyAlignment="1"/>
    <xf numFmtId="0" fontId="1" fillId="2" borderId="13" xfId="0" applyFont="1" applyFill="1" applyBorder="1" applyAlignment="1"/>
    <xf numFmtId="0" fontId="1" fillId="2" borderId="6" xfId="0" applyFont="1" applyFill="1" applyBorder="1" applyAlignment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8" fillId="0" borderId="34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0" fillId="3" borderId="36" xfId="0" applyFill="1" applyBorder="1" applyAlignment="1">
      <alignment horizontal="center" vertical="center"/>
    </xf>
    <xf numFmtId="0" fontId="8" fillId="0" borderId="31" xfId="0" applyFont="1" applyBorder="1" applyAlignment="1">
      <alignment vertical="center"/>
    </xf>
    <xf numFmtId="0" fontId="8" fillId="0" borderId="38" xfId="0" applyFont="1" applyBorder="1" applyAlignment="1">
      <alignment vertical="center"/>
    </xf>
    <xf numFmtId="0" fontId="8" fillId="0" borderId="39" xfId="0" applyFont="1" applyBorder="1" applyAlignment="1">
      <alignment horizontal="center" vertical="center"/>
    </xf>
    <xf numFmtId="0" fontId="7" fillId="0" borderId="31" xfId="0" applyFont="1" applyBorder="1" applyAlignment="1">
      <alignment vertical="center"/>
    </xf>
    <xf numFmtId="0" fontId="7" fillId="0" borderId="38" xfId="0" applyFont="1" applyBorder="1" applyAlignment="1">
      <alignment vertical="center"/>
    </xf>
    <xf numFmtId="0" fontId="8" fillId="0" borderId="37" xfId="0" applyFont="1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31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34" xfId="0" applyFill="1" applyBorder="1" applyAlignment="1">
      <alignment horizontal="center" vertical="center"/>
    </xf>
    <xf numFmtId="0" fontId="0" fillId="4" borderId="30" xfId="0" applyFill="1" applyBorder="1" applyAlignment="1">
      <alignment vertical="center"/>
    </xf>
    <xf numFmtId="0" fontId="0" fillId="4" borderId="30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0" fillId="6" borderId="0" xfId="0" applyFill="1" applyAlignment="1">
      <alignment vertical="center"/>
    </xf>
    <xf numFmtId="0" fontId="8" fillId="6" borderId="1" xfId="0" applyFont="1" applyFill="1" applyBorder="1" applyAlignment="1">
      <alignment vertical="center"/>
    </xf>
    <xf numFmtId="0" fontId="8" fillId="6" borderId="31" xfId="0" applyFont="1" applyFill="1" applyBorder="1" applyAlignment="1">
      <alignment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27" xfId="0" applyFont="1" applyFill="1" applyBorder="1" applyAlignment="1">
      <alignment horizontal="center" vertical="center"/>
    </xf>
    <xf numFmtId="0" fontId="8" fillId="6" borderId="4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6" borderId="7" xfId="0" applyFill="1" applyBorder="1" applyAlignment="1">
      <alignment vertical="center"/>
    </xf>
    <xf numFmtId="0" fontId="0" fillId="6" borderId="7" xfId="0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3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2" borderId="2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0" borderId="2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top"/>
    </xf>
    <xf numFmtId="0" fontId="8" fillId="0" borderId="13" xfId="0" applyFont="1" applyBorder="1" applyAlignment="1">
      <alignment horizontal="center" vertical="top"/>
    </xf>
    <xf numFmtId="0" fontId="8" fillId="0" borderId="6" xfId="0" applyFont="1" applyBorder="1" applyAlignment="1">
      <alignment horizontal="center" vertical="top"/>
    </xf>
    <xf numFmtId="0" fontId="0" fillId="3" borderId="5" xfId="0" applyFill="1" applyBorder="1" applyAlignment="1">
      <alignment horizontal="center" vertical="top"/>
    </xf>
    <xf numFmtId="0" fontId="0" fillId="3" borderId="13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0" fontId="8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66675</xdr:rowOff>
    </xdr:from>
    <xdr:to>
      <xdr:col>0</xdr:col>
      <xdr:colOff>828675</xdr:colOff>
      <xdr:row>5</xdr:row>
      <xdr:rowOff>114300</xdr:rowOff>
    </xdr:to>
    <xdr:pic>
      <xdr:nvPicPr>
        <xdr:cNvPr id="1129" name="Picture 1" descr="Blason_Sisteron-042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74295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790575</xdr:colOff>
      <xdr:row>0</xdr:row>
      <xdr:rowOff>57150</xdr:rowOff>
    </xdr:from>
    <xdr:to>
      <xdr:col>4</xdr:col>
      <xdr:colOff>1533525</xdr:colOff>
      <xdr:row>5</xdr:row>
      <xdr:rowOff>104775</xdr:rowOff>
    </xdr:to>
    <xdr:pic>
      <xdr:nvPicPr>
        <xdr:cNvPr id="1130" name="Picture 1" descr="Blason_Sisteron-042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886450" y="57150"/>
          <a:ext cx="74295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61</xdr:row>
      <xdr:rowOff>66675</xdr:rowOff>
    </xdr:from>
    <xdr:to>
      <xdr:col>0</xdr:col>
      <xdr:colOff>828675</xdr:colOff>
      <xdr:row>66</xdr:row>
      <xdr:rowOff>114300</xdr:rowOff>
    </xdr:to>
    <xdr:pic>
      <xdr:nvPicPr>
        <xdr:cNvPr id="1131" name="Picture 1" descr="Blason_Sisteron-042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5725" y="10267950"/>
          <a:ext cx="7429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790575</xdr:colOff>
      <xdr:row>61</xdr:row>
      <xdr:rowOff>57150</xdr:rowOff>
    </xdr:from>
    <xdr:to>
      <xdr:col>4</xdr:col>
      <xdr:colOff>1533525</xdr:colOff>
      <xdr:row>66</xdr:row>
      <xdr:rowOff>104775</xdr:rowOff>
    </xdr:to>
    <xdr:pic>
      <xdr:nvPicPr>
        <xdr:cNvPr id="1132" name="Picture 1" descr="Blason_Sisteron-042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886450" y="10258425"/>
          <a:ext cx="7429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9"/>
  <sheetViews>
    <sheetView workbookViewId="0">
      <selection activeCell="C13" sqref="C13"/>
    </sheetView>
  </sheetViews>
  <sheetFormatPr baseColWidth="10" defaultColWidth="11.5546875" defaultRowHeight="13.2"/>
  <cols>
    <col min="1" max="1" width="20.109375" customWidth="1"/>
    <col min="2" max="2" width="9.33203125" bestFit="1" customWidth="1"/>
    <col min="3" max="5" width="24.5546875" customWidth="1"/>
    <col min="9" max="9" width="46.109375" customWidth="1"/>
  </cols>
  <sheetData>
    <row r="1" spans="1:9" ht="13.8" thickBot="1">
      <c r="I1" s="73" t="s">
        <v>73</v>
      </c>
    </row>
    <row r="2" spans="1:9">
      <c r="C2" s="122" t="s">
        <v>0</v>
      </c>
      <c r="D2" s="123"/>
      <c r="I2" t="s">
        <v>7</v>
      </c>
    </row>
    <row r="3" spans="1:9" ht="13.8" thickBot="1">
      <c r="C3" s="124"/>
      <c r="D3" s="125"/>
      <c r="I3" t="s">
        <v>8</v>
      </c>
    </row>
    <row r="4" spans="1:9" ht="13.8" thickBot="1">
      <c r="I4" t="s">
        <v>19</v>
      </c>
    </row>
    <row r="5" spans="1:9">
      <c r="C5" s="122" t="s">
        <v>16</v>
      </c>
      <c r="D5" s="123"/>
      <c r="I5" t="s">
        <v>34</v>
      </c>
    </row>
    <row r="6" spans="1:9" ht="13.8" thickBot="1">
      <c r="C6" s="124"/>
      <c r="D6" s="125"/>
      <c r="I6" t="s">
        <v>14</v>
      </c>
    </row>
    <row r="7" spans="1:9">
      <c r="C7" s="16"/>
      <c r="D7" s="16"/>
      <c r="I7" t="s">
        <v>20</v>
      </c>
    </row>
    <row r="8" spans="1:9">
      <c r="C8" s="16"/>
      <c r="D8" s="16"/>
      <c r="I8" t="s">
        <v>17</v>
      </c>
    </row>
    <row r="9" spans="1:9" ht="13.8" thickBot="1">
      <c r="C9" s="13"/>
      <c r="D9" s="13"/>
      <c r="I9" t="s">
        <v>18</v>
      </c>
    </row>
    <row r="10" spans="1:9" ht="13.8" thickBot="1">
      <c r="A10" s="32"/>
      <c r="B10" s="32"/>
    </row>
    <row r="11" spans="1:9" ht="13.8" thickBot="1">
      <c r="A11" s="115" t="s">
        <v>3</v>
      </c>
      <c r="B11" s="116"/>
    </row>
    <row r="12" spans="1:9">
      <c r="A12" s="3" t="s">
        <v>7</v>
      </c>
      <c r="B12" s="3" t="s">
        <v>34</v>
      </c>
      <c r="C12" s="1"/>
    </row>
    <row r="13" spans="1:9">
      <c r="A13" s="5" t="s">
        <v>15</v>
      </c>
      <c r="B13" s="5" t="s">
        <v>14</v>
      </c>
    </row>
    <row r="14" spans="1:9" ht="13.8" thickBot="1">
      <c r="A14" s="9" t="s">
        <v>19</v>
      </c>
      <c r="B14" s="9" t="s">
        <v>20</v>
      </c>
    </row>
    <row r="15" spans="1:9" ht="13.8" thickBot="1">
      <c r="A15" s="15"/>
      <c r="B15" s="15"/>
    </row>
    <row r="16" spans="1:9">
      <c r="A16" s="3"/>
      <c r="B16" s="3"/>
    </row>
    <row r="17" spans="1:5" ht="13.8" thickBot="1">
      <c r="A17" s="9" t="s">
        <v>17</v>
      </c>
      <c r="B17" s="9" t="s">
        <v>18</v>
      </c>
    </row>
    <row r="18" spans="1:5">
      <c r="A18" s="4"/>
      <c r="B18" s="4"/>
      <c r="C18" s="4"/>
      <c r="D18" s="4"/>
      <c r="E18" s="4"/>
    </row>
    <row r="19" spans="1:5">
      <c r="A19" s="4"/>
      <c r="B19" s="4"/>
      <c r="C19" s="4"/>
      <c r="D19" s="4"/>
      <c r="E19" s="4"/>
    </row>
    <row r="20" spans="1:5" ht="13.8" thickBot="1">
      <c r="A20" s="4"/>
      <c r="B20" s="4"/>
      <c r="C20" s="4"/>
      <c r="D20" s="4"/>
      <c r="E20" s="4"/>
    </row>
    <row r="21" spans="1:5" ht="13.8" thickBot="1">
      <c r="A21" s="31" t="s">
        <v>9</v>
      </c>
      <c r="B21" s="32"/>
      <c r="C21" s="32"/>
      <c r="D21" s="32"/>
      <c r="E21" s="33"/>
    </row>
    <row r="22" spans="1:5" ht="13.8" thickBot="1">
      <c r="A22" s="7" t="s">
        <v>1</v>
      </c>
      <c r="B22" s="6" t="s">
        <v>2</v>
      </c>
      <c r="C22" s="115" t="s">
        <v>3</v>
      </c>
      <c r="D22" s="116"/>
      <c r="E22" s="8" t="s">
        <v>4</v>
      </c>
    </row>
    <row r="23" spans="1:5">
      <c r="A23" s="104" t="s">
        <v>21</v>
      </c>
      <c r="B23" s="3" t="s">
        <v>5</v>
      </c>
      <c r="C23" s="3" t="s">
        <v>7</v>
      </c>
      <c r="D23" s="3" t="s">
        <v>8</v>
      </c>
      <c r="E23" s="25" t="s">
        <v>34</v>
      </c>
    </row>
    <row r="24" spans="1:5">
      <c r="A24" s="117"/>
      <c r="B24" s="28"/>
      <c r="C24" s="29"/>
      <c r="D24" s="29"/>
      <c r="E24" s="30"/>
    </row>
    <row r="25" spans="1:5" ht="13.8" thickBot="1">
      <c r="A25" s="105"/>
      <c r="B25" s="9" t="s">
        <v>6</v>
      </c>
      <c r="C25" s="9" t="s">
        <v>19</v>
      </c>
      <c r="D25" s="9" t="s">
        <v>14</v>
      </c>
      <c r="E25" s="26" t="s">
        <v>36</v>
      </c>
    </row>
    <row r="26" spans="1:5" ht="13.8" thickBot="1">
      <c r="A26" s="14"/>
      <c r="B26" s="15"/>
      <c r="C26" s="15"/>
      <c r="D26" s="15"/>
      <c r="E26" s="11"/>
    </row>
    <row r="27" spans="1:5">
      <c r="A27" s="104" t="s">
        <v>22</v>
      </c>
      <c r="B27" s="3" t="s">
        <v>5</v>
      </c>
      <c r="C27" s="3" t="s">
        <v>17</v>
      </c>
      <c r="D27" s="3" t="s">
        <v>20</v>
      </c>
      <c r="E27" s="22" t="s">
        <v>34</v>
      </c>
    </row>
    <row r="28" spans="1:5" ht="13.8" thickBot="1">
      <c r="A28" s="105"/>
      <c r="B28" s="9" t="s">
        <v>6</v>
      </c>
      <c r="C28" s="9" t="s">
        <v>18</v>
      </c>
      <c r="D28" s="9" t="s">
        <v>34</v>
      </c>
      <c r="E28" s="23" t="s">
        <v>17</v>
      </c>
    </row>
    <row r="29" spans="1:5">
      <c r="A29" s="4"/>
      <c r="B29" s="4"/>
      <c r="C29" s="4"/>
      <c r="D29" s="4"/>
      <c r="E29" s="4"/>
    </row>
    <row r="30" spans="1:5">
      <c r="A30" s="4"/>
      <c r="B30" s="4"/>
      <c r="C30" s="4"/>
      <c r="D30" s="4"/>
      <c r="E30" s="4"/>
    </row>
    <row r="31" spans="1:5" ht="13.8" thickBot="1">
      <c r="A31" s="4"/>
      <c r="B31" s="4"/>
      <c r="C31" s="4"/>
      <c r="D31" s="4"/>
      <c r="E31" s="4"/>
    </row>
    <row r="32" spans="1:5" ht="13.8" thickBot="1">
      <c r="A32" s="31" t="s">
        <v>10</v>
      </c>
      <c r="B32" s="32"/>
      <c r="C32" s="32"/>
      <c r="D32" s="32"/>
      <c r="E32" s="33"/>
    </row>
    <row r="33" spans="1:5" ht="13.8" thickBot="1">
      <c r="A33" s="7" t="s">
        <v>1</v>
      </c>
      <c r="B33" s="6" t="s">
        <v>2</v>
      </c>
      <c r="C33" s="115" t="s">
        <v>3</v>
      </c>
      <c r="D33" s="116"/>
      <c r="E33" s="8" t="s">
        <v>4</v>
      </c>
    </row>
    <row r="34" spans="1:5">
      <c r="A34" s="104" t="s">
        <v>23</v>
      </c>
      <c r="B34" s="24" t="s">
        <v>5</v>
      </c>
      <c r="C34" s="24" t="s">
        <v>14</v>
      </c>
      <c r="D34" s="24" t="s">
        <v>20</v>
      </c>
      <c r="E34" s="114" t="s">
        <v>17</v>
      </c>
    </row>
    <row r="35" spans="1:5">
      <c r="A35" s="117"/>
      <c r="B35" s="5"/>
      <c r="C35" s="5"/>
      <c r="D35" s="5"/>
      <c r="E35" s="112"/>
    </row>
    <row r="36" spans="1:5" ht="13.8" thickBot="1">
      <c r="A36" s="105"/>
      <c r="B36" s="17" t="s">
        <v>6</v>
      </c>
      <c r="C36" s="17" t="s">
        <v>19</v>
      </c>
      <c r="D36" s="17" t="s">
        <v>8</v>
      </c>
      <c r="E36" s="113"/>
    </row>
    <row r="37" spans="1:5" ht="13.8" thickBot="1">
      <c r="A37" s="14"/>
      <c r="B37" s="15"/>
      <c r="C37" s="15"/>
      <c r="D37" s="15"/>
      <c r="E37" s="11"/>
    </row>
    <row r="38" spans="1:5">
      <c r="A38" s="104" t="s">
        <v>24</v>
      </c>
      <c r="B38" s="3" t="s">
        <v>5</v>
      </c>
      <c r="C38" s="3" t="s">
        <v>17</v>
      </c>
      <c r="D38" s="3" t="s">
        <v>34</v>
      </c>
      <c r="E38" s="114" t="s">
        <v>8</v>
      </c>
    </row>
    <row r="39" spans="1:5" ht="13.8" thickBot="1">
      <c r="A39" s="105"/>
      <c r="B39" s="9" t="s">
        <v>6</v>
      </c>
      <c r="C39" s="9" t="s">
        <v>18</v>
      </c>
      <c r="D39" s="9" t="s">
        <v>7</v>
      </c>
      <c r="E39" s="113"/>
    </row>
    <row r="40" spans="1:5">
      <c r="A40" s="4"/>
      <c r="B40" s="4"/>
      <c r="C40" s="4"/>
      <c r="D40" s="4"/>
      <c r="E40" s="4"/>
    </row>
    <row r="41" spans="1:5">
      <c r="A41" s="4"/>
      <c r="B41" s="4"/>
      <c r="C41" s="4"/>
      <c r="D41" s="4"/>
      <c r="E41" s="4"/>
    </row>
    <row r="42" spans="1:5" ht="13.8" thickBot="1">
      <c r="A42" s="4"/>
      <c r="B42" s="4"/>
      <c r="C42" s="4"/>
      <c r="D42" s="4"/>
      <c r="E42" s="4"/>
    </row>
    <row r="43" spans="1:5" ht="13.8" thickBot="1">
      <c r="A43" s="119" t="s">
        <v>11</v>
      </c>
      <c r="B43" s="120"/>
      <c r="C43" s="120"/>
      <c r="D43" s="120"/>
      <c r="E43" s="121"/>
    </row>
    <row r="44" spans="1:5" ht="13.8" thickBot="1">
      <c r="A44" s="7" t="s">
        <v>1</v>
      </c>
      <c r="B44" s="6" t="s">
        <v>2</v>
      </c>
      <c r="C44" s="115" t="s">
        <v>3</v>
      </c>
      <c r="D44" s="116"/>
      <c r="E44" s="8" t="s">
        <v>4</v>
      </c>
    </row>
    <row r="45" spans="1:5">
      <c r="A45" s="104" t="s">
        <v>26</v>
      </c>
      <c r="B45" s="24" t="s">
        <v>5</v>
      </c>
      <c r="C45" s="24" t="s">
        <v>8</v>
      </c>
      <c r="D45" s="24" t="s">
        <v>34</v>
      </c>
      <c r="E45" s="114" t="s">
        <v>14</v>
      </c>
    </row>
    <row r="46" spans="1:5">
      <c r="A46" s="117"/>
      <c r="B46" s="5"/>
      <c r="C46" s="5"/>
      <c r="D46" s="5"/>
      <c r="E46" s="112"/>
    </row>
    <row r="47" spans="1:5" ht="13.8" thickBot="1">
      <c r="A47" s="105"/>
      <c r="B47" s="9" t="s">
        <v>6</v>
      </c>
      <c r="C47" s="9" t="s">
        <v>19</v>
      </c>
      <c r="D47" s="9" t="s">
        <v>7</v>
      </c>
      <c r="E47" s="113"/>
    </row>
    <row r="48" spans="1:5" ht="13.8" thickBot="1">
      <c r="A48" s="14"/>
      <c r="B48" s="15"/>
      <c r="C48" s="15"/>
      <c r="D48" s="15"/>
      <c r="E48" s="11"/>
    </row>
    <row r="49" spans="1:5">
      <c r="A49" s="104" t="s">
        <v>35</v>
      </c>
      <c r="B49" s="3" t="s">
        <v>5</v>
      </c>
      <c r="C49" s="3" t="s">
        <v>17</v>
      </c>
      <c r="D49" s="3" t="s">
        <v>14</v>
      </c>
      <c r="E49" s="114" t="s">
        <v>8</v>
      </c>
    </row>
    <row r="50" spans="1:5" ht="13.8" thickBot="1">
      <c r="A50" s="105"/>
      <c r="B50" s="17" t="s">
        <v>6</v>
      </c>
      <c r="C50" s="17" t="s">
        <v>18</v>
      </c>
      <c r="D50" s="17" t="s">
        <v>20</v>
      </c>
      <c r="E50" s="113"/>
    </row>
    <row r="51" spans="1:5">
      <c r="A51" s="4"/>
      <c r="B51" s="4"/>
      <c r="C51" s="4"/>
      <c r="D51" s="4"/>
      <c r="E51" s="4"/>
    </row>
    <row r="52" spans="1:5">
      <c r="A52" s="4"/>
      <c r="B52" s="4"/>
      <c r="C52" s="4"/>
      <c r="D52" s="4"/>
      <c r="E52" s="4"/>
    </row>
    <row r="53" spans="1:5" ht="13.8" thickBot="1">
      <c r="A53" s="4"/>
      <c r="B53" s="4"/>
      <c r="C53" s="4"/>
      <c r="D53" s="4"/>
      <c r="E53" s="4"/>
    </row>
    <row r="54" spans="1:5" ht="13.8" thickBot="1">
      <c r="A54" s="119" t="s">
        <v>12</v>
      </c>
      <c r="B54" s="120"/>
      <c r="C54" s="120"/>
      <c r="D54" s="120"/>
      <c r="E54" s="121"/>
    </row>
    <row r="55" spans="1:5" ht="13.8" thickBot="1">
      <c r="A55" s="7" t="s">
        <v>1</v>
      </c>
      <c r="B55" s="6" t="s">
        <v>2</v>
      </c>
      <c r="C55" s="115" t="s">
        <v>3</v>
      </c>
      <c r="D55" s="116"/>
      <c r="E55" s="8" t="s">
        <v>4</v>
      </c>
    </row>
    <row r="56" spans="1:5">
      <c r="A56" s="104" t="s">
        <v>27</v>
      </c>
      <c r="B56" s="3" t="s">
        <v>5</v>
      </c>
      <c r="C56" s="3" t="s">
        <v>14</v>
      </c>
      <c r="D56" s="3" t="s">
        <v>34</v>
      </c>
      <c r="E56" s="114" t="s">
        <v>19</v>
      </c>
    </row>
    <row r="57" spans="1:5">
      <c r="A57" s="117"/>
      <c r="B57" s="27" t="s">
        <v>5</v>
      </c>
      <c r="C57" s="12" t="s">
        <v>7</v>
      </c>
      <c r="D57" s="12" t="s">
        <v>20</v>
      </c>
      <c r="E57" s="112"/>
    </row>
    <row r="58" spans="1:5" ht="13.8" thickBot="1">
      <c r="A58" s="105"/>
      <c r="B58" s="9"/>
      <c r="C58" s="18"/>
      <c r="D58" s="18"/>
      <c r="E58" s="113"/>
    </row>
    <row r="59" spans="1:5" ht="13.8" thickBot="1">
      <c r="A59" s="14"/>
      <c r="B59" s="15"/>
      <c r="C59" s="15"/>
      <c r="D59" s="15"/>
      <c r="E59" s="11"/>
    </row>
    <row r="60" spans="1:5">
      <c r="A60" s="104" t="s">
        <v>28</v>
      </c>
      <c r="B60" s="3" t="s">
        <v>5</v>
      </c>
      <c r="C60" s="3" t="s">
        <v>17</v>
      </c>
      <c r="D60" s="3" t="s">
        <v>19</v>
      </c>
      <c r="E60" s="114" t="s">
        <v>20</v>
      </c>
    </row>
    <row r="61" spans="1:5" ht="13.8" thickBot="1">
      <c r="A61" s="105"/>
      <c r="B61" s="9" t="s">
        <v>6</v>
      </c>
      <c r="C61" s="9" t="s">
        <v>18</v>
      </c>
      <c r="D61" s="9" t="s">
        <v>15</v>
      </c>
      <c r="E61" s="113"/>
    </row>
    <row r="62" spans="1:5" ht="12.75" hidden="1" customHeight="1" thickBot="1"/>
    <row r="63" spans="1:5" hidden="1">
      <c r="C63" s="122" t="s">
        <v>0</v>
      </c>
      <c r="D63" s="123"/>
    </row>
    <row r="64" spans="1:5" ht="12.75" hidden="1" customHeight="1" thickBot="1">
      <c r="C64" s="124"/>
      <c r="D64" s="125"/>
    </row>
    <row r="65" spans="1:5" ht="13.8" hidden="1" thickBot="1"/>
    <row r="66" spans="1:5" hidden="1">
      <c r="C66" s="122" t="s">
        <v>16</v>
      </c>
      <c r="D66" s="123"/>
    </row>
    <row r="67" spans="1:5" ht="13.8" hidden="1" thickBot="1">
      <c r="C67" s="124"/>
      <c r="D67" s="125"/>
    </row>
    <row r="68" spans="1:5" hidden="1">
      <c r="C68" s="16"/>
      <c r="D68" s="16"/>
    </row>
    <row r="69" spans="1:5" hidden="1">
      <c r="B69" s="10"/>
      <c r="C69" s="10"/>
      <c r="D69" s="10"/>
      <c r="E69" s="4"/>
    </row>
    <row r="70" spans="1:5">
      <c r="B70" s="10"/>
      <c r="C70" s="10"/>
      <c r="D70" s="10"/>
      <c r="E70" s="4"/>
    </row>
    <row r="71" spans="1:5">
      <c r="B71" s="10"/>
      <c r="C71" s="10"/>
      <c r="D71" s="10"/>
      <c r="E71" s="4"/>
    </row>
    <row r="72" spans="1:5" ht="13.8" thickBot="1">
      <c r="B72" s="10"/>
      <c r="C72" s="10"/>
      <c r="D72" s="10"/>
      <c r="E72" s="4"/>
    </row>
    <row r="73" spans="1:5" ht="13.8" thickBot="1">
      <c r="A73" s="119" t="s">
        <v>29</v>
      </c>
      <c r="B73" s="120"/>
      <c r="C73" s="120"/>
      <c r="D73" s="120"/>
      <c r="E73" s="121"/>
    </row>
    <row r="74" spans="1:5" ht="13.8" thickBot="1">
      <c r="A74" s="7" t="s">
        <v>1</v>
      </c>
      <c r="B74" s="6" t="s">
        <v>2</v>
      </c>
      <c r="C74" s="115" t="s">
        <v>3</v>
      </c>
      <c r="D74" s="116"/>
      <c r="E74" s="8" t="s">
        <v>4</v>
      </c>
    </row>
    <row r="75" spans="1:5">
      <c r="A75" s="118" t="s">
        <v>31</v>
      </c>
      <c r="B75" s="3" t="s">
        <v>5</v>
      </c>
      <c r="C75" s="3" t="s">
        <v>8</v>
      </c>
      <c r="D75" s="3" t="s">
        <v>20</v>
      </c>
      <c r="E75" s="101" t="s">
        <v>14</v>
      </c>
    </row>
    <row r="76" spans="1:5">
      <c r="A76" s="110"/>
      <c r="B76" s="5" t="s">
        <v>5</v>
      </c>
      <c r="C76" s="5" t="s">
        <v>25</v>
      </c>
      <c r="D76" s="5" t="s">
        <v>17</v>
      </c>
      <c r="E76" s="102"/>
    </row>
    <row r="77" spans="1:5" ht="13.8" thickBot="1">
      <c r="A77" s="111"/>
      <c r="B77" s="9" t="s">
        <v>6</v>
      </c>
      <c r="C77" s="19" t="s">
        <v>30</v>
      </c>
      <c r="D77" s="9" t="s">
        <v>34</v>
      </c>
      <c r="E77" s="103"/>
    </row>
    <row r="78" spans="1:5" ht="13.8" thickBot="1">
      <c r="A78" s="14"/>
      <c r="B78" s="15"/>
      <c r="C78" s="15"/>
      <c r="D78" s="15"/>
      <c r="E78" s="11"/>
    </row>
    <row r="79" spans="1:5">
      <c r="A79" s="104" t="s">
        <v>32</v>
      </c>
      <c r="B79" s="3" t="s">
        <v>5</v>
      </c>
      <c r="C79" s="3"/>
      <c r="D79" s="3"/>
      <c r="E79" s="114" t="s">
        <v>19</v>
      </c>
    </row>
    <row r="80" spans="1:5" ht="13.8" thickBot="1">
      <c r="A80" s="105"/>
      <c r="B80" s="9" t="s">
        <v>6</v>
      </c>
      <c r="C80" s="9" t="s">
        <v>18</v>
      </c>
      <c r="D80" s="9" t="s">
        <v>14</v>
      </c>
      <c r="E80" s="113"/>
    </row>
    <row r="81" spans="1:5">
      <c r="A81" s="16"/>
      <c r="B81" s="15"/>
      <c r="C81" s="15"/>
      <c r="D81" s="15"/>
      <c r="E81" s="16"/>
    </row>
    <row r="82" spans="1:5">
      <c r="A82" s="16"/>
      <c r="B82" s="15"/>
      <c r="C82" s="15"/>
      <c r="D82" s="15"/>
      <c r="E82" s="16"/>
    </row>
    <row r="83" spans="1:5" ht="13.8" thickBot="1">
      <c r="A83" s="4"/>
      <c r="B83" s="4"/>
      <c r="C83" s="4"/>
      <c r="D83" s="4"/>
      <c r="E83" s="4"/>
    </row>
    <row r="84" spans="1:5">
      <c r="A84" s="106" t="s">
        <v>13</v>
      </c>
      <c r="B84" s="107"/>
      <c r="C84" s="107"/>
      <c r="D84" s="107"/>
      <c r="E84" s="108"/>
    </row>
    <row r="85" spans="1:5">
      <c r="A85" s="2" t="s">
        <v>1</v>
      </c>
      <c r="B85" s="20" t="s">
        <v>2</v>
      </c>
      <c r="C85" s="100" t="s">
        <v>3</v>
      </c>
      <c r="D85" s="100"/>
      <c r="E85" s="21" t="s">
        <v>4</v>
      </c>
    </row>
    <row r="86" spans="1:5">
      <c r="A86" s="109" t="s">
        <v>33</v>
      </c>
      <c r="B86" s="5" t="s">
        <v>5</v>
      </c>
      <c r="C86" s="5" t="s">
        <v>7</v>
      </c>
      <c r="D86" s="5" t="s">
        <v>14</v>
      </c>
      <c r="E86" s="112" t="s">
        <v>20</v>
      </c>
    </row>
    <row r="87" spans="1:5">
      <c r="A87" s="110"/>
      <c r="B87" s="5" t="s">
        <v>5</v>
      </c>
      <c r="C87" s="5" t="s">
        <v>8</v>
      </c>
      <c r="D87" s="5" t="s">
        <v>17</v>
      </c>
      <c r="E87" s="112"/>
    </row>
    <row r="88" spans="1:5">
      <c r="A88" s="110"/>
      <c r="B88" s="5" t="s">
        <v>6</v>
      </c>
      <c r="C88" s="5" t="s">
        <v>18</v>
      </c>
      <c r="D88" s="5" t="s">
        <v>19</v>
      </c>
      <c r="E88" s="112" t="s">
        <v>7</v>
      </c>
    </row>
    <row r="89" spans="1:5" ht="13.8" thickBot="1">
      <c r="A89" s="111"/>
      <c r="B89" s="9" t="s">
        <v>6</v>
      </c>
      <c r="C89" s="9" t="s">
        <v>34</v>
      </c>
      <c r="D89" s="9" t="s">
        <v>20</v>
      </c>
      <c r="E89" s="113"/>
    </row>
  </sheetData>
  <mergeCells count="36">
    <mergeCell ref="C2:D3"/>
    <mergeCell ref="A60:A61"/>
    <mergeCell ref="A73:E73"/>
    <mergeCell ref="E38:E39"/>
    <mergeCell ref="E49:E50"/>
    <mergeCell ref="A56:A58"/>
    <mergeCell ref="E56:E58"/>
    <mergeCell ref="A45:A47"/>
    <mergeCell ref="E45:E47"/>
    <mergeCell ref="A49:A50"/>
    <mergeCell ref="A34:A36"/>
    <mergeCell ref="E34:E36"/>
    <mergeCell ref="C44:D44"/>
    <mergeCell ref="C5:D6"/>
    <mergeCell ref="C55:D55"/>
    <mergeCell ref="E60:E61"/>
    <mergeCell ref="A11:B11"/>
    <mergeCell ref="C22:D22"/>
    <mergeCell ref="A23:A25"/>
    <mergeCell ref="A75:A77"/>
    <mergeCell ref="A54:E54"/>
    <mergeCell ref="A38:A39"/>
    <mergeCell ref="A27:A28"/>
    <mergeCell ref="A43:E43"/>
    <mergeCell ref="C63:D64"/>
    <mergeCell ref="C66:D67"/>
    <mergeCell ref="C74:D74"/>
    <mergeCell ref="C33:D33"/>
    <mergeCell ref="C85:D85"/>
    <mergeCell ref="E75:E77"/>
    <mergeCell ref="A79:A80"/>
    <mergeCell ref="A84:E84"/>
    <mergeCell ref="A86:A89"/>
    <mergeCell ref="E86:E87"/>
    <mergeCell ref="E88:E89"/>
    <mergeCell ref="E79:E80"/>
  </mergeCells>
  <phoneticPr fontId="2" type="noConversion"/>
  <pageMargins left="0.19685039370078741" right="0.19685039370078741" top="0.39370078740157483" bottom="0.39370078740157483" header="0.51181102362204722" footer="0.51181102362204722"/>
  <pageSetup paperSize="9" orientation="portrait" horizontalDpi="300" verticalDpi="300" r:id="rId1"/>
  <headerFooter alignWithMargins="0"/>
  <rowBreaks count="1" manualBreakCount="1">
    <brk id="53" max="16383" man="1"/>
  </rowBreaks>
  <colBreaks count="1" manualBreakCount="1">
    <brk id="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D49"/>
  <sheetViews>
    <sheetView tabSelected="1" zoomScale="115" zoomScaleNormal="115" workbookViewId="0">
      <selection activeCell="N17" sqref="N17"/>
    </sheetView>
  </sheetViews>
  <sheetFormatPr baseColWidth="10" defaultColWidth="11.5546875" defaultRowHeight="13.2"/>
  <cols>
    <col min="1" max="1" width="12.6640625" style="34" customWidth="1"/>
    <col min="2" max="2" width="13.44140625" style="34" customWidth="1"/>
    <col min="3" max="6" width="10.6640625" style="54" customWidth="1"/>
    <col min="7" max="7" width="11.5546875" style="34" customWidth="1"/>
    <col min="8" max="8" width="10.44140625" style="34" customWidth="1"/>
    <col min="9" max="9" width="9.33203125" style="34" customWidth="1"/>
    <col min="10" max="10" width="8.44140625" style="34" customWidth="1"/>
    <col min="11" max="11" width="9.33203125" style="34" customWidth="1"/>
    <col min="12" max="12" width="11.88671875" style="34" customWidth="1"/>
    <col min="13" max="13" width="12.5546875" style="34" customWidth="1"/>
    <col min="14" max="14" width="14.109375" style="34" customWidth="1"/>
    <col min="15" max="15" width="11.44140625" style="34" customWidth="1"/>
    <col min="16" max="16" width="13.5546875" style="34" customWidth="1"/>
    <col min="17" max="17" width="9.33203125" style="34" customWidth="1"/>
    <col min="18" max="18" width="10.88671875" style="34" customWidth="1"/>
    <col min="19" max="19" width="8" style="34" customWidth="1"/>
    <col min="20" max="20" width="11.5546875" style="34" customWidth="1"/>
    <col min="21" max="28" width="11.5546875" style="34" hidden="1" customWidth="1"/>
    <col min="29" max="29" width="13.5546875" style="34" hidden="1" customWidth="1"/>
    <col min="30" max="34" width="11.5546875" style="34" hidden="1" customWidth="1"/>
    <col min="35" max="35" width="15.6640625" style="34" hidden="1" customWidth="1"/>
    <col min="36" max="36" width="19.33203125" style="34" hidden="1" customWidth="1"/>
    <col min="37" max="52" width="11.5546875" style="34" hidden="1" customWidth="1"/>
    <col min="53" max="53" width="35.44140625" style="34" hidden="1" customWidth="1"/>
    <col min="54" max="56" width="11.5546875" style="34" hidden="1" customWidth="1"/>
    <col min="57" max="16384" width="11.5546875" style="34"/>
  </cols>
  <sheetData>
    <row r="1" spans="1:55" ht="13.8" thickBot="1"/>
    <row r="2" spans="1:55" ht="13.8" thickBot="1">
      <c r="A2" s="129" t="s">
        <v>37</v>
      </c>
      <c r="B2" s="130"/>
      <c r="C2" s="130"/>
      <c r="D2" s="130"/>
      <c r="E2" s="130"/>
      <c r="F2" s="131"/>
      <c r="H2" s="78" t="s">
        <v>47</v>
      </c>
      <c r="I2" s="79" t="s">
        <v>48</v>
      </c>
      <c r="J2" s="79" t="s">
        <v>57</v>
      </c>
      <c r="K2" s="79" t="s">
        <v>50</v>
      </c>
      <c r="L2" s="79" t="s">
        <v>49</v>
      </c>
      <c r="M2" s="79" t="s">
        <v>51</v>
      </c>
      <c r="N2" s="79" t="s">
        <v>77</v>
      </c>
      <c r="O2" s="79" t="s">
        <v>52</v>
      </c>
      <c r="P2" s="79" t="s">
        <v>53</v>
      </c>
      <c r="Q2" s="79" t="s">
        <v>54</v>
      </c>
      <c r="R2" s="79" t="s">
        <v>55</v>
      </c>
      <c r="S2" s="80" t="s">
        <v>56</v>
      </c>
      <c r="W2" s="58" t="s">
        <v>47</v>
      </c>
      <c r="X2" s="59" t="s">
        <v>48</v>
      </c>
      <c r="Y2" s="59" t="s">
        <v>57</v>
      </c>
      <c r="Z2" s="59" t="s">
        <v>50</v>
      </c>
      <c r="AA2" s="59" t="s">
        <v>49</v>
      </c>
      <c r="AB2" s="59" t="s">
        <v>51</v>
      </c>
      <c r="AC2" s="59" t="s">
        <v>77</v>
      </c>
      <c r="AD2" s="59" t="s">
        <v>52</v>
      </c>
      <c r="AE2" s="59" t="s">
        <v>53</v>
      </c>
      <c r="AF2" s="59" t="s">
        <v>54</v>
      </c>
      <c r="AG2" s="59" t="s">
        <v>55</v>
      </c>
      <c r="AH2" s="60" t="s">
        <v>56</v>
      </c>
      <c r="AI2" s="63" t="s">
        <v>74</v>
      </c>
      <c r="AJ2" s="63" t="s">
        <v>74</v>
      </c>
      <c r="AK2" s="34" t="s">
        <v>50</v>
      </c>
      <c r="AL2" s="34" t="s">
        <v>50</v>
      </c>
      <c r="AM2" s="34" t="s">
        <v>75</v>
      </c>
      <c r="AN2" s="34" t="s">
        <v>75</v>
      </c>
      <c r="AO2" s="34" t="s">
        <v>76</v>
      </c>
      <c r="AP2" s="34" t="s">
        <v>76</v>
      </c>
      <c r="AQ2" s="34" t="s">
        <v>78</v>
      </c>
      <c r="AR2" s="34" t="s">
        <v>78</v>
      </c>
      <c r="AS2" s="34" t="s">
        <v>79</v>
      </c>
      <c r="AT2" s="34" t="s">
        <v>79</v>
      </c>
      <c r="AU2" s="34" t="s">
        <v>80</v>
      </c>
      <c r="AV2" s="34" t="s">
        <v>80</v>
      </c>
      <c r="AW2" s="34" t="s">
        <v>81</v>
      </c>
      <c r="AX2" s="34" t="s">
        <v>81</v>
      </c>
      <c r="AY2" s="34" t="s">
        <v>82</v>
      </c>
      <c r="AZ2" s="34" t="s">
        <v>82</v>
      </c>
      <c r="BA2" s="34" t="s">
        <v>48</v>
      </c>
      <c r="BB2" s="34" t="s">
        <v>74</v>
      </c>
      <c r="BC2" s="34" t="s">
        <v>83</v>
      </c>
    </row>
    <row r="3" spans="1:55" ht="12" customHeight="1" thickBot="1">
      <c r="A3" s="65" t="s">
        <v>38</v>
      </c>
      <c r="B3" s="65" t="s">
        <v>38</v>
      </c>
      <c r="C3" s="65" t="s">
        <v>39</v>
      </c>
      <c r="D3" s="65" t="s">
        <v>39</v>
      </c>
      <c r="E3" s="65" t="s">
        <v>40</v>
      </c>
      <c r="F3" s="45" t="s">
        <v>40</v>
      </c>
      <c r="H3" s="74">
        <v>1</v>
      </c>
      <c r="I3" s="75" t="str">
        <f>VLOOKUP(U3,$V$3:$X$10,3,0)</f>
        <v>PI&amp;KC</v>
      </c>
      <c r="J3" s="76">
        <f>VLOOKUP(I3,$X$3:$AH$10,2,0)</f>
        <v>52</v>
      </c>
      <c r="K3" s="76">
        <f>VLOOKUP(I3,$X$3:$AH$10,3,0)</f>
        <v>17</v>
      </c>
      <c r="L3" s="76">
        <f>VLOOKUP(I3,$X$3:$AH$10,4,0)</f>
        <v>35</v>
      </c>
      <c r="M3" s="76">
        <f>VLOOKUP(I3,$X$3:$AH$10,5,0)</f>
        <v>7</v>
      </c>
      <c r="N3" s="76">
        <f>VLOOKUP(I3,$X$3:$AH$10,6,0)</f>
        <v>5</v>
      </c>
      <c r="O3" s="76">
        <f>VLOOKUP(I3,$X$3:$AH$10,7,0)</f>
        <v>2</v>
      </c>
      <c r="P3" s="76">
        <f>VLOOKUP(I3,$X$3:$AH$10,8,0)</f>
        <v>0</v>
      </c>
      <c r="Q3" s="76">
        <f>VLOOKUP(I3,$X$3:$AH$10,9,0)</f>
        <v>23</v>
      </c>
      <c r="R3" s="76">
        <f>VLOOKUP(I3,$X$3:$AH$10,10,0)</f>
        <v>10</v>
      </c>
      <c r="S3" s="77">
        <f>VLOOKUP(I3,$X$3:$AH$10,11,0)</f>
        <v>13</v>
      </c>
      <c r="U3" s="34">
        <v>1</v>
      </c>
      <c r="V3" s="34">
        <f>W3</f>
        <v>7</v>
      </c>
      <c r="W3" s="61">
        <f>RANK(AJ3,$AJ$3:$AJ$10)</f>
        <v>7</v>
      </c>
      <c r="X3" s="62" t="str">
        <f>Feuil1!I2</f>
        <v>MINETTO</v>
      </c>
      <c r="Y3" s="62">
        <f>Z3+AA3</f>
        <v>35</v>
      </c>
      <c r="Z3" s="62">
        <f t="shared" ref="Z3:Z10" si="0">SUMPRODUCT(($A$4:$A$49=X3)*($AK$3:$AK$48))+SUMPRODUCT(($B$4:$B$49=X3)*($AL$3:$AL$48))</f>
        <v>6</v>
      </c>
      <c r="AA3" s="62">
        <f t="shared" ref="AA3:AA10" si="1">SUMPRODUCT(($A$4:$A$49=X3)*($AM$3:$AM$48))+SUMPRODUCT(($B$4:$B$49=X3)*($AN$3:$AN$48))</f>
        <v>29</v>
      </c>
      <c r="AB3" s="62">
        <f t="shared" ref="AB3:AB10" si="2">SUMPRODUCT(($A$4:$A$49=X3)*($AO$3:$AO$48))+SUMPRODUCT(($B$4:$B$49=X3)*($AP$3:$AP$48))</f>
        <v>7</v>
      </c>
      <c r="AC3" s="62">
        <f t="shared" ref="AC3:AC10" si="3">SUMPRODUCT(($A$4:$A$49=X3)*($AQ$3:$AQ$48))+SUMPRODUCT(($B$4:$B$49=X3)*($AR$3:$AR$48))</f>
        <v>2</v>
      </c>
      <c r="AD3" s="62">
        <f t="shared" ref="AD3:AD10" si="4">SUMPRODUCT(($A$4:$A$49=X3)*($AS$3:$AS$48))+SUMPRODUCT(($B$4:$B$49=X3)*($AT$3:$AT$48))</f>
        <v>0</v>
      </c>
      <c r="AE3" s="62">
        <f t="shared" ref="AE3:AE10" si="5">SUMPRODUCT(($A$4:$A$49=X3)*($AU$3:$AU$48))+SUMPRODUCT(($B$4:$B$49=X3)*($AV$3:$AV$48))</f>
        <v>5</v>
      </c>
      <c r="AF3" s="62">
        <f t="shared" ref="AF3:AF10" si="6">SUMPRODUCT(($A$4:$A$49=X3)*($AW$3:$AW$48))+SUMPRODUCT(($B$4:$B$49=X3)*($AX$3:$AX$48))</f>
        <v>16</v>
      </c>
      <c r="AG3" s="62">
        <f t="shared" ref="AG3:AG10" si="7">SUMPRODUCT(($A$4:$A$49=X3)*($AY$3:$AY$48))+SUMPRODUCT(($B$4:$B$49=X3)*($AZ$3:$AZ$48))</f>
        <v>23</v>
      </c>
      <c r="AH3" s="66">
        <f>AF3-AG3</f>
        <v>-7</v>
      </c>
      <c r="AI3" s="62">
        <f>SUM(Y3*1000+(AH3)/100+(AF3)/1000)</f>
        <v>34999.946000000004</v>
      </c>
      <c r="AJ3" s="62">
        <f>AI3+0.000008</f>
        <v>34999.946008000006</v>
      </c>
      <c r="AK3" s="34">
        <f>IF(C4="ARRET",0,IF(D4="ARRET",3,IF(C4="",0,IF(C4&gt;D4,3,IF(C4=D4,1,IF(C4&lt;D4,0))))))</f>
        <v>0</v>
      </c>
      <c r="AL3" s="34">
        <f>IF(D4="ARRET",0,IF(C4="ARRET",3,IF(D4="",0,IF(D4&gt;C4,3,IF(D4=C4,1,IF(D4&lt;C4,0))))))</f>
        <v>3</v>
      </c>
      <c r="AM3" s="34">
        <f t="shared" ref="AM3:AN6" si="8">E4</f>
        <v>5</v>
      </c>
      <c r="AN3" s="34">
        <f t="shared" si="8"/>
        <v>5</v>
      </c>
      <c r="AO3" s="34">
        <f t="shared" ref="AO3:AP6" si="9">IF(C4="",0,1)</f>
        <v>1</v>
      </c>
      <c r="AP3" s="34">
        <f t="shared" si="9"/>
        <v>1</v>
      </c>
      <c r="AQ3" s="34" t="b">
        <f>IF(C4&lt;&gt;"",IF(C4&lt;&gt;"ARRET",IF(D4="ARRET",1,IF(C4&gt;D4,1))))</f>
        <v>0</v>
      </c>
      <c r="AR3" s="34">
        <f>IF(D4&lt;&gt;"",IF(D4&lt;&gt;"ARRET",IF(C4="ARRET",1,IF(D4&gt;C4,1))))</f>
        <v>1</v>
      </c>
      <c r="AS3" s="34" t="b">
        <f>IF(C4&lt;&gt;"",IF(C4&lt;&gt;"ARRET",IF(C4=D4,1)))</f>
        <v>0</v>
      </c>
      <c r="AT3" s="34" t="b">
        <f>IF(D4&lt;&gt;"",IF(D4&lt;&gt;"ARRET",IF(D4=C4,1)))</f>
        <v>0</v>
      </c>
      <c r="AU3" s="34">
        <f>IF(C4&lt;&gt;"",IF(C4="ARRET",1,IF(C4&lt;D4,1)))</f>
        <v>1</v>
      </c>
      <c r="AV3" s="34" t="b">
        <f>IF(D4&lt;&gt;"",IF(D4="ARRET",1,IF(D4&lt;C4,1)))</f>
        <v>0</v>
      </c>
      <c r="AW3" s="34">
        <f>IF(C4="ARRET",0,C4)</f>
        <v>1</v>
      </c>
      <c r="AX3" s="34">
        <f>IF(D4="ARRET",0,D4)</f>
        <v>4</v>
      </c>
      <c r="AY3" s="34">
        <f>IF(D4="ARRET",0,D4)</f>
        <v>4</v>
      </c>
      <c r="AZ3" s="34">
        <f>IF(C4="ARRET",0,C4)</f>
        <v>1</v>
      </c>
      <c r="BA3" s="34" t="str">
        <f>VLOOKUP(U3,$V$3:$X$10,3,0)</f>
        <v>PI&amp;KC</v>
      </c>
      <c r="BB3" s="34">
        <f>VLOOKUP(BA3,$X$3:$AJ$10,12,0)</f>
        <v>52000.152999999998</v>
      </c>
      <c r="BC3" s="34">
        <f>RANK(BB3,$BB$3:$BB$10)</f>
        <v>1</v>
      </c>
    </row>
    <row r="4" spans="1:55" ht="12" customHeight="1">
      <c r="A4" s="42" t="str">
        <f>X3</f>
        <v>MINETTO</v>
      </c>
      <c r="B4" s="51" t="str">
        <f>X6</f>
        <v>PI&amp;KC</v>
      </c>
      <c r="C4" s="36">
        <v>1</v>
      </c>
      <c r="D4" s="37">
        <v>4</v>
      </c>
      <c r="E4" s="48">
        <v>5</v>
      </c>
      <c r="F4" s="37">
        <v>5</v>
      </c>
      <c r="H4" s="68">
        <f>IF(BB4=BB3,BC3,BC4)</f>
        <v>2</v>
      </c>
      <c r="I4" s="67" t="str">
        <f t="shared" ref="I4:I10" si="10">VLOOKUP(U4,$V$3:$X$10,3,0)</f>
        <v>SANOFI</v>
      </c>
      <c r="J4" s="71">
        <f t="shared" ref="J4:J10" si="11">VLOOKUP(I4,$X$3:$AH$10,2,0)</f>
        <v>47</v>
      </c>
      <c r="K4" s="71">
        <f t="shared" ref="K4:K10" si="12">VLOOKUP(I4,$X$3:$AH$10,3,0)</f>
        <v>12</v>
      </c>
      <c r="L4" s="71">
        <f t="shared" ref="L4:L10" si="13">VLOOKUP(I4,$X$3:$AH$10,4,0)</f>
        <v>35</v>
      </c>
      <c r="M4" s="71">
        <f t="shared" ref="M4:M10" si="14">VLOOKUP(I4,$X$3:$AH$10,5,0)</f>
        <v>7</v>
      </c>
      <c r="N4" s="71">
        <f t="shared" ref="N4:N10" si="15">VLOOKUP(I4,$X$3:$AH$10,6,0)</f>
        <v>3</v>
      </c>
      <c r="O4" s="71">
        <f t="shared" ref="O4:O10" si="16">VLOOKUP(I4,$X$3:$AH$10,7,0)</f>
        <v>3</v>
      </c>
      <c r="P4" s="71">
        <f t="shared" ref="P4:P10" si="17">VLOOKUP(I4,$X$3:$AH$10,8,0)</f>
        <v>1</v>
      </c>
      <c r="Q4" s="71">
        <f t="shared" ref="Q4:Q10" si="18">VLOOKUP(I4,$X$3:$AH$10,9,0)</f>
        <v>21</v>
      </c>
      <c r="R4" s="71">
        <f t="shared" ref="R4:R10" si="19">VLOOKUP(I4,$X$3:$AH$10,10,0)</f>
        <v>17</v>
      </c>
      <c r="S4" s="72">
        <f t="shared" ref="S4:S10" si="20">VLOOKUP(I4,$X$3:$AH$10,11,0)</f>
        <v>4</v>
      </c>
      <c r="U4" s="34">
        <v>2</v>
      </c>
      <c r="V4" s="34">
        <f t="shared" ref="V4:V10" si="21">W4</f>
        <v>8</v>
      </c>
      <c r="W4" s="61">
        <f t="shared" ref="W4:W10" si="22">RANK(AJ4,$AJ$3:$AJ$10)</f>
        <v>8</v>
      </c>
      <c r="X4" s="62" t="str">
        <f>Feuil1!I3</f>
        <v>PEIPIN</v>
      </c>
      <c r="Y4" s="62">
        <f t="shared" ref="Y4:Y10" si="23">Z4+AA4</f>
        <v>29</v>
      </c>
      <c r="Z4" s="62">
        <f t="shared" si="0"/>
        <v>0</v>
      </c>
      <c r="AA4" s="62">
        <f t="shared" si="1"/>
        <v>29</v>
      </c>
      <c r="AB4" s="62">
        <f t="shared" si="2"/>
        <v>7</v>
      </c>
      <c r="AC4" s="62">
        <f t="shared" si="3"/>
        <v>0</v>
      </c>
      <c r="AD4" s="62">
        <f t="shared" si="4"/>
        <v>0</v>
      </c>
      <c r="AE4" s="62">
        <f t="shared" si="5"/>
        <v>7</v>
      </c>
      <c r="AF4" s="62">
        <f t="shared" si="6"/>
        <v>14</v>
      </c>
      <c r="AG4" s="62">
        <f t="shared" si="7"/>
        <v>33</v>
      </c>
      <c r="AH4" s="66">
        <f t="shared" ref="AH4:AH10" si="24">AF4-AG4</f>
        <v>-19</v>
      </c>
      <c r="AI4" s="62">
        <f t="shared" ref="AI4:AI10" si="25">SUM(Y4*1000+(AH4)/100+(AF4)/1000)</f>
        <v>28999.824000000001</v>
      </c>
      <c r="AJ4" s="62">
        <f>AI4+0.000007</f>
        <v>28999.824006999999</v>
      </c>
      <c r="AK4" s="34">
        <f t="shared" ref="AK4:AK48" si="26">IF(C5="ARRET",0,IF(D5="ARRET",3,IF(C5="",0,IF(C5&gt;D5,3,IF(C5=D5,1,IF(C5&lt;D5,0))))))</f>
        <v>0</v>
      </c>
      <c r="AL4" s="34">
        <f t="shared" ref="AL4:AL48" si="27">IF(D5="ARRET",0,IF(C5="ARRET",3,IF(D5="",0,IF(D5&gt;C5,3,IF(D5=C5,1,IF(D5&lt;C5,0))))))</f>
        <v>3</v>
      </c>
      <c r="AM4" s="34">
        <f t="shared" si="8"/>
        <v>5</v>
      </c>
      <c r="AN4" s="34">
        <f t="shared" si="8"/>
        <v>5</v>
      </c>
      <c r="AO4" s="34">
        <f t="shared" si="9"/>
        <v>1</v>
      </c>
      <c r="AP4" s="34">
        <f t="shared" si="9"/>
        <v>1</v>
      </c>
      <c r="AQ4" s="34" t="b">
        <f t="shared" ref="AQ4:AQ48" si="28">IF(C5&lt;&gt;"",IF(C5&lt;&gt;"ARRET",IF(D5="ARRET",1,IF(C5&gt;D5,1))))</f>
        <v>0</v>
      </c>
      <c r="AR4" s="34">
        <f t="shared" ref="AR4:AR48" si="29">IF(D5&lt;&gt;"",IF(D5&lt;&gt;"ARRET",IF(C5="ARRET",1,IF(D5&gt;C5,1))))</f>
        <v>1</v>
      </c>
      <c r="AS4" s="34" t="b">
        <f t="shared" ref="AS4:AS48" si="30">IF(C5&lt;&gt;"",IF(C5&lt;&gt;"ARRET",IF(C5=D5,1)))</f>
        <v>0</v>
      </c>
      <c r="AT4" s="34" t="b">
        <f t="shared" ref="AT4:AT48" si="31">IF(D5&lt;&gt;"",IF(D5&lt;&gt;"ARRET",IF(D5=C5,1)))</f>
        <v>0</v>
      </c>
      <c r="AU4" s="34">
        <f t="shared" ref="AU4:AU48" si="32">IF(C5&lt;&gt;"",IF(C5="ARRET",1,IF(C5&lt;D5,1)))</f>
        <v>1</v>
      </c>
      <c r="AV4" s="34" t="b">
        <f t="shared" ref="AV4:AV48" si="33">IF(D5&lt;&gt;"",IF(D5="ARRET",1,IF(D5&lt;C5,1)))</f>
        <v>0</v>
      </c>
      <c r="AW4" s="34">
        <f t="shared" ref="AW4:AW48" si="34">IF(C5="ARRET",0,C5)</f>
        <v>0</v>
      </c>
      <c r="AX4" s="34">
        <f t="shared" ref="AX4:AX48" si="35">IF(D5="ARRET",0,D5)</f>
        <v>8</v>
      </c>
      <c r="AY4" s="34">
        <f t="shared" ref="AY4:AY48" si="36">IF(D5="ARRET",0,D5)</f>
        <v>8</v>
      </c>
      <c r="AZ4" s="34">
        <f t="shared" ref="AZ4:AZ48" si="37">IF(C5="ARRET",0,C5)</f>
        <v>0</v>
      </c>
      <c r="BA4" s="34" t="str">
        <f t="shared" ref="BA4:BA10" si="38">VLOOKUP(U4,$V$3:$X$10,3,0)</f>
        <v>SANOFI</v>
      </c>
      <c r="BB4" s="34">
        <f t="shared" ref="BB4:BB10" si="39">VLOOKUP(BA4,$X$3:$AJ$10,12,0)</f>
        <v>47000.061000000002</v>
      </c>
      <c r="BC4" s="34">
        <f t="shared" ref="BC4:BC10" si="40">RANK(BB4,$BB$3:$BB$10)</f>
        <v>2</v>
      </c>
    </row>
    <row r="5" spans="1:55">
      <c r="A5" s="40" t="str">
        <f>X4</f>
        <v>PEIPIN</v>
      </c>
      <c r="B5" s="46" t="str">
        <f>X7</f>
        <v>LAZER</v>
      </c>
      <c r="C5" s="38">
        <v>0</v>
      </c>
      <c r="D5" s="52">
        <v>8</v>
      </c>
      <c r="E5" s="56">
        <v>5</v>
      </c>
      <c r="F5" s="52">
        <v>5</v>
      </c>
      <c r="H5" s="61">
        <f t="shared" ref="H5:H10" si="41">IF(BB5=BB4,BC4,BC5)</f>
        <v>3</v>
      </c>
      <c r="I5" s="62" t="str">
        <f t="shared" si="10"/>
        <v>SUPER U</v>
      </c>
      <c r="J5" s="69">
        <f t="shared" si="11"/>
        <v>43</v>
      </c>
      <c r="K5" s="69">
        <f t="shared" si="12"/>
        <v>13</v>
      </c>
      <c r="L5" s="69">
        <f t="shared" si="13"/>
        <v>30</v>
      </c>
      <c r="M5" s="69">
        <f t="shared" si="14"/>
        <v>6</v>
      </c>
      <c r="N5" s="69">
        <f t="shared" si="15"/>
        <v>4</v>
      </c>
      <c r="O5" s="69">
        <f t="shared" si="16"/>
        <v>1</v>
      </c>
      <c r="P5" s="69">
        <f t="shared" si="17"/>
        <v>1</v>
      </c>
      <c r="Q5" s="69">
        <f t="shared" si="18"/>
        <v>22</v>
      </c>
      <c r="R5" s="69">
        <f t="shared" si="19"/>
        <v>15</v>
      </c>
      <c r="S5" s="70">
        <f t="shared" si="20"/>
        <v>7</v>
      </c>
      <c r="U5" s="34">
        <v>3</v>
      </c>
      <c r="V5" s="34">
        <f t="shared" si="21"/>
        <v>6</v>
      </c>
      <c r="W5" s="61">
        <f t="shared" si="22"/>
        <v>6</v>
      </c>
      <c r="X5" s="62" t="str">
        <f>Feuil1!I4</f>
        <v>VOLPE</v>
      </c>
      <c r="Y5" s="62">
        <f t="shared" si="23"/>
        <v>39</v>
      </c>
      <c r="Z5" s="62">
        <f t="shared" si="0"/>
        <v>8</v>
      </c>
      <c r="AA5" s="62">
        <f t="shared" si="1"/>
        <v>31</v>
      </c>
      <c r="AB5" s="62">
        <f t="shared" si="2"/>
        <v>7</v>
      </c>
      <c r="AC5" s="62">
        <f t="shared" si="3"/>
        <v>2</v>
      </c>
      <c r="AD5" s="62">
        <f t="shared" si="4"/>
        <v>2</v>
      </c>
      <c r="AE5" s="62">
        <f t="shared" si="5"/>
        <v>3</v>
      </c>
      <c r="AF5" s="62">
        <f t="shared" si="6"/>
        <v>21</v>
      </c>
      <c r="AG5" s="62">
        <f t="shared" si="7"/>
        <v>24</v>
      </c>
      <c r="AH5" s="66">
        <f t="shared" si="24"/>
        <v>-3</v>
      </c>
      <c r="AI5" s="62">
        <f t="shared" si="25"/>
        <v>38999.991000000002</v>
      </c>
      <c r="AJ5" s="62">
        <f>AI5+0.000006</f>
        <v>38999.991006000004</v>
      </c>
      <c r="AK5" s="34">
        <f t="shared" si="26"/>
        <v>1</v>
      </c>
      <c r="AL5" s="34">
        <f t="shared" si="27"/>
        <v>1</v>
      </c>
      <c r="AM5" s="34">
        <f t="shared" si="8"/>
        <v>5</v>
      </c>
      <c r="AN5" s="34">
        <f t="shared" si="8"/>
        <v>5</v>
      </c>
      <c r="AO5" s="34">
        <f t="shared" si="9"/>
        <v>1</v>
      </c>
      <c r="AP5" s="34">
        <f t="shared" si="9"/>
        <v>1</v>
      </c>
      <c r="AQ5" s="34" t="b">
        <f t="shared" si="28"/>
        <v>0</v>
      </c>
      <c r="AR5" s="34" t="b">
        <f t="shared" si="29"/>
        <v>0</v>
      </c>
      <c r="AS5" s="34">
        <f t="shared" si="30"/>
        <v>1</v>
      </c>
      <c r="AT5" s="34">
        <f t="shared" si="31"/>
        <v>1</v>
      </c>
      <c r="AU5" s="34" t="b">
        <f t="shared" si="32"/>
        <v>0</v>
      </c>
      <c r="AV5" s="34" t="b">
        <f t="shared" si="33"/>
        <v>0</v>
      </c>
      <c r="AW5" s="34">
        <f t="shared" si="34"/>
        <v>4</v>
      </c>
      <c r="AX5" s="34">
        <f t="shared" si="35"/>
        <v>4</v>
      </c>
      <c r="AY5" s="34">
        <f t="shared" si="36"/>
        <v>4</v>
      </c>
      <c r="AZ5" s="34">
        <f t="shared" si="37"/>
        <v>4</v>
      </c>
      <c r="BA5" s="34" t="str">
        <f t="shared" si="38"/>
        <v>SUPER U</v>
      </c>
      <c r="BB5" s="34">
        <f t="shared" si="39"/>
        <v>43000.091999999997</v>
      </c>
      <c r="BC5" s="34">
        <f t="shared" si="40"/>
        <v>3</v>
      </c>
    </row>
    <row r="6" spans="1:55">
      <c r="A6" s="40" t="str">
        <f>X5</f>
        <v>VOLPE</v>
      </c>
      <c r="B6" s="46" t="str">
        <f>X8</f>
        <v>SANOFI</v>
      </c>
      <c r="C6" s="38">
        <v>4</v>
      </c>
      <c r="D6" s="52">
        <v>4</v>
      </c>
      <c r="E6" s="56">
        <v>5</v>
      </c>
      <c r="F6" s="52">
        <v>5</v>
      </c>
      <c r="H6" s="96">
        <f t="shared" si="41"/>
        <v>4</v>
      </c>
      <c r="I6" s="97" t="str">
        <f t="shared" si="10"/>
        <v>BOCA</v>
      </c>
      <c r="J6" s="98">
        <f t="shared" si="11"/>
        <v>40</v>
      </c>
      <c r="K6" s="98">
        <f t="shared" si="12"/>
        <v>9</v>
      </c>
      <c r="L6" s="98">
        <f t="shared" si="13"/>
        <v>31</v>
      </c>
      <c r="M6" s="98">
        <f t="shared" si="14"/>
        <v>7</v>
      </c>
      <c r="N6" s="98">
        <f t="shared" si="15"/>
        <v>3</v>
      </c>
      <c r="O6" s="98">
        <f t="shared" si="16"/>
        <v>0</v>
      </c>
      <c r="P6" s="98">
        <f t="shared" si="17"/>
        <v>4</v>
      </c>
      <c r="Q6" s="98">
        <f t="shared" si="18"/>
        <v>15</v>
      </c>
      <c r="R6" s="98">
        <f t="shared" si="19"/>
        <v>14</v>
      </c>
      <c r="S6" s="99">
        <f t="shared" si="20"/>
        <v>1</v>
      </c>
      <c r="U6" s="34">
        <v>4</v>
      </c>
      <c r="V6" s="34">
        <f t="shared" si="21"/>
        <v>1</v>
      </c>
      <c r="W6" s="61">
        <f t="shared" si="22"/>
        <v>1</v>
      </c>
      <c r="X6" s="62" t="str">
        <f>Feuil1!I5</f>
        <v>PI&amp;KC</v>
      </c>
      <c r="Y6" s="62">
        <f t="shared" si="23"/>
        <v>52</v>
      </c>
      <c r="Z6" s="62">
        <f t="shared" si="0"/>
        <v>17</v>
      </c>
      <c r="AA6" s="62">
        <f t="shared" si="1"/>
        <v>35</v>
      </c>
      <c r="AB6" s="62">
        <f t="shared" si="2"/>
        <v>7</v>
      </c>
      <c r="AC6" s="62">
        <f t="shared" si="3"/>
        <v>5</v>
      </c>
      <c r="AD6" s="62">
        <f t="shared" si="4"/>
        <v>2</v>
      </c>
      <c r="AE6" s="62">
        <f t="shared" si="5"/>
        <v>0</v>
      </c>
      <c r="AF6" s="62">
        <f t="shared" si="6"/>
        <v>23</v>
      </c>
      <c r="AG6" s="62">
        <f t="shared" si="7"/>
        <v>10</v>
      </c>
      <c r="AH6" s="66">
        <f t="shared" si="24"/>
        <v>13</v>
      </c>
      <c r="AI6" s="62">
        <f t="shared" si="25"/>
        <v>52000.152999999998</v>
      </c>
      <c r="AJ6" s="62">
        <f>AI6+0.000005</f>
        <v>52000.153005</v>
      </c>
      <c r="AK6" s="34">
        <f t="shared" si="26"/>
        <v>0</v>
      </c>
      <c r="AL6" s="34">
        <f t="shared" si="27"/>
        <v>3</v>
      </c>
      <c r="AM6" s="34">
        <f t="shared" si="8"/>
        <v>5</v>
      </c>
      <c r="AN6" s="34">
        <f t="shared" si="8"/>
        <v>5</v>
      </c>
      <c r="AO6" s="34">
        <f t="shared" si="9"/>
        <v>1</v>
      </c>
      <c r="AP6" s="34">
        <f t="shared" si="9"/>
        <v>1</v>
      </c>
      <c r="AQ6" s="34" t="b">
        <f t="shared" si="28"/>
        <v>0</v>
      </c>
      <c r="AR6" s="34">
        <f t="shared" si="29"/>
        <v>1</v>
      </c>
      <c r="AS6" s="34" t="b">
        <f t="shared" si="30"/>
        <v>0</v>
      </c>
      <c r="AT6" s="34" t="b">
        <f t="shared" si="31"/>
        <v>0</v>
      </c>
      <c r="AU6" s="34">
        <f t="shared" si="32"/>
        <v>1</v>
      </c>
      <c r="AV6" s="34" t="b">
        <f t="shared" si="33"/>
        <v>0</v>
      </c>
      <c r="AW6" s="34">
        <f t="shared" si="34"/>
        <v>1</v>
      </c>
      <c r="AX6" s="34">
        <f t="shared" si="35"/>
        <v>5</v>
      </c>
      <c r="AY6" s="34">
        <f t="shared" si="36"/>
        <v>5</v>
      </c>
      <c r="AZ6" s="34">
        <f t="shared" si="37"/>
        <v>1</v>
      </c>
      <c r="BA6" s="34" t="str">
        <f t="shared" si="38"/>
        <v>BOCA</v>
      </c>
      <c r="BB6" s="34">
        <f t="shared" si="39"/>
        <v>40000.025000000001</v>
      </c>
      <c r="BC6" s="34">
        <f t="shared" si="40"/>
        <v>4</v>
      </c>
    </row>
    <row r="7" spans="1:55" ht="13.8" thickBot="1">
      <c r="A7" s="41" t="str">
        <f>X9</f>
        <v>BOCA</v>
      </c>
      <c r="B7" s="47" t="str">
        <f>X10</f>
        <v>SUPER U</v>
      </c>
      <c r="C7" s="39">
        <v>1</v>
      </c>
      <c r="D7" s="53">
        <v>5</v>
      </c>
      <c r="E7" s="57">
        <v>5</v>
      </c>
      <c r="F7" s="53">
        <v>5</v>
      </c>
      <c r="H7" s="61">
        <f t="shared" si="41"/>
        <v>5</v>
      </c>
      <c r="I7" s="62" t="str">
        <f t="shared" si="10"/>
        <v>LAZER</v>
      </c>
      <c r="J7" s="69">
        <f t="shared" si="11"/>
        <v>39</v>
      </c>
      <c r="K7" s="69">
        <f t="shared" si="12"/>
        <v>9</v>
      </c>
      <c r="L7" s="69">
        <f t="shared" si="13"/>
        <v>30</v>
      </c>
      <c r="M7" s="69">
        <f t="shared" si="14"/>
        <v>6</v>
      </c>
      <c r="N7" s="69">
        <f t="shared" si="15"/>
        <v>3</v>
      </c>
      <c r="O7" s="69">
        <f t="shared" si="16"/>
        <v>0</v>
      </c>
      <c r="P7" s="69">
        <f t="shared" si="17"/>
        <v>3</v>
      </c>
      <c r="Q7" s="69">
        <f t="shared" si="18"/>
        <v>22</v>
      </c>
      <c r="R7" s="69">
        <f t="shared" si="19"/>
        <v>18</v>
      </c>
      <c r="S7" s="70">
        <f t="shared" si="20"/>
        <v>4</v>
      </c>
      <c r="U7" s="34">
        <v>5</v>
      </c>
      <c r="V7" s="34">
        <f t="shared" si="21"/>
        <v>5</v>
      </c>
      <c r="W7" s="61">
        <f t="shared" si="22"/>
        <v>5</v>
      </c>
      <c r="X7" s="62" t="str">
        <f>Feuil1!I6</f>
        <v>LAZER</v>
      </c>
      <c r="Y7" s="62">
        <f t="shared" si="23"/>
        <v>39</v>
      </c>
      <c r="Z7" s="62">
        <f t="shared" si="0"/>
        <v>9</v>
      </c>
      <c r="AA7" s="62">
        <f t="shared" si="1"/>
        <v>30</v>
      </c>
      <c r="AB7" s="62">
        <f t="shared" si="2"/>
        <v>6</v>
      </c>
      <c r="AC7" s="62">
        <f t="shared" si="3"/>
        <v>3</v>
      </c>
      <c r="AD7" s="62">
        <f t="shared" si="4"/>
        <v>0</v>
      </c>
      <c r="AE7" s="62">
        <f t="shared" si="5"/>
        <v>3</v>
      </c>
      <c r="AF7" s="62">
        <f t="shared" si="6"/>
        <v>22</v>
      </c>
      <c r="AG7" s="62">
        <f t="shared" si="7"/>
        <v>18</v>
      </c>
      <c r="AH7" s="66">
        <f t="shared" si="24"/>
        <v>4</v>
      </c>
      <c r="AI7" s="62">
        <f t="shared" si="25"/>
        <v>39000.061999999998</v>
      </c>
      <c r="AJ7" s="62">
        <f>AI7+0.000004</f>
        <v>39000.062003999999</v>
      </c>
      <c r="BA7" s="34" t="str">
        <f t="shared" si="38"/>
        <v>LAZER</v>
      </c>
      <c r="BB7" s="34">
        <f t="shared" si="39"/>
        <v>39000.061999999998</v>
      </c>
      <c r="BC7" s="34">
        <f t="shared" si="40"/>
        <v>5</v>
      </c>
    </row>
    <row r="8" spans="1:55" ht="13.8" thickBot="1">
      <c r="A8" s="35"/>
      <c r="B8" s="35"/>
      <c r="C8" s="55"/>
      <c r="D8" s="55"/>
      <c r="E8" s="55"/>
      <c r="F8" s="55"/>
      <c r="H8" s="88">
        <f t="shared" si="41"/>
        <v>6</v>
      </c>
      <c r="I8" s="89" t="str">
        <f t="shared" si="10"/>
        <v>VOLPE</v>
      </c>
      <c r="J8" s="90">
        <f t="shared" si="11"/>
        <v>39</v>
      </c>
      <c r="K8" s="90">
        <f t="shared" si="12"/>
        <v>8</v>
      </c>
      <c r="L8" s="90">
        <f t="shared" si="13"/>
        <v>31</v>
      </c>
      <c r="M8" s="90">
        <f t="shared" si="14"/>
        <v>7</v>
      </c>
      <c r="N8" s="90">
        <f t="shared" si="15"/>
        <v>2</v>
      </c>
      <c r="O8" s="90">
        <f t="shared" si="16"/>
        <v>2</v>
      </c>
      <c r="P8" s="90">
        <f t="shared" si="17"/>
        <v>3</v>
      </c>
      <c r="Q8" s="90">
        <f t="shared" si="18"/>
        <v>21</v>
      </c>
      <c r="R8" s="90">
        <f t="shared" si="19"/>
        <v>24</v>
      </c>
      <c r="S8" s="91">
        <f t="shared" si="20"/>
        <v>-3</v>
      </c>
      <c r="U8" s="34">
        <v>6</v>
      </c>
      <c r="V8" s="34">
        <f t="shared" si="21"/>
        <v>2</v>
      </c>
      <c r="W8" s="61">
        <f t="shared" si="22"/>
        <v>2</v>
      </c>
      <c r="X8" s="62" t="str">
        <f>Feuil1!I7</f>
        <v>SANOFI</v>
      </c>
      <c r="Y8" s="62">
        <f t="shared" si="23"/>
        <v>47</v>
      </c>
      <c r="Z8" s="62">
        <f t="shared" si="0"/>
        <v>12</v>
      </c>
      <c r="AA8" s="62">
        <f t="shared" si="1"/>
        <v>35</v>
      </c>
      <c r="AB8" s="62">
        <f t="shared" si="2"/>
        <v>7</v>
      </c>
      <c r="AC8" s="62">
        <f t="shared" si="3"/>
        <v>3</v>
      </c>
      <c r="AD8" s="62">
        <f t="shared" si="4"/>
        <v>3</v>
      </c>
      <c r="AE8" s="62">
        <f t="shared" si="5"/>
        <v>1</v>
      </c>
      <c r="AF8" s="62">
        <f t="shared" si="6"/>
        <v>21</v>
      </c>
      <c r="AG8" s="62">
        <f t="shared" si="7"/>
        <v>17</v>
      </c>
      <c r="AH8" s="66">
        <f t="shared" si="24"/>
        <v>4</v>
      </c>
      <c r="AI8" s="62">
        <f t="shared" si="25"/>
        <v>47000.061000000002</v>
      </c>
      <c r="AJ8" s="62">
        <f>AI8+0.000003</f>
        <v>47000.061003000003</v>
      </c>
      <c r="BA8" s="34" t="str">
        <f t="shared" si="38"/>
        <v>VOLPE</v>
      </c>
      <c r="BB8" s="34">
        <f t="shared" si="39"/>
        <v>38999.991000000002</v>
      </c>
      <c r="BC8" s="34">
        <f t="shared" si="40"/>
        <v>6</v>
      </c>
    </row>
    <row r="9" spans="1:55" ht="13.8" thickBot="1">
      <c r="A9" s="126" t="s">
        <v>41</v>
      </c>
      <c r="B9" s="127"/>
      <c r="C9" s="127"/>
      <c r="D9" s="127"/>
      <c r="E9" s="127"/>
      <c r="F9" s="128"/>
      <c r="H9" s="61">
        <f t="shared" si="41"/>
        <v>7</v>
      </c>
      <c r="I9" s="62" t="str">
        <f t="shared" si="10"/>
        <v>MINETTO</v>
      </c>
      <c r="J9" s="69">
        <f t="shared" si="11"/>
        <v>35</v>
      </c>
      <c r="K9" s="69">
        <f t="shared" si="12"/>
        <v>6</v>
      </c>
      <c r="L9" s="69">
        <f t="shared" si="13"/>
        <v>29</v>
      </c>
      <c r="M9" s="69">
        <f t="shared" si="14"/>
        <v>7</v>
      </c>
      <c r="N9" s="69">
        <f t="shared" si="15"/>
        <v>2</v>
      </c>
      <c r="O9" s="69">
        <f t="shared" si="16"/>
        <v>0</v>
      </c>
      <c r="P9" s="69">
        <f t="shared" si="17"/>
        <v>5</v>
      </c>
      <c r="Q9" s="69">
        <f t="shared" si="18"/>
        <v>16</v>
      </c>
      <c r="R9" s="69">
        <f t="shared" si="19"/>
        <v>23</v>
      </c>
      <c r="S9" s="70">
        <f t="shared" si="20"/>
        <v>-7</v>
      </c>
      <c r="U9" s="34">
        <v>7</v>
      </c>
      <c r="V9" s="34">
        <f t="shared" si="21"/>
        <v>4</v>
      </c>
      <c r="W9" s="61">
        <f t="shared" si="22"/>
        <v>4</v>
      </c>
      <c r="X9" s="62" t="str">
        <f>Feuil1!I8</f>
        <v>BOCA</v>
      </c>
      <c r="Y9" s="62">
        <f t="shared" si="23"/>
        <v>40</v>
      </c>
      <c r="Z9" s="62">
        <f t="shared" si="0"/>
        <v>9</v>
      </c>
      <c r="AA9" s="62">
        <f t="shared" si="1"/>
        <v>31</v>
      </c>
      <c r="AB9" s="62">
        <f t="shared" si="2"/>
        <v>7</v>
      </c>
      <c r="AC9" s="62">
        <f t="shared" si="3"/>
        <v>3</v>
      </c>
      <c r="AD9" s="62">
        <f t="shared" si="4"/>
        <v>0</v>
      </c>
      <c r="AE9" s="62">
        <f t="shared" si="5"/>
        <v>4</v>
      </c>
      <c r="AF9" s="62">
        <f t="shared" si="6"/>
        <v>15</v>
      </c>
      <c r="AG9" s="62">
        <f t="shared" si="7"/>
        <v>14</v>
      </c>
      <c r="AH9" s="66">
        <f t="shared" si="24"/>
        <v>1</v>
      </c>
      <c r="AI9" s="62">
        <f t="shared" si="25"/>
        <v>40000.025000000001</v>
      </c>
      <c r="AJ9" s="62">
        <f>AI9+0.000002</f>
        <v>40000.025002000002</v>
      </c>
      <c r="BA9" s="34" t="str">
        <f t="shared" si="38"/>
        <v>MINETTO</v>
      </c>
      <c r="BB9" s="34">
        <f t="shared" si="39"/>
        <v>34999.946000000004</v>
      </c>
      <c r="BC9" s="34">
        <f t="shared" si="40"/>
        <v>7</v>
      </c>
    </row>
    <row r="10" spans="1:55" ht="13.8" thickBot="1">
      <c r="A10" s="64" t="s">
        <v>38</v>
      </c>
      <c r="B10" s="65" t="s">
        <v>38</v>
      </c>
      <c r="C10" s="64" t="s">
        <v>39</v>
      </c>
      <c r="D10" s="64" t="s">
        <v>39</v>
      </c>
      <c r="E10" s="64" t="s">
        <v>40</v>
      </c>
      <c r="F10" s="45" t="s">
        <v>40</v>
      </c>
      <c r="H10" s="92">
        <f t="shared" si="41"/>
        <v>8</v>
      </c>
      <c r="I10" s="93" t="str">
        <f t="shared" si="10"/>
        <v>PEIPIN</v>
      </c>
      <c r="J10" s="94">
        <f t="shared" si="11"/>
        <v>29</v>
      </c>
      <c r="K10" s="94">
        <f t="shared" si="12"/>
        <v>0</v>
      </c>
      <c r="L10" s="94">
        <f t="shared" si="13"/>
        <v>29</v>
      </c>
      <c r="M10" s="94">
        <f t="shared" si="14"/>
        <v>7</v>
      </c>
      <c r="N10" s="94">
        <f t="shared" si="15"/>
        <v>0</v>
      </c>
      <c r="O10" s="94">
        <f t="shared" si="16"/>
        <v>0</v>
      </c>
      <c r="P10" s="94">
        <f t="shared" si="17"/>
        <v>7</v>
      </c>
      <c r="Q10" s="94">
        <f t="shared" si="18"/>
        <v>14</v>
      </c>
      <c r="R10" s="94">
        <f t="shared" si="19"/>
        <v>33</v>
      </c>
      <c r="S10" s="95">
        <f t="shared" si="20"/>
        <v>-19</v>
      </c>
      <c r="U10" s="34">
        <v>8</v>
      </c>
      <c r="V10" s="34">
        <f t="shared" si="21"/>
        <v>3</v>
      </c>
      <c r="W10" s="61">
        <f t="shared" si="22"/>
        <v>3</v>
      </c>
      <c r="X10" s="62" t="str">
        <f>Feuil1!I9</f>
        <v>SUPER U</v>
      </c>
      <c r="Y10" s="62">
        <f t="shared" si="23"/>
        <v>43</v>
      </c>
      <c r="Z10" s="62">
        <f t="shared" si="0"/>
        <v>13</v>
      </c>
      <c r="AA10" s="62">
        <f t="shared" si="1"/>
        <v>30</v>
      </c>
      <c r="AB10" s="62">
        <f t="shared" si="2"/>
        <v>6</v>
      </c>
      <c r="AC10" s="62">
        <f t="shared" si="3"/>
        <v>4</v>
      </c>
      <c r="AD10" s="62">
        <f t="shared" si="4"/>
        <v>1</v>
      </c>
      <c r="AE10" s="62">
        <f t="shared" si="5"/>
        <v>1</v>
      </c>
      <c r="AF10" s="62">
        <f t="shared" si="6"/>
        <v>22</v>
      </c>
      <c r="AG10" s="62">
        <f t="shared" si="7"/>
        <v>15</v>
      </c>
      <c r="AH10" s="66">
        <f t="shared" si="24"/>
        <v>7</v>
      </c>
      <c r="AI10" s="62">
        <f t="shared" si="25"/>
        <v>43000.091999999997</v>
      </c>
      <c r="AJ10" s="62">
        <f>AI10+0.000001</f>
        <v>43000.092000999997</v>
      </c>
      <c r="AK10" s="34">
        <f t="shared" si="26"/>
        <v>3</v>
      </c>
      <c r="AL10" s="34">
        <f t="shared" si="27"/>
        <v>0</v>
      </c>
      <c r="AM10" s="34">
        <f t="shared" ref="AM10:AN13" si="42">E11</f>
        <v>3</v>
      </c>
      <c r="AN10" s="34">
        <f t="shared" si="42"/>
        <v>3</v>
      </c>
      <c r="AO10" s="34">
        <f t="shared" ref="AO10:AP13" si="43">IF(C11="",0,1)</f>
        <v>1</v>
      </c>
      <c r="AP10" s="34">
        <f t="shared" si="43"/>
        <v>1</v>
      </c>
      <c r="AQ10" s="34">
        <f t="shared" si="28"/>
        <v>1</v>
      </c>
      <c r="AR10" s="34" t="b">
        <f t="shared" si="29"/>
        <v>0</v>
      </c>
      <c r="AS10" s="34" t="b">
        <f t="shared" si="30"/>
        <v>0</v>
      </c>
      <c r="AT10" s="34" t="b">
        <f t="shared" si="31"/>
        <v>0</v>
      </c>
      <c r="AU10" s="34" t="b">
        <f t="shared" si="32"/>
        <v>0</v>
      </c>
      <c r="AV10" s="34">
        <f t="shared" si="33"/>
        <v>1</v>
      </c>
      <c r="AW10" s="34">
        <f t="shared" si="34"/>
        <v>5</v>
      </c>
      <c r="AX10" s="34">
        <f t="shared" si="35"/>
        <v>2</v>
      </c>
      <c r="AY10" s="34">
        <f t="shared" si="36"/>
        <v>2</v>
      </c>
      <c r="AZ10" s="34">
        <f t="shared" si="37"/>
        <v>5</v>
      </c>
      <c r="BA10" s="34" t="str">
        <f t="shared" si="38"/>
        <v>PEIPIN</v>
      </c>
      <c r="BB10" s="34">
        <f t="shared" si="39"/>
        <v>28999.824000000001</v>
      </c>
      <c r="BC10" s="34">
        <f t="shared" si="40"/>
        <v>8</v>
      </c>
    </row>
    <row r="11" spans="1:55">
      <c r="A11" s="42" t="str">
        <f>X3</f>
        <v>MINETTO</v>
      </c>
      <c r="B11" s="51" t="str">
        <f>X4</f>
        <v>PEIPIN</v>
      </c>
      <c r="C11" s="36">
        <v>5</v>
      </c>
      <c r="D11" s="37">
        <v>2</v>
      </c>
      <c r="E11" s="48">
        <v>3</v>
      </c>
      <c r="F11" s="37">
        <v>3</v>
      </c>
      <c r="AK11" s="34">
        <f t="shared" si="26"/>
        <v>3</v>
      </c>
      <c r="AL11" s="34">
        <f t="shared" si="27"/>
        <v>0</v>
      </c>
      <c r="AM11" s="34">
        <f t="shared" si="42"/>
        <v>5</v>
      </c>
      <c r="AN11" s="34">
        <f t="shared" si="42"/>
        <v>5</v>
      </c>
      <c r="AO11" s="34">
        <f t="shared" si="43"/>
        <v>1</v>
      </c>
      <c r="AP11" s="34">
        <f t="shared" si="43"/>
        <v>1</v>
      </c>
      <c r="AQ11" s="34">
        <f t="shared" si="28"/>
        <v>1</v>
      </c>
      <c r="AR11" s="34" t="b">
        <f t="shared" si="29"/>
        <v>0</v>
      </c>
      <c r="AS11" s="34" t="b">
        <f t="shared" si="30"/>
        <v>0</v>
      </c>
      <c r="AT11" s="34" t="b">
        <f t="shared" si="31"/>
        <v>0</v>
      </c>
      <c r="AU11" s="34" t="b">
        <f t="shared" si="32"/>
        <v>0</v>
      </c>
      <c r="AV11" s="34">
        <f t="shared" si="33"/>
        <v>1</v>
      </c>
      <c r="AW11" s="34">
        <f t="shared" si="34"/>
        <v>5</v>
      </c>
      <c r="AX11" s="34">
        <f t="shared" si="35"/>
        <v>3</v>
      </c>
      <c r="AY11" s="34">
        <f t="shared" si="36"/>
        <v>3</v>
      </c>
      <c r="AZ11" s="34">
        <f t="shared" si="37"/>
        <v>5</v>
      </c>
    </row>
    <row r="12" spans="1:55">
      <c r="A12" s="40" t="str">
        <f>X5</f>
        <v>VOLPE</v>
      </c>
      <c r="B12" s="46" t="str">
        <f>X7</f>
        <v>LAZER</v>
      </c>
      <c r="C12" s="38">
        <v>5</v>
      </c>
      <c r="D12" s="52">
        <v>3</v>
      </c>
      <c r="E12" s="56">
        <v>5</v>
      </c>
      <c r="F12" s="52">
        <v>5</v>
      </c>
      <c r="H12" s="35" t="s">
        <v>58</v>
      </c>
      <c r="AK12" s="34">
        <f t="shared" si="26"/>
        <v>0</v>
      </c>
      <c r="AL12" s="34">
        <f t="shared" si="27"/>
        <v>3</v>
      </c>
      <c r="AM12" s="34">
        <f t="shared" si="42"/>
        <v>5</v>
      </c>
      <c r="AN12" s="34">
        <f t="shared" si="42"/>
        <v>5</v>
      </c>
      <c r="AO12" s="34">
        <f t="shared" si="43"/>
        <v>1</v>
      </c>
      <c r="AP12" s="34">
        <f t="shared" si="43"/>
        <v>1</v>
      </c>
      <c r="AQ12" s="34" t="b">
        <f t="shared" si="28"/>
        <v>0</v>
      </c>
      <c r="AR12" s="34">
        <f t="shared" si="29"/>
        <v>1</v>
      </c>
      <c r="AS12" s="34" t="b">
        <f t="shared" si="30"/>
        <v>0</v>
      </c>
      <c r="AT12" s="34" t="b">
        <f t="shared" si="31"/>
        <v>0</v>
      </c>
      <c r="AU12" s="34">
        <f t="shared" si="32"/>
        <v>1</v>
      </c>
      <c r="AV12" s="34" t="b">
        <f t="shared" si="33"/>
        <v>0</v>
      </c>
      <c r="AW12" s="34">
        <f t="shared" si="34"/>
        <v>1</v>
      </c>
      <c r="AX12" s="34">
        <f t="shared" si="35"/>
        <v>3</v>
      </c>
      <c r="AY12" s="34">
        <f t="shared" si="36"/>
        <v>3</v>
      </c>
      <c r="AZ12" s="34">
        <f t="shared" si="37"/>
        <v>1</v>
      </c>
    </row>
    <row r="13" spans="1:55">
      <c r="A13" s="40" t="str">
        <f>X9</f>
        <v>BOCA</v>
      </c>
      <c r="B13" s="46" t="str">
        <f>X8</f>
        <v>SANOFI</v>
      </c>
      <c r="C13" s="38">
        <v>1</v>
      </c>
      <c r="D13" s="52">
        <v>3</v>
      </c>
      <c r="E13" s="56">
        <v>5</v>
      </c>
      <c r="F13" s="52">
        <v>5</v>
      </c>
      <c r="N13" s="87"/>
      <c r="O13" s="87"/>
      <c r="P13" s="87"/>
      <c r="AK13" s="34">
        <f t="shared" si="26"/>
        <v>0</v>
      </c>
      <c r="AL13" s="34">
        <f t="shared" si="27"/>
        <v>3</v>
      </c>
      <c r="AM13" s="34">
        <f t="shared" si="42"/>
        <v>5</v>
      </c>
      <c r="AN13" s="34">
        <f t="shared" si="42"/>
        <v>5</v>
      </c>
      <c r="AO13" s="34">
        <f t="shared" si="43"/>
        <v>1</v>
      </c>
      <c r="AP13" s="34">
        <f t="shared" si="43"/>
        <v>1</v>
      </c>
      <c r="AQ13" s="34" t="b">
        <f t="shared" si="28"/>
        <v>0</v>
      </c>
      <c r="AR13" s="34">
        <f t="shared" si="29"/>
        <v>1</v>
      </c>
      <c r="AS13" s="34" t="b">
        <f t="shared" si="30"/>
        <v>0</v>
      </c>
      <c r="AT13" s="34" t="b">
        <f t="shared" si="31"/>
        <v>0</v>
      </c>
      <c r="AU13" s="34">
        <f t="shared" si="32"/>
        <v>1</v>
      </c>
      <c r="AV13" s="34" t="b">
        <f t="shared" si="33"/>
        <v>0</v>
      </c>
      <c r="AW13" s="34">
        <f t="shared" si="34"/>
        <v>1</v>
      </c>
      <c r="AX13" s="34">
        <f t="shared" si="35"/>
        <v>2</v>
      </c>
      <c r="AY13" s="34">
        <f t="shared" si="36"/>
        <v>2</v>
      </c>
      <c r="AZ13" s="34">
        <f t="shared" si="37"/>
        <v>1</v>
      </c>
    </row>
    <row r="14" spans="1:55" ht="13.8" thickBot="1">
      <c r="A14" s="41" t="str">
        <f>X10</f>
        <v>SUPER U</v>
      </c>
      <c r="B14" s="47" t="str">
        <f>X6</f>
        <v>PI&amp;KC</v>
      </c>
      <c r="C14" s="39">
        <v>1</v>
      </c>
      <c r="D14" s="53">
        <v>2</v>
      </c>
      <c r="E14" s="57">
        <v>5</v>
      </c>
      <c r="F14" s="53">
        <v>5</v>
      </c>
      <c r="H14" s="35" t="s">
        <v>65</v>
      </c>
    </row>
    <row r="15" spans="1:55" ht="13.8" thickBot="1">
      <c r="A15" s="35"/>
      <c r="B15" s="35"/>
      <c r="C15" s="55"/>
      <c r="D15" s="55"/>
      <c r="E15" s="55"/>
      <c r="F15" s="55"/>
      <c r="H15" s="35" t="s">
        <v>59</v>
      </c>
    </row>
    <row r="16" spans="1:55" ht="13.8" thickBot="1">
      <c r="A16" s="126" t="s">
        <v>42</v>
      </c>
      <c r="B16" s="127"/>
      <c r="C16" s="127"/>
      <c r="D16" s="127"/>
      <c r="E16" s="127"/>
      <c r="F16" s="128"/>
      <c r="H16" s="35" t="s">
        <v>60</v>
      </c>
    </row>
    <row r="17" spans="1:52" ht="13.8" thickBot="1">
      <c r="A17" s="64" t="s">
        <v>38</v>
      </c>
      <c r="B17" s="65" t="s">
        <v>38</v>
      </c>
      <c r="C17" s="64" t="s">
        <v>39</v>
      </c>
      <c r="D17" s="64" t="s">
        <v>39</v>
      </c>
      <c r="E17" s="64" t="s">
        <v>40</v>
      </c>
      <c r="F17" s="45" t="s">
        <v>40</v>
      </c>
      <c r="H17" s="35" t="s">
        <v>61</v>
      </c>
      <c r="AK17" s="34">
        <f t="shared" si="26"/>
        <v>3</v>
      </c>
      <c r="AL17" s="34">
        <f t="shared" si="27"/>
        <v>0</v>
      </c>
      <c r="AM17" s="34">
        <f t="shared" ref="AM17:AN20" si="44">E18</f>
        <v>5</v>
      </c>
      <c r="AN17" s="34">
        <f t="shared" si="44"/>
        <v>5</v>
      </c>
      <c r="AO17" s="34">
        <f t="shared" ref="AO17:AP20" si="45">IF(C18="",0,1)</f>
        <v>1</v>
      </c>
      <c r="AP17" s="34">
        <f t="shared" si="45"/>
        <v>1</v>
      </c>
      <c r="AQ17" s="34">
        <f t="shared" si="28"/>
        <v>1</v>
      </c>
      <c r="AR17" s="34" t="b">
        <f t="shared" si="29"/>
        <v>0</v>
      </c>
      <c r="AS17" s="34" t="b">
        <f t="shared" si="30"/>
        <v>0</v>
      </c>
      <c r="AT17" s="34" t="b">
        <f t="shared" si="31"/>
        <v>0</v>
      </c>
      <c r="AU17" s="34" t="b">
        <f t="shared" si="32"/>
        <v>0</v>
      </c>
      <c r="AV17" s="34">
        <f t="shared" si="33"/>
        <v>1</v>
      </c>
      <c r="AW17" s="34">
        <f t="shared" si="34"/>
        <v>3</v>
      </c>
      <c r="AX17" s="34">
        <f t="shared" si="35"/>
        <v>2</v>
      </c>
      <c r="AY17" s="34">
        <f t="shared" si="36"/>
        <v>2</v>
      </c>
      <c r="AZ17" s="34">
        <f t="shared" si="37"/>
        <v>3</v>
      </c>
    </row>
    <row r="18" spans="1:52">
      <c r="A18" s="42" t="str">
        <f>X7</f>
        <v>LAZER</v>
      </c>
      <c r="B18" s="51" t="str">
        <f>X8</f>
        <v>SANOFI</v>
      </c>
      <c r="C18" s="36">
        <v>3</v>
      </c>
      <c r="D18" s="37">
        <v>2</v>
      </c>
      <c r="E18" s="48">
        <v>5</v>
      </c>
      <c r="F18" s="37">
        <v>5</v>
      </c>
      <c r="AK18" s="34">
        <f t="shared" si="26"/>
        <v>3</v>
      </c>
      <c r="AL18" s="34">
        <f t="shared" si="27"/>
        <v>0</v>
      </c>
      <c r="AM18" s="34">
        <f t="shared" si="44"/>
        <v>5</v>
      </c>
      <c r="AN18" s="34">
        <f t="shared" si="44"/>
        <v>5</v>
      </c>
      <c r="AO18" s="34">
        <f t="shared" si="45"/>
        <v>1</v>
      </c>
      <c r="AP18" s="34">
        <f t="shared" si="45"/>
        <v>1</v>
      </c>
      <c r="AQ18" s="34">
        <f t="shared" si="28"/>
        <v>1</v>
      </c>
      <c r="AR18" s="34" t="b">
        <f t="shared" si="29"/>
        <v>0</v>
      </c>
      <c r="AS18" s="34" t="b">
        <f t="shared" si="30"/>
        <v>0</v>
      </c>
      <c r="AT18" s="34" t="b">
        <f t="shared" si="31"/>
        <v>0</v>
      </c>
      <c r="AU18" s="34" t="b">
        <f t="shared" si="32"/>
        <v>0</v>
      </c>
      <c r="AV18" s="34">
        <f t="shared" si="33"/>
        <v>1</v>
      </c>
      <c r="AW18" s="34">
        <f t="shared" si="34"/>
        <v>4</v>
      </c>
      <c r="AX18" s="34">
        <f t="shared" si="35"/>
        <v>2</v>
      </c>
      <c r="AY18" s="34">
        <f t="shared" si="36"/>
        <v>2</v>
      </c>
      <c r="AZ18" s="34">
        <f t="shared" si="37"/>
        <v>4</v>
      </c>
    </row>
    <row r="19" spans="1:52">
      <c r="A19" s="43" t="str">
        <f>X5</f>
        <v>VOLPE</v>
      </c>
      <c r="B19" s="49" t="str">
        <f>X4</f>
        <v>PEIPIN</v>
      </c>
      <c r="C19" s="38">
        <v>4</v>
      </c>
      <c r="D19" s="52">
        <v>2</v>
      </c>
      <c r="E19" s="56">
        <v>5</v>
      </c>
      <c r="F19" s="52">
        <v>5</v>
      </c>
      <c r="H19" s="35" t="s">
        <v>66</v>
      </c>
      <c r="AK19" s="34">
        <f t="shared" si="26"/>
        <v>0</v>
      </c>
      <c r="AL19" s="34">
        <f t="shared" si="27"/>
        <v>3</v>
      </c>
      <c r="AM19" s="34">
        <f t="shared" si="44"/>
        <v>5</v>
      </c>
      <c r="AN19" s="34">
        <f t="shared" si="44"/>
        <v>5</v>
      </c>
      <c r="AO19" s="34">
        <f t="shared" si="45"/>
        <v>1</v>
      </c>
      <c r="AP19" s="34">
        <f t="shared" si="45"/>
        <v>1</v>
      </c>
      <c r="AQ19" s="34" t="b">
        <f t="shared" si="28"/>
        <v>0</v>
      </c>
      <c r="AR19" s="34">
        <f t="shared" si="29"/>
        <v>1</v>
      </c>
      <c r="AS19" s="34" t="b">
        <f t="shared" si="30"/>
        <v>0</v>
      </c>
      <c r="AT19" s="34" t="b">
        <f t="shared" si="31"/>
        <v>0</v>
      </c>
      <c r="AU19" s="34">
        <f t="shared" si="32"/>
        <v>1</v>
      </c>
      <c r="AV19" s="34" t="b">
        <f t="shared" si="33"/>
        <v>0</v>
      </c>
      <c r="AW19" s="34">
        <f t="shared" si="34"/>
        <v>1</v>
      </c>
      <c r="AX19" s="34">
        <f t="shared" si="35"/>
        <v>2</v>
      </c>
      <c r="AY19" s="34">
        <f t="shared" si="36"/>
        <v>2</v>
      </c>
      <c r="AZ19" s="34">
        <f t="shared" si="37"/>
        <v>1</v>
      </c>
    </row>
    <row r="20" spans="1:52">
      <c r="A20" s="40" t="str">
        <f>X9</f>
        <v>BOCA</v>
      </c>
      <c r="B20" s="46" t="str">
        <f>X6</f>
        <v>PI&amp;KC</v>
      </c>
      <c r="C20" s="38">
        <v>1</v>
      </c>
      <c r="D20" s="52">
        <v>2</v>
      </c>
      <c r="E20" s="56">
        <v>5</v>
      </c>
      <c r="F20" s="52">
        <v>5</v>
      </c>
      <c r="H20" s="35" t="s">
        <v>62</v>
      </c>
      <c r="AK20" s="34">
        <f t="shared" si="26"/>
        <v>3</v>
      </c>
      <c r="AL20" s="34">
        <f t="shared" si="27"/>
        <v>0</v>
      </c>
      <c r="AM20" s="34">
        <f t="shared" si="44"/>
        <v>5</v>
      </c>
      <c r="AN20" s="34">
        <f t="shared" si="44"/>
        <v>5</v>
      </c>
      <c r="AO20" s="34">
        <f t="shared" si="45"/>
        <v>1</v>
      </c>
      <c r="AP20" s="34">
        <f t="shared" si="45"/>
        <v>1</v>
      </c>
      <c r="AQ20" s="34">
        <f t="shared" si="28"/>
        <v>1</v>
      </c>
      <c r="AR20" s="34" t="b">
        <f t="shared" si="29"/>
        <v>0</v>
      </c>
      <c r="AS20" s="34" t="b">
        <f t="shared" si="30"/>
        <v>0</v>
      </c>
      <c r="AT20" s="34" t="b">
        <f t="shared" si="31"/>
        <v>0</v>
      </c>
      <c r="AU20" s="34" t="b">
        <f t="shared" si="32"/>
        <v>0</v>
      </c>
      <c r="AV20" s="34">
        <f t="shared" si="33"/>
        <v>1</v>
      </c>
      <c r="AW20" s="34">
        <f t="shared" si="34"/>
        <v>3</v>
      </c>
      <c r="AX20" s="34">
        <f t="shared" si="35"/>
        <v>2</v>
      </c>
      <c r="AY20" s="34">
        <f t="shared" si="36"/>
        <v>2</v>
      </c>
      <c r="AZ20" s="34">
        <f t="shared" si="37"/>
        <v>3</v>
      </c>
    </row>
    <row r="21" spans="1:52" ht="13.8" thickBot="1">
      <c r="A21" s="41" t="str">
        <f>X10</f>
        <v>SUPER U</v>
      </c>
      <c r="B21" s="47" t="str">
        <f>X3</f>
        <v>MINETTO</v>
      </c>
      <c r="C21" s="39">
        <v>3</v>
      </c>
      <c r="D21" s="53">
        <v>2</v>
      </c>
      <c r="E21" s="57">
        <v>5</v>
      </c>
      <c r="F21" s="53">
        <v>5</v>
      </c>
      <c r="H21" s="35" t="s">
        <v>63</v>
      </c>
    </row>
    <row r="22" spans="1:52" ht="13.8" thickBot="1">
      <c r="A22" s="35"/>
      <c r="B22" s="35"/>
      <c r="C22" s="55"/>
      <c r="D22" s="55"/>
      <c r="E22" s="55"/>
      <c r="F22" s="55"/>
      <c r="H22" s="35" t="s">
        <v>64</v>
      </c>
    </row>
    <row r="23" spans="1:52" ht="13.8" thickBot="1">
      <c r="A23" s="126" t="s">
        <v>43</v>
      </c>
      <c r="B23" s="127"/>
      <c r="C23" s="127"/>
      <c r="D23" s="127"/>
      <c r="E23" s="127"/>
      <c r="F23" s="128"/>
    </row>
    <row r="24" spans="1:52" ht="13.8" thickBot="1">
      <c r="A24" s="64" t="s">
        <v>38</v>
      </c>
      <c r="B24" s="65" t="s">
        <v>38</v>
      </c>
      <c r="C24" s="64" t="s">
        <v>39</v>
      </c>
      <c r="D24" s="64" t="s">
        <v>39</v>
      </c>
      <c r="E24" s="64" t="s">
        <v>40</v>
      </c>
      <c r="F24" s="45" t="s">
        <v>40</v>
      </c>
      <c r="H24" s="35" t="s">
        <v>67</v>
      </c>
      <c r="AK24" s="34">
        <f t="shared" si="26"/>
        <v>0</v>
      </c>
      <c r="AL24" s="34">
        <f t="shared" si="27"/>
        <v>3</v>
      </c>
      <c r="AM24" s="34">
        <f t="shared" ref="AM24:AN27" si="46">E25</f>
        <v>5</v>
      </c>
      <c r="AN24" s="34">
        <f t="shared" si="46"/>
        <v>5</v>
      </c>
      <c r="AO24" s="34">
        <f t="shared" ref="AO24:AP27" si="47">IF(C25="",0,1)</f>
        <v>1</v>
      </c>
      <c r="AP24" s="34">
        <f t="shared" si="47"/>
        <v>1</v>
      </c>
      <c r="AQ24" s="34" t="b">
        <f t="shared" si="28"/>
        <v>0</v>
      </c>
      <c r="AR24" s="34">
        <f t="shared" si="29"/>
        <v>1</v>
      </c>
      <c r="AS24" s="34" t="b">
        <f t="shared" si="30"/>
        <v>0</v>
      </c>
      <c r="AT24" s="34" t="b">
        <f t="shared" si="31"/>
        <v>0</v>
      </c>
      <c r="AU24" s="34">
        <f t="shared" si="32"/>
        <v>1</v>
      </c>
      <c r="AV24" s="34" t="b">
        <f t="shared" si="33"/>
        <v>0</v>
      </c>
      <c r="AW24" s="34">
        <f t="shared" si="34"/>
        <v>3</v>
      </c>
      <c r="AX24" s="34">
        <f t="shared" si="35"/>
        <v>5</v>
      </c>
      <c r="AY24" s="34">
        <f t="shared" si="36"/>
        <v>5</v>
      </c>
      <c r="AZ24" s="34">
        <f t="shared" si="37"/>
        <v>3</v>
      </c>
    </row>
    <row r="25" spans="1:52">
      <c r="A25" s="42" t="str">
        <f>X4</f>
        <v>PEIPIN</v>
      </c>
      <c r="B25" s="51" t="str">
        <f>X6</f>
        <v>PI&amp;KC</v>
      </c>
      <c r="C25" s="36">
        <v>3</v>
      </c>
      <c r="D25" s="37">
        <v>5</v>
      </c>
      <c r="E25" s="48">
        <v>5</v>
      </c>
      <c r="F25" s="37">
        <v>5</v>
      </c>
      <c r="AK25" s="34">
        <f t="shared" si="26"/>
        <v>0</v>
      </c>
      <c r="AL25" s="34">
        <f t="shared" si="27"/>
        <v>3</v>
      </c>
      <c r="AM25" s="34">
        <f t="shared" si="46"/>
        <v>1</v>
      </c>
      <c r="AN25" s="34">
        <f t="shared" si="46"/>
        <v>1</v>
      </c>
      <c r="AO25" s="34">
        <f t="shared" si="47"/>
        <v>1</v>
      </c>
      <c r="AP25" s="34">
        <f t="shared" si="47"/>
        <v>1</v>
      </c>
      <c r="AQ25" s="34" t="b">
        <f t="shared" si="28"/>
        <v>0</v>
      </c>
      <c r="AR25" s="34">
        <f t="shared" si="29"/>
        <v>1</v>
      </c>
      <c r="AS25" s="34" t="b">
        <f t="shared" si="30"/>
        <v>0</v>
      </c>
      <c r="AT25" s="34" t="b">
        <f t="shared" si="31"/>
        <v>0</v>
      </c>
      <c r="AU25" s="34">
        <f t="shared" si="32"/>
        <v>1</v>
      </c>
      <c r="AV25" s="34" t="b">
        <f t="shared" si="33"/>
        <v>0</v>
      </c>
      <c r="AW25" s="34">
        <f t="shared" si="34"/>
        <v>2</v>
      </c>
      <c r="AX25" s="34">
        <f t="shared" si="35"/>
        <v>4</v>
      </c>
      <c r="AY25" s="34">
        <f t="shared" si="36"/>
        <v>4</v>
      </c>
      <c r="AZ25" s="34">
        <f t="shared" si="37"/>
        <v>2</v>
      </c>
    </row>
    <row r="26" spans="1:52">
      <c r="A26" s="40" t="str">
        <f>X5</f>
        <v>VOLPE</v>
      </c>
      <c r="B26" s="46" t="str">
        <f>X3</f>
        <v>MINETTO</v>
      </c>
      <c r="C26" s="38">
        <v>2</v>
      </c>
      <c r="D26" s="52">
        <v>4</v>
      </c>
      <c r="E26" s="56">
        <v>1</v>
      </c>
      <c r="F26" s="52">
        <v>1</v>
      </c>
      <c r="H26" s="132" t="s">
        <v>68</v>
      </c>
      <c r="I26" s="132"/>
      <c r="J26" s="132"/>
      <c r="K26" s="132"/>
      <c r="L26" s="132"/>
      <c r="AK26" s="34">
        <f t="shared" si="26"/>
        <v>3</v>
      </c>
      <c r="AL26" s="34">
        <f t="shared" si="27"/>
        <v>0</v>
      </c>
      <c r="AM26" s="34">
        <f t="shared" si="46"/>
        <v>5</v>
      </c>
      <c r="AN26" s="34">
        <f t="shared" si="46"/>
        <v>5</v>
      </c>
      <c r="AO26" s="34">
        <f t="shared" si="47"/>
        <v>1</v>
      </c>
      <c r="AP26" s="34">
        <f t="shared" si="47"/>
        <v>1</v>
      </c>
      <c r="AQ26" s="34">
        <f t="shared" si="28"/>
        <v>1</v>
      </c>
      <c r="AR26" s="34" t="b">
        <f t="shared" si="29"/>
        <v>0</v>
      </c>
      <c r="AS26" s="34" t="b">
        <f t="shared" si="30"/>
        <v>0</v>
      </c>
      <c r="AT26" s="34" t="b">
        <f t="shared" si="31"/>
        <v>0</v>
      </c>
      <c r="AU26" s="34" t="b">
        <f t="shared" si="32"/>
        <v>0</v>
      </c>
      <c r="AV26" s="34">
        <f t="shared" si="33"/>
        <v>1</v>
      </c>
      <c r="AW26" s="34">
        <f t="shared" si="34"/>
        <v>3</v>
      </c>
      <c r="AX26" s="34">
        <f t="shared" si="35"/>
        <v>2</v>
      </c>
      <c r="AY26" s="34">
        <f t="shared" si="36"/>
        <v>2</v>
      </c>
      <c r="AZ26" s="34">
        <f t="shared" si="37"/>
        <v>3</v>
      </c>
    </row>
    <row r="27" spans="1:52">
      <c r="A27" s="40" t="str">
        <f>X9</f>
        <v>BOCA</v>
      </c>
      <c r="B27" s="46" t="str">
        <f>X7</f>
        <v>LAZER</v>
      </c>
      <c r="C27" s="38">
        <v>3</v>
      </c>
      <c r="D27" s="52">
        <v>2</v>
      </c>
      <c r="E27" s="56">
        <v>5</v>
      </c>
      <c r="F27" s="52">
        <v>5</v>
      </c>
      <c r="H27" s="132"/>
      <c r="I27" s="132"/>
      <c r="J27" s="132"/>
      <c r="K27" s="132"/>
      <c r="L27" s="132"/>
      <c r="AK27" s="34">
        <f t="shared" si="26"/>
        <v>1</v>
      </c>
      <c r="AL27" s="34">
        <f t="shared" si="27"/>
        <v>1</v>
      </c>
      <c r="AM27" s="34">
        <f t="shared" si="46"/>
        <v>5</v>
      </c>
      <c r="AN27" s="34">
        <f t="shared" si="46"/>
        <v>5</v>
      </c>
      <c r="AO27" s="34">
        <f t="shared" si="47"/>
        <v>1</v>
      </c>
      <c r="AP27" s="34">
        <f t="shared" si="47"/>
        <v>1</v>
      </c>
      <c r="AQ27" s="34" t="b">
        <f t="shared" si="28"/>
        <v>0</v>
      </c>
      <c r="AR27" s="34" t="b">
        <f t="shared" si="29"/>
        <v>0</v>
      </c>
      <c r="AS27" s="34">
        <f t="shared" si="30"/>
        <v>1</v>
      </c>
      <c r="AT27" s="34">
        <f t="shared" si="31"/>
        <v>1</v>
      </c>
      <c r="AU27" s="34" t="b">
        <f t="shared" si="32"/>
        <v>0</v>
      </c>
      <c r="AV27" s="34" t="b">
        <f t="shared" si="33"/>
        <v>0</v>
      </c>
      <c r="AW27" s="34">
        <f t="shared" si="34"/>
        <v>2</v>
      </c>
      <c r="AX27" s="34">
        <f t="shared" si="35"/>
        <v>2</v>
      </c>
      <c r="AY27" s="34">
        <f t="shared" si="36"/>
        <v>2</v>
      </c>
      <c r="AZ27" s="34">
        <f t="shared" si="37"/>
        <v>2</v>
      </c>
    </row>
    <row r="28" spans="1:52" ht="13.8" thickBot="1">
      <c r="A28" s="44" t="str">
        <f>X10</f>
        <v>SUPER U</v>
      </c>
      <c r="B28" s="50" t="str">
        <f>X8</f>
        <v>SANOFI</v>
      </c>
      <c r="C28" s="39">
        <v>2</v>
      </c>
      <c r="D28" s="53">
        <v>2</v>
      </c>
      <c r="E28" s="57">
        <v>5</v>
      </c>
      <c r="F28" s="53">
        <v>5</v>
      </c>
      <c r="H28" s="132"/>
      <c r="I28" s="132"/>
      <c r="J28" s="132"/>
      <c r="K28" s="132"/>
      <c r="L28" s="132"/>
    </row>
    <row r="29" spans="1:52" ht="13.8" thickBot="1">
      <c r="A29" s="35"/>
      <c r="B29" s="35"/>
      <c r="C29" s="55"/>
      <c r="D29" s="55"/>
      <c r="E29" s="55"/>
      <c r="F29" s="55"/>
      <c r="H29" s="132"/>
      <c r="I29" s="132"/>
      <c r="J29" s="132"/>
      <c r="K29" s="132"/>
      <c r="L29" s="132"/>
    </row>
    <row r="30" spans="1:52" ht="13.8" thickBot="1">
      <c r="A30" s="126" t="s">
        <v>44</v>
      </c>
      <c r="B30" s="127"/>
      <c r="C30" s="127"/>
      <c r="D30" s="127"/>
      <c r="E30" s="127"/>
      <c r="F30" s="128"/>
      <c r="H30" s="132"/>
      <c r="I30" s="132"/>
      <c r="J30" s="132"/>
      <c r="K30" s="132"/>
      <c r="L30" s="132"/>
    </row>
    <row r="31" spans="1:52" ht="13.8" thickBot="1">
      <c r="A31" s="64" t="s">
        <v>38</v>
      </c>
      <c r="B31" s="65" t="s">
        <v>38</v>
      </c>
      <c r="C31" s="64" t="s">
        <v>39</v>
      </c>
      <c r="D31" s="64" t="s">
        <v>39</v>
      </c>
      <c r="E31" s="64" t="s">
        <v>40</v>
      </c>
      <c r="F31" s="45" t="s">
        <v>40</v>
      </c>
      <c r="AK31" s="34">
        <f t="shared" si="26"/>
        <v>0</v>
      </c>
      <c r="AL31" s="34">
        <f t="shared" si="27"/>
        <v>3</v>
      </c>
      <c r="AM31" s="34">
        <f t="shared" ref="AM31:AN34" si="48">E32</f>
        <v>5</v>
      </c>
      <c r="AN31" s="34">
        <f t="shared" si="48"/>
        <v>5</v>
      </c>
      <c r="AO31" s="34">
        <f t="shared" ref="AO31:AP34" si="49">IF(C32="",0,1)</f>
        <v>1</v>
      </c>
      <c r="AP31" s="34">
        <f t="shared" si="49"/>
        <v>1</v>
      </c>
      <c r="AQ31" s="34" t="b">
        <f t="shared" si="28"/>
        <v>0</v>
      </c>
      <c r="AR31" s="34">
        <f t="shared" si="29"/>
        <v>1</v>
      </c>
      <c r="AS31" s="34" t="b">
        <f t="shared" si="30"/>
        <v>0</v>
      </c>
      <c r="AT31" s="34" t="b">
        <f t="shared" si="31"/>
        <v>0</v>
      </c>
      <c r="AU31" s="34">
        <f t="shared" si="32"/>
        <v>1</v>
      </c>
      <c r="AV31" s="34" t="b">
        <f t="shared" si="33"/>
        <v>0</v>
      </c>
      <c r="AW31" s="34">
        <f t="shared" si="34"/>
        <v>1</v>
      </c>
      <c r="AX31" s="34">
        <f t="shared" si="35"/>
        <v>7</v>
      </c>
      <c r="AY31" s="34">
        <f t="shared" si="36"/>
        <v>7</v>
      </c>
      <c r="AZ31" s="34">
        <f t="shared" si="37"/>
        <v>1</v>
      </c>
    </row>
    <row r="32" spans="1:52">
      <c r="A32" s="42" t="str">
        <f>X7</f>
        <v>LAZER</v>
      </c>
      <c r="B32" s="51" t="str">
        <f>X6</f>
        <v>PI&amp;KC</v>
      </c>
      <c r="C32" s="36">
        <v>1</v>
      </c>
      <c r="D32" s="37">
        <v>7</v>
      </c>
      <c r="E32" s="48">
        <v>5</v>
      </c>
      <c r="F32" s="37">
        <v>5</v>
      </c>
      <c r="H32" s="35" t="s">
        <v>69</v>
      </c>
      <c r="AK32" s="34">
        <f t="shared" si="26"/>
        <v>0</v>
      </c>
      <c r="AL32" s="34">
        <f t="shared" si="27"/>
        <v>3</v>
      </c>
      <c r="AM32" s="34">
        <f t="shared" si="48"/>
        <v>5</v>
      </c>
      <c r="AN32" s="34">
        <f t="shared" si="48"/>
        <v>5</v>
      </c>
      <c r="AO32" s="34">
        <f t="shared" si="49"/>
        <v>1</v>
      </c>
      <c r="AP32" s="34">
        <f t="shared" si="49"/>
        <v>1</v>
      </c>
      <c r="AQ32" s="34" t="b">
        <f t="shared" si="28"/>
        <v>0</v>
      </c>
      <c r="AR32" s="34">
        <f t="shared" si="29"/>
        <v>1</v>
      </c>
      <c r="AS32" s="34" t="b">
        <f t="shared" si="30"/>
        <v>0</v>
      </c>
      <c r="AT32" s="34" t="b">
        <f t="shared" si="31"/>
        <v>0</v>
      </c>
      <c r="AU32" s="34">
        <f t="shared" si="32"/>
        <v>1</v>
      </c>
      <c r="AV32" s="34" t="b">
        <f t="shared" si="33"/>
        <v>0</v>
      </c>
      <c r="AW32" s="34">
        <f t="shared" si="34"/>
        <v>2</v>
      </c>
      <c r="AX32" s="34">
        <f t="shared" si="35"/>
        <v>3</v>
      </c>
      <c r="AY32" s="34">
        <f t="shared" si="36"/>
        <v>3</v>
      </c>
      <c r="AZ32" s="34">
        <f t="shared" si="37"/>
        <v>2</v>
      </c>
    </row>
    <row r="33" spans="1:52">
      <c r="A33" s="43" t="str">
        <f>X3</f>
        <v>MINETTO</v>
      </c>
      <c r="B33" s="49" t="str">
        <f>X8</f>
        <v>SANOFI</v>
      </c>
      <c r="C33" s="38">
        <v>2</v>
      </c>
      <c r="D33" s="52">
        <v>3</v>
      </c>
      <c r="E33" s="56">
        <v>5</v>
      </c>
      <c r="F33" s="52">
        <v>5</v>
      </c>
      <c r="AK33" s="34">
        <f t="shared" si="26"/>
        <v>3</v>
      </c>
      <c r="AL33" s="34">
        <f t="shared" si="27"/>
        <v>0</v>
      </c>
      <c r="AM33" s="34">
        <f t="shared" si="48"/>
        <v>5</v>
      </c>
      <c r="AN33" s="34">
        <f t="shared" si="48"/>
        <v>5</v>
      </c>
      <c r="AO33" s="34">
        <f t="shared" si="49"/>
        <v>1</v>
      </c>
      <c r="AP33" s="34">
        <f t="shared" si="49"/>
        <v>1</v>
      </c>
      <c r="AQ33" s="34">
        <f t="shared" si="28"/>
        <v>1</v>
      </c>
      <c r="AR33" s="34" t="b">
        <f t="shared" si="29"/>
        <v>0</v>
      </c>
      <c r="AS33" s="34" t="b">
        <f t="shared" si="30"/>
        <v>0</v>
      </c>
      <c r="AT33" s="34" t="b">
        <f t="shared" si="31"/>
        <v>0</v>
      </c>
      <c r="AU33" s="34" t="b">
        <f t="shared" si="32"/>
        <v>0</v>
      </c>
      <c r="AV33" s="34">
        <f t="shared" si="33"/>
        <v>1</v>
      </c>
      <c r="AW33" s="34">
        <f t="shared" si="34"/>
        <v>5</v>
      </c>
      <c r="AX33" s="34">
        <f t="shared" si="35"/>
        <v>1</v>
      </c>
      <c r="AY33" s="34">
        <f t="shared" si="36"/>
        <v>1</v>
      </c>
      <c r="AZ33" s="34">
        <f t="shared" si="37"/>
        <v>5</v>
      </c>
    </row>
    <row r="34" spans="1:52">
      <c r="A34" s="40" t="str">
        <f>X9</f>
        <v>BOCA</v>
      </c>
      <c r="B34" s="46" t="str">
        <f>X5</f>
        <v>VOLPE</v>
      </c>
      <c r="C34" s="38">
        <v>5</v>
      </c>
      <c r="D34" s="52">
        <v>1</v>
      </c>
      <c r="E34" s="56">
        <v>5</v>
      </c>
      <c r="F34" s="52">
        <v>5</v>
      </c>
      <c r="H34" s="35" t="s">
        <v>70</v>
      </c>
      <c r="AK34" s="34">
        <f t="shared" si="26"/>
        <v>3</v>
      </c>
      <c r="AL34" s="34">
        <f t="shared" si="27"/>
        <v>0</v>
      </c>
      <c r="AM34" s="34">
        <f t="shared" si="48"/>
        <v>5</v>
      </c>
      <c r="AN34" s="34">
        <f t="shared" si="48"/>
        <v>5</v>
      </c>
      <c r="AO34" s="34">
        <f t="shared" si="49"/>
        <v>1</v>
      </c>
      <c r="AP34" s="34">
        <f t="shared" si="49"/>
        <v>1</v>
      </c>
      <c r="AQ34" s="34">
        <f t="shared" si="28"/>
        <v>1</v>
      </c>
      <c r="AR34" s="34" t="b">
        <f t="shared" si="29"/>
        <v>0</v>
      </c>
      <c r="AS34" s="34" t="b">
        <f t="shared" si="30"/>
        <v>0</v>
      </c>
      <c r="AT34" s="34" t="b">
        <f t="shared" si="31"/>
        <v>0</v>
      </c>
      <c r="AU34" s="34" t="b">
        <f t="shared" si="32"/>
        <v>0</v>
      </c>
      <c r="AV34" s="34">
        <f t="shared" si="33"/>
        <v>1</v>
      </c>
      <c r="AW34" s="34">
        <f t="shared" si="34"/>
        <v>6</v>
      </c>
      <c r="AX34" s="34">
        <f t="shared" si="35"/>
        <v>4</v>
      </c>
      <c r="AY34" s="34">
        <f t="shared" si="36"/>
        <v>4</v>
      </c>
      <c r="AZ34" s="34">
        <f t="shared" si="37"/>
        <v>6</v>
      </c>
    </row>
    <row r="35" spans="1:52" ht="13.8" thickBot="1">
      <c r="A35" s="41" t="str">
        <f>X10</f>
        <v>SUPER U</v>
      </c>
      <c r="B35" s="47" t="str">
        <f>X4</f>
        <v>PEIPIN</v>
      </c>
      <c r="C35" s="39">
        <v>6</v>
      </c>
      <c r="D35" s="53">
        <v>4</v>
      </c>
      <c r="E35" s="57">
        <v>5</v>
      </c>
      <c r="F35" s="53">
        <v>5</v>
      </c>
      <c r="H35" s="35" t="s">
        <v>72</v>
      </c>
    </row>
    <row r="36" spans="1:52" ht="13.8" thickBot="1">
      <c r="A36" s="35"/>
      <c r="B36" s="35"/>
      <c r="C36" s="55"/>
      <c r="D36" s="55"/>
      <c r="E36" s="55"/>
      <c r="F36" s="55"/>
      <c r="H36" s="35" t="s">
        <v>71</v>
      </c>
    </row>
    <row r="37" spans="1:52" ht="13.8" thickBot="1">
      <c r="A37" s="126" t="s">
        <v>45</v>
      </c>
      <c r="B37" s="127"/>
      <c r="C37" s="127"/>
      <c r="D37" s="127"/>
      <c r="E37" s="127"/>
      <c r="F37" s="128"/>
    </row>
    <row r="38" spans="1:52" ht="13.8" thickBot="1">
      <c r="A38" s="64" t="s">
        <v>38</v>
      </c>
      <c r="B38" s="65" t="s">
        <v>38</v>
      </c>
      <c r="C38" s="64" t="s">
        <v>39</v>
      </c>
      <c r="D38" s="64" t="s">
        <v>39</v>
      </c>
      <c r="E38" s="64" t="s">
        <v>40</v>
      </c>
      <c r="F38" s="45" t="s">
        <v>40</v>
      </c>
      <c r="AK38" s="34">
        <f t="shared" si="26"/>
        <v>0</v>
      </c>
      <c r="AL38" s="34">
        <f t="shared" si="27"/>
        <v>3</v>
      </c>
      <c r="AM38" s="34">
        <f t="shared" ref="AM38:AN41" si="50">E39</f>
        <v>5</v>
      </c>
      <c r="AN38" s="34">
        <f t="shared" si="50"/>
        <v>5</v>
      </c>
      <c r="AO38" s="34">
        <f t="shared" ref="AO38:AP41" si="51">IF(C39="",0,1)</f>
        <v>1</v>
      </c>
      <c r="AP38" s="34">
        <f t="shared" si="51"/>
        <v>1</v>
      </c>
      <c r="AQ38" s="34" t="b">
        <f t="shared" si="28"/>
        <v>0</v>
      </c>
      <c r="AR38" s="34">
        <f t="shared" si="29"/>
        <v>1</v>
      </c>
      <c r="AS38" s="34" t="b">
        <f t="shared" si="30"/>
        <v>0</v>
      </c>
      <c r="AT38" s="34" t="b">
        <f t="shared" si="31"/>
        <v>0</v>
      </c>
      <c r="AU38" s="34">
        <f t="shared" si="32"/>
        <v>1</v>
      </c>
      <c r="AV38" s="34" t="b">
        <f t="shared" si="33"/>
        <v>0</v>
      </c>
      <c r="AW38" s="34">
        <f t="shared" si="34"/>
        <v>3</v>
      </c>
      <c r="AX38" s="34">
        <f t="shared" si="35"/>
        <v>5</v>
      </c>
      <c r="AY38" s="34">
        <f t="shared" si="36"/>
        <v>5</v>
      </c>
      <c r="AZ38" s="34">
        <f t="shared" si="37"/>
        <v>3</v>
      </c>
    </row>
    <row r="39" spans="1:52">
      <c r="A39" s="42" t="str">
        <f>X4</f>
        <v>PEIPIN</v>
      </c>
      <c r="B39" s="51" t="str">
        <f>X8</f>
        <v>SANOFI</v>
      </c>
      <c r="C39" s="36">
        <v>3</v>
      </c>
      <c r="D39" s="37">
        <v>5</v>
      </c>
      <c r="E39" s="48">
        <v>5</v>
      </c>
      <c r="F39" s="37">
        <v>5</v>
      </c>
      <c r="AK39" s="34">
        <f t="shared" si="26"/>
        <v>0</v>
      </c>
      <c r="AL39" s="34">
        <f t="shared" si="27"/>
        <v>3</v>
      </c>
      <c r="AM39" s="34">
        <f t="shared" si="50"/>
        <v>5</v>
      </c>
      <c r="AN39" s="34">
        <f t="shared" si="50"/>
        <v>5</v>
      </c>
      <c r="AO39" s="34">
        <f t="shared" si="51"/>
        <v>1</v>
      </c>
      <c r="AP39" s="34">
        <f t="shared" si="51"/>
        <v>1</v>
      </c>
      <c r="AQ39" s="34" t="b">
        <f t="shared" si="28"/>
        <v>0</v>
      </c>
      <c r="AR39" s="34">
        <f t="shared" si="29"/>
        <v>1</v>
      </c>
      <c r="AS39" s="34" t="b">
        <f t="shared" si="30"/>
        <v>0</v>
      </c>
      <c r="AT39" s="34" t="b">
        <f t="shared" si="31"/>
        <v>0</v>
      </c>
      <c r="AU39" s="34">
        <f t="shared" si="32"/>
        <v>1</v>
      </c>
      <c r="AV39" s="34" t="b">
        <f t="shared" si="33"/>
        <v>0</v>
      </c>
      <c r="AW39" s="34">
        <f t="shared" si="34"/>
        <v>1</v>
      </c>
      <c r="AX39" s="34">
        <f t="shared" si="35"/>
        <v>4</v>
      </c>
      <c r="AY39" s="34">
        <f t="shared" si="36"/>
        <v>4</v>
      </c>
      <c r="AZ39" s="34">
        <f t="shared" si="37"/>
        <v>1</v>
      </c>
    </row>
    <row r="40" spans="1:52">
      <c r="A40" s="40" t="str">
        <f>X3</f>
        <v>MINETTO</v>
      </c>
      <c r="B40" s="46" t="str">
        <f>X9</f>
        <v>BOCA</v>
      </c>
      <c r="C40" s="38">
        <v>1</v>
      </c>
      <c r="D40" s="52">
        <v>4</v>
      </c>
      <c r="E40" s="56">
        <v>5</v>
      </c>
      <c r="F40" s="52">
        <v>5</v>
      </c>
      <c r="AK40" s="34">
        <f t="shared" si="26"/>
        <v>1</v>
      </c>
      <c r="AL40" s="34">
        <f t="shared" si="27"/>
        <v>1</v>
      </c>
      <c r="AM40" s="34">
        <f t="shared" si="50"/>
        <v>5</v>
      </c>
      <c r="AN40" s="34">
        <f t="shared" si="50"/>
        <v>5</v>
      </c>
      <c r="AO40" s="34">
        <f t="shared" si="51"/>
        <v>1</v>
      </c>
      <c r="AP40" s="34">
        <f t="shared" si="51"/>
        <v>1</v>
      </c>
      <c r="AQ40" s="34" t="b">
        <f t="shared" si="28"/>
        <v>0</v>
      </c>
      <c r="AR40" s="34" t="b">
        <f t="shared" si="29"/>
        <v>0</v>
      </c>
      <c r="AS40" s="34">
        <f t="shared" si="30"/>
        <v>1</v>
      </c>
      <c r="AT40" s="34">
        <f t="shared" si="31"/>
        <v>1</v>
      </c>
      <c r="AU40" s="34" t="b">
        <f t="shared" si="32"/>
        <v>0</v>
      </c>
      <c r="AV40" s="34" t="b">
        <f t="shared" si="33"/>
        <v>0</v>
      </c>
      <c r="AW40" s="34">
        <f t="shared" si="34"/>
        <v>1</v>
      </c>
      <c r="AX40" s="34">
        <f t="shared" si="35"/>
        <v>1</v>
      </c>
      <c r="AY40" s="34">
        <f t="shared" si="36"/>
        <v>1</v>
      </c>
      <c r="AZ40" s="34">
        <f t="shared" si="37"/>
        <v>1</v>
      </c>
    </row>
    <row r="41" spans="1:52">
      <c r="A41" s="43" t="str">
        <f>X5</f>
        <v>VOLPE</v>
      </c>
      <c r="B41" s="46" t="str">
        <f>X6</f>
        <v>PI&amp;KC</v>
      </c>
      <c r="C41" s="38">
        <v>1</v>
      </c>
      <c r="D41" s="52">
        <v>1</v>
      </c>
      <c r="E41" s="56">
        <v>5</v>
      </c>
      <c r="F41" s="52">
        <v>5</v>
      </c>
      <c r="AK41" s="34">
        <f t="shared" si="26"/>
        <v>0</v>
      </c>
      <c r="AL41" s="34">
        <f t="shared" si="27"/>
        <v>0</v>
      </c>
      <c r="AM41" s="34">
        <f t="shared" si="50"/>
        <v>0</v>
      </c>
      <c r="AN41" s="34">
        <f t="shared" si="50"/>
        <v>0</v>
      </c>
      <c r="AO41" s="34">
        <f t="shared" si="51"/>
        <v>0</v>
      </c>
      <c r="AP41" s="34">
        <f t="shared" si="51"/>
        <v>0</v>
      </c>
      <c r="AQ41" s="34" t="b">
        <f t="shared" si="28"/>
        <v>0</v>
      </c>
      <c r="AR41" s="34" t="b">
        <f t="shared" si="29"/>
        <v>0</v>
      </c>
      <c r="AS41" s="34" t="b">
        <f t="shared" si="30"/>
        <v>0</v>
      </c>
      <c r="AT41" s="34" t="b">
        <f t="shared" si="31"/>
        <v>0</v>
      </c>
      <c r="AU41" s="34" t="b">
        <f t="shared" si="32"/>
        <v>0</v>
      </c>
      <c r="AV41" s="34" t="b">
        <f t="shared" si="33"/>
        <v>0</v>
      </c>
      <c r="AW41" s="34">
        <f t="shared" si="34"/>
        <v>0</v>
      </c>
      <c r="AX41" s="34">
        <f t="shared" si="35"/>
        <v>0</v>
      </c>
      <c r="AY41" s="34">
        <f t="shared" si="36"/>
        <v>0</v>
      </c>
      <c r="AZ41" s="34">
        <f t="shared" si="37"/>
        <v>0</v>
      </c>
    </row>
    <row r="42" spans="1:52" ht="13.8" thickBot="1">
      <c r="A42" s="41" t="str">
        <f>X10</f>
        <v>SUPER U</v>
      </c>
      <c r="B42" s="47" t="str">
        <f>X7</f>
        <v>LAZER</v>
      </c>
      <c r="C42" s="39"/>
      <c r="D42" s="53"/>
      <c r="E42" s="57"/>
      <c r="F42" s="53"/>
    </row>
    <row r="43" spans="1:52" ht="13.8" thickBot="1">
      <c r="A43" s="35"/>
      <c r="B43" s="35"/>
      <c r="C43" s="55"/>
      <c r="D43" s="55"/>
      <c r="E43" s="55"/>
      <c r="F43" s="55"/>
    </row>
    <row r="44" spans="1:52" ht="13.8" thickBot="1">
      <c r="A44" s="126" t="s">
        <v>46</v>
      </c>
      <c r="B44" s="127"/>
      <c r="C44" s="127"/>
      <c r="D44" s="127"/>
      <c r="E44" s="127"/>
      <c r="F44" s="128"/>
    </row>
    <row r="45" spans="1:52" ht="13.8" thickBot="1">
      <c r="A45" s="64" t="s">
        <v>38</v>
      </c>
      <c r="B45" s="65" t="s">
        <v>38</v>
      </c>
      <c r="C45" s="64" t="s">
        <v>39</v>
      </c>
      <c r="D45" s="64" t="s">
        <v>39</v>
      </c>
      <c r="E45" s="64" t="s">
        <v>40</v>
      </c>
      <c r="F45" s="45" t="s">
        <v>40</v>
      </c>
      <c r="AK45" s="34">
        <f t="shared" si="26"/>
        <v>0</v>
      </c>
      <c r="AL45" s="34">
        <f t="shared" si="27"/>
        <v>3</v>
      </c>
      <c r="AM45" s="34">
        <f t="shared" ref="AM45:AN48" si="52">E46</f>
        <v>5</v>
      </c>
      <c r="AN45" s="34">
        <f t="shared" si="52"/>
        <v>5</v>
      </c>
      <c r="AO45" s="34">
        <f t="shared" ref="AO45:AP48" si="53">IF(C46="",0,1)</f>
        <v>1</v>
      </c>
      <c r="AP45" s="34">
        <f t="shared" si="53"/>
        <v>1</v>
      </c>
      <c r="AQ45" s="34" t="b">
        <f t="shared" si="28"/>
        <v>0</v>
      </c>
      <c r="AR45" s="34">
        <f t="shared" si="29"/>
        <v>1</v>
      </c>
      <c r="AS45" s="34" t="b">
        <f t="shared" si="30"/>
        <v>0</v>
      </c>
      <c r="AT45" s="34" t="b">
        <f t="shared" si="31"/>
        <v>0</v>
      </c>
      <c r="AU45" s="34">
        <f t="shared" si="32"/>
        <v>1</v>
      </c>
      <c r="AV45" s="34" t="b">
        <f t="shared" si="33"/>
        <v>0</v>
      </c>
      <c r="AW45" s="34">
        <f t="shared" si="34"/>
        <v>1</v>
      </c>
      <c r="AX45" s="34">
        <f t="shared" si="35"/>
        <v>5</v>
      </c>
      <c r="AY45" s="34">
        <f t="shared" si="36"/>
        <v>5</v>
      </c>
      <c r="AZ45" s="34">
        <f t="shared" si="37"/>
        <v>1</v>
      </c>
    </row>
    <row r="46" spans="1:52">
      <c r="A46" s="42" t="str">
        <f>X3</f>
        <v>MINETTO</v>
      </c>
      <c r="B46" s="51" t="str">
        <f>X7</f>
        <v>LAZER</v>
      </c>
      <c r="C46" s="36">
        <v>1</v>
      </c>
      <c r="D46" s="37">
        <v>5</v>
      </c>
      <c r="E46" s="48">
        <v>5</v>
      </c>
      <c r="F46" s="37">
        <v>5</v>
      </c>
      <c r="H46" s="81" t="s">
        <v>85</v>
      </c>
      <c r="I46" s="81"/>
      <c r="J46" s="81"/>
      <c r="K46" s="81"/>
      <c r="M46" s="81" t="s">
        <v>87</v>
      </c>
      <c r="N46" s="81"/>
      <c r="O46" s="81"/>
      <c r="P46" s="81"/>
      <c r="AK46" s="34">
        <f t="shared" si="26"/>
        <v>0</v>
      </c>
      <c r="AL46" s="34">
        <f t="shared" si="27"/>
        <v>0</v>
      </c>
      <c r="AM46" s="34">
        <f t="shared" si="52"/>
        <v>1</v>
      </c>
      <c r="AN46" s="34">
        <f t="shared" si="52"/>
        <v>1</v>
      </c>
      <c r="AO46" s="34">
        <f t="shared" si="53"/>
        <v>1</v>
      </c>
      <c r="AP46" s="34">
        <f t="shared" si="53"/>
        <v>1</v>
      </c>
      <c r="AQ46" s="34" t="b">
        <f t="shared" si="28"/>
        <v>0</v>
      </c>
      <c r="AR46" s="34" t="b">
        <f t="shared" si="29"/>
        <v>0</v>
      </c>
      <c r="AS46" s="34" t="b">
        <f t="shared" si="30"/>
        <v>0</v>
      </c>
      <c r="AT46" s="34" t="b">
        <f t="shared" si="31"/>
        <v>0</v>
      </c>
      <c r="AU46" s="34">
        <f t="shared" si="32"/>
        <v>1</v>
      </c>
      <c r="AV46" s="34">
        <f t="shared" si="33"/>
        <v>1</v>
      </c>
      <c r="AW46" s="34">
        <f t="shared" si="34"/>
        <v>0</v>
      </c>
      <c r="AX46" s="34">
        <f t="shared" si="35"/>
        <v>0</v>
      </c>
      <c r="AY46" s="34">
        <f t="shared" si="36"/>
        <v>0</v>
      </c>
      <c r="AZ46" s="34">
        <f t="shared" si="37"/>
        <v>0</v>
      </c>
    </row>
    <row r="47" spans="1:52">
      <c r="A47" s="82" t="str">
        <f>X4</f>
        <v>PEIPIN</v>
      </c>
      <c r="B47" s="83" t="str">
        <f>X9</f>
        <v>BOCA</v>
      </c>
      <c r="C47" s="84" t="s">
        <v>90</v>
      </c>
      <c r="D47" s="85" t="s">
        <v>90</v>
      </c>
      <c r="E47" s="86">
        <v>1</v>
      </c>
      <c r="F47" s="85">
        <v>1</v>
      </c>
      <c r="H47" s="81" t="s">
        <v>86</v>
      </c>
      <c r="I47" s="81"/>
      <c r="J47" s="81"/>
      <c r="K47" s="81"/>
      <c r="M47" s="81" t="s">
        <v>88</v>
      </c>
      <c r="N47" s="81"/>
      <c r="O47" s="81"/>
      <c r="P47" s="81"/>
      <c r="AK47" s="34">
        <f t="shared" si="26"/>
        <v>3</v>
      </c>
      <c r="AL47" s="34">
        <f t="shared" si="27"/>
        <v>0</v>
      </c>
      <c r="AM47" s="34">
        <f t="shared" si="52"/>
        <v>5</v>
      </c>
      <c r="AN47" s="34">
        <f t="shared" si="52"/>
        <v>5</v>
      </c>
      <c r="AO47" s="34">
        <f t="shared" si="53"/>
        <v>1</v>
      </c>
      <c r="AP47" s="34">
        <f t="shared" si="53"/>
        <v>1</v>
      </c>
      <c r="AQ47" s="34">
        <f t="shared" si="28"/>
        <v>1</v>
      </c>
      <c r="AR47" s="34" t="b">
        <f t="shared" si="29"/>
        <v>0</v>
      </c>
      <c r="AS47" s="34" t="b">
        <f t="shared" si="30"/>
        <v>0</v>
      </c>
      <c r="AT47" s="34" t="b">
        <f t="shared" si="31"/>
        <v>0</v>
      </c>
      <c r="AU47" s="34" t="b">
        <f t="shared" si="32"/>
        <v>0</v>
      </c>
      <c r="AV47" s="34">
        <f t="shared" si="33"/>
        <v>1</v>
      </c>
      <c r="AW47" s="34">
        <f t="shared" si="34"/>
        <v>5</v>
      </c>
      <c r="AX47" s="34">
        <f t="shared" si="35"/>
        <v>4</v>
      </c>
      <c r="AY47" s="34">
        <f t="shared" si="36"/>
        <v>4</v>
      </c>
      <c r="AZ47" s="34">
        <f t="shared" si="37"/>
        <v>5</v>
      </c>
    </row>
    <row r="48" spans="1:52">
      <c r="A48" s="40" t="str">
        <f>X10</f>
        <v>SUPER U</v>
      </c>
      <c r="B48" s="46" t="str">
        <f>X5</f>
        <v>VOLPE</v>
      </c>
      <c r="C48" s="38">
        <v>5</v>
      </c>
      <c r="D48" s="52">
        <v>4</v>
      </c>
      <c r="E48" s="56">
        <v>5</v>
      </c>
      <c r="F48" s="52">
        <v>5</v>
      </c>
      <c r="H48" s="81" t="s">
        <v>84</v>
      </c>
      <c r="I48" s="81"/>
      <c r="J48" s="81"/>
      <c r="K48" s="81"/>
      <c r="M48" s="81" t="s">
        <v>89</v>
      </c>
      <c r="N48" s="81"/>
      <c r="O48" s="81"/>
      <c r="P48" s="81"/>
      <c r="AK48" s="34">
        <f t="shared" si="26"/>
        <v>1</v>
      </c>
      <c r="AL48" s="34">
        <f t="shared" si="27"/>
        <v>1</v>
      </c>
      <c r="AM48" s="34">
        <f t="shared" si="52"/>
        <v>5</v>
      </c>
      <c r="AN48" s="34">
        <f t="shared" si="52"/>
        <v>5</v>
      </c>
      <c r="AO48" s="34">
        <f t="shared" si="53"/>
        <v>1</v>
      </c>
      <c r="AP48" s="34">
        <f t="shared" si="53"/>
        <v>1</v>
      </c>
      <c r="AQ48" s="34" t="b">
        <f t="shared" si="28"/>
        <v>0</v>
      </c>
      <c r="AR48" s="34" t="b">
        <f t="shared" si="29"/>
        <v>0</v>
      </c>
      <c r="AS48" s="34">
        <f t="shared" si="30"/>
        <v>1</v>
      </c>
      <c r="AT48" s="34">
        <f t="shared" si="31"/>
        <v>1</v>
      </c>
      <c r="AU48" s="34" t="b">
        <f t="shared" si="32"/>
        <v>0</v>
      </c>
      <c r="AV48" s="34" t="b">
        <f t="shared" si="33"/>
        <v>0</v>
      </c>
      <c r="AW48" s="34">
        <f t="shared" si="34"/>
        <v>2</v>
      </c>
      <c r="AX48" s="34">
        <f t="shared" si="35"/>
        <v>2</v>
      </c>
      <c r="AY48" s="34">
        <f t="shared" si="36"/>
        <v>2</v>
      </c>
      <c r="AZ48" s="34">
        <f t="shared" si="37"/>
        <v>2</v>
      </c>
    </row>
    <row r="49" spans="1:6" ht="13.8" thickBot="1">
      <c r="A49" s="41" t="str">
        <f>X6</f>
        <v>PI&amp;KC</v>
      </c>
      <c r="B49" s="47" t="str">
        <f>X8</f>
        <v>SANOFI</v>
      </c>
      <c r="C49" s="39">
        <v>2</v>
      </c>
      <c r="D49" s="53">
        <v>2</v>
      </c>
      <c r="E49" s="57">
        <v>5</v>
      </c>
      <c r="F49" s="53">
        <v>5</v>
      </c>
    </row>
  </sheetData>
  <mergeCells count="8">
    <mergeCell ref="A16:F16"/>
    <mergeCell ref="A9:F9"/>
    <mergeCell ref="A2:F2"/>
    <mergeCell ref="H26:L30"/>
    <mergeCell ref="A44:F44"/>
    <mergeCell ref="A37:F37"/>
    <mergeCell ref="A30:F30"/>
    <mergeCell ref="A23:F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Shreck</dc:creator>
  <cp:lastModifiedBy>COSTA</cp:lastModifiedBy>
  <cp:lastPrinted>2015-10-28T14:59:17Z</cp:lastPrinted>
  <dcterms:created xsi:type="dcterms:W3CDTF">2012-09-25T07:51:29Z</dcterms:created>
  <dcterms:modified xsi:type="dcterms:W3CDTF">2015-12-18T21:49:33Z</dcterms:modified>
</cp:coreProperties>
</file>