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5600" windowHeight="7965" activeTab="1"/>
  </bookViews>
  <sheets>
    <sheet name="J-1" sheetId="2" r:id="rId1"/>
    <sheet name="Feuil3" sheetId="3" r:id="rId2"/>
  </sheets>
  <calcPr calcId="114210"/>
</workbook>
</file>

<file path=xl/calcChain.xml><?xml version="1.0" encoding="utf-8"?>
<calcChain xmlns="http://schemas.openxmlformats.org/spreadsheetml/2006/main">
  <c r="Z4" i="3"/>
  <c r="AA4"/>
  <c r="N4"/>
  <c r="Z5"/>
  <c r="Z6"/>
  <c r="Z7"/>
  <c r="Z8"/>
  <c r="Z9"/>
  <c r="Z10"/>
  <c r="AA5"/>
  <c r="AA6"/>
  <c r="AA7"/>
  <c r="AA8"/>
  <c r="AA9"/>
  <c r="AA10"/>
  <c r="P4"/>
  <c r="AK4"/>
  <c r="AL4"/>
  <c r="AL5"/>
  <c r="AL6"/>
  <c r="AL7"/>
  <c r="AL8"/>
  <c r="AL9"/>
  <c r="AL10"/>
  <c r="N5"/>
  <c r="P5"/>
  <c r="N6"/>
  <c r="P6"/>
  <c r="N7"/>
  <c r="P7"/>
  <c r="N8"/>
  <c r="P8"/>
  <c r="N9"/>
  <c r="P9"/>
  <c r="N10"/>
  <c r="P10"/>
  <c r="N11"/>
  <c r="P11"/>
  <c r="N12"/>
  <c r="P12"/>
  <c r="N13"/>
  <c r="P13"/>
  <c r="N14"/>
  <c r="P14"/>
  <c r="N15"/>
  <c r="P15"/>
  <c r="N16"/>
  <c r="P16"/>
  <c r="N17"/>
  <c r="P17"/>
  <c r="AC4"/>
  <c r="AD4"/>
  <c r="AE4"/>
  <c r="AD5"/>
  <c r="AD6"/>
  <c r="AD7"/>
  <c r="AD8"/>
  <c r="AD9"/>
  <c r="AD10"/>
  <c r="AE5"/>
  <c r="AE6"/>
  <c r="AE7"/>
  <c r="AE8"/>
  <c r="AE9"/>
  <c r="AE10"/>
  <c r="R7"/>
  <c r="R5"/>
  <c r="AF4"/>
  <c r="AG4"/>
  <c r="AF5"/>
  <c r="AF6"/>
  <c r="AF7"/>
  <c r="AF8"/>
  <c r="AF9"/>
  <c r="AF10"/>
  <c r="AG5"/>
  <c r="AG6"/>
  <c r="AG7"/>
  <c r="AG8"/>
  <c r="AG9"/>
  <c r="AG10"/>
  <c r="S7"/>
  <c r="S5"/>
  <c r="AH4"/>
  <c r="AI4"/>
  <c r="AH5"/>
  <c r="AH6"/>
  <c r="AH7"/>
  <c r="AH8"/>
  <c r="AH9"/>
  <c r="AH10"/>
  <c r="AI5"/>
  <c r="AI6"/>
  <c r="AI7"/>
  <c r="AI8"/>
  <c r="AI9"/>
  <c r="AI10"/>
  <c r="T7"/>
  <c r="T5"/>
  <c r="R11"/>
  <c r="S11"/>
  <c r="T11"/>
  <c r="R9"/>
  <c r="S9"/>
  <c r="T9"/>
  <c r="R6"/>
  <c r="S6"/>
  <c r="T6"/>
  <c r="R13"/>
  <c r="S13"/>
  <c r="T13"/>
  <c r="R16"/>
  <c r="S16"/>
  <c r="T16"/>
  <c r="R12"/>
  <c r="R4"/>
  <c r="S12"/>
  <c r="S4"/>
  <c r="T12"/>
  <c r="T4"/>
  <c r="R14"/>
  <c r="S14"/>
  <c r="T14"/>
  <c r="R8"/>
  <c r="S8"/>
  <c r="T8"/>
  <c r="R10"/>
  <c r="S10"/>
  <c r="T10"/>
  <c r="R15"/>
  <c r="S15"/>
  <c r="T15"/>
  <c r="AJ5"/>
  <c r="AK5"/>
  <c r="AM5"/>
  <c r="AJ6"/>
  <c r="AK6"/>
  <c r="AM6"/>
  <c r="AJ7"/>
  <c r="AK7"/>
  <c r="AM7"/>
  <c r="AJ8"/>
  <c r="AK8"/>
  <c r="AM8"/>
  <c r="AJ9"/>
  <c r="AK9"/>
  <c r="AM9"/>
  <c r="AJ10"/>
  <c r="AK10"/>
  <c r="AM10"/>
  <c r="AM4"/>
  <c r="AJ4"/>
  <c r="AB5"/>
  <c r="AC5"/>
  <c r="AB6"/>
  <c r="AC6"/>
  <c r="AB7"/>
  <c r="AC7"/>
  <c r="AB8"/>
  <c r="AC8"/>
  <c r="AB9"/>
  <c r="AC9"/>
  <c r="AB10"/>
  <c r="AC10"/>
  <c r="AB4"/>
  <c r="T17"/>
  <c r="S17"/>
  <c r="R17"/>
  <c r="Q17"/>
  <c r="U4"/>
  <c r="V4"/>
  <c r="W4"/>
  <c r="AN4"/>
  <c r="U16"/>
  <c r="V16"/>
  <c r="W16"/>
  <c r="AN16"/>
  <c r="U15"/>
  <c r="V15"/>
  <c r="W15"/>
  <c r="AN15"/>
  <c r="U14"/>
  <c r="V14"/>
  <c r="W14"/>
  <c r="AN14"/>
  <c r="U13"/>
  <c r="V13"/>
  <c r="W13"/>
  <c r="AN13"/>
  <c r="U12"/>
  <c r="V12"/>
  <c r="W12"/>
  <c r="AN12"/>
  <c r="U11"/>
  <c r="V11"/>
  <c r="W11"/>
  <c r="AN11"/>
  <c r="U10"/>
  <c r="V10"/>
  <c r="W10"/>
  <c r="AN10"/>
  <c r="U9"/>
  <c r="V9"/>
  <c r="W9"/>
  <c r="AN9"/>
  <c r="U8"/>
  <c r="V8"/>
  <c r="W8"/>
  <c r="AN8"/>
  <c r="U7"/>
  <c r="V7"/>
  <c r="W7"/>
  <c r="AN7"/>
  <c r="U6"/>
  <c r="V6"/>
  <c r="W6"/>
  <c r="AN6"/>
  <c r="U5"/>
  <c r="V5"/>
  <c r="W5"/>
  <c r="AN5"/>
  <c r="U17"/>
  <c r="V17"/>
  <c r="W17"/>
  <c r="AN17"/>
  <c r="X4"/>
  <c r="X5"/>
  <c r="X6"/>
  <c r="X7"/>
  <c r="X8"/>
  <c r="X9"/>
  <c r="X10"/>
  <c r="X11"/>
  <c r="X12"/>
  <c r="X13"/>
  <c r="X14"/>
  <c r="X15"/>
  <c r="X16"/>
  <c r="X17"/>
  <c r="O4"/>
  <c r="M4"/>
  <c r="O5"/>
  <c r="M5"/>
  <c r="O6"/>
  <c r="M6"/>
  <c r="O7"/>
  <c r="M7"/>
  <c r="AP4"/>
  <c r="AQ4"/>
  <c r="AP5"/>
  <c r="AQ5"/>
  <c r="O8"/>
  <c r="M8"/>
  <c r="O9"/>
  <c r="M9"/>
  <c r="O10"/>
  <c r="M10"/>
  <c r="O11"/>
  <c r="M11"/>
  <c r="AP6"/>
  <c r="AQ6"/>
  <c r="AP7"/>
  <c r="AQ7"/>
  <c r="AP8"/>
  <c r="AQ8"/>
  <c r="O12"/>
  <c r="M12"/>
  <c r="O13"/>
  <c r="M13"/>
  <c r="AP9"/>
  <c r="AQ9"/>
  <c r="O14"/>
  <c r="M14"/>
  <c r="O15"/>
  <c r="M15"/>
  <c r="O16"/>
  <c r="M16"/>
  <c r="AP10"/>
  <c r="AQ10"/>
  <c r="AP11"/>
  <c r="AQ11"/>
  <c r="AP12"/>
  <c r="AQ12"/>
  <c r="AP13"/>
  <c r="AQ13"/>
  <c r="AP14"/>
  <c r="AQ14"/>
  <c r="AP15"/>
  <c r="AQ15"/>
  <c r="AP16"/>
  <c r="AQ16"/>
  <c r="O17"/>
  <c r="M17"/>
  <c r="AP17"/>
  <c r="AQ17"/>
  <c r="AR4"/>
  <c r="AR17"/>
  <c r="C4"/>
  <c r="D4"/>
  <c r="Q7"/>
  <c r="E4"/>
  <c r="F4"/>
  <c r="G4"/>
  <c r="H4"/>
  <c r="I4"/>
  <c r="J4"/>
  <c r="K4"/>
  <c r="C16"/>
  <c r="K16"/>
  <c r="J16"/>
  <c r="I16"/>
  <c r="H16"/>
  <c r="G16"/>
  <c r="F16"/>
  <c r="Q15"/>
  <c r="E16"/>
  <c r="D16"/>
  <c r="C15"/>
  <c r="K15"/>
  <c r="J15"/>
  <c r="I15"/>
  <c r="H15"/>
  <c r="G15"/>
  <c r="F15"/>
  <c r="Q10"/>
  <c r="E15"/>
  <c r="D15"/>
  <c r="C14"/>
  <c r="K14"/>
  <c r="J14"/>
  <c r="I14"/>
  <c r="H14"/>
  <c r="G14"/>
  <c r="F14"/>
  <c r="Q8"/>
  <c r="E14"/>
  <c r="D14"/>
  <c r="C13"/>
  <c r="K13"/>
  <c r="J13"/>
  <c r="I13"/>
  <c r="H13"/>
  <c r="G13"/>
  <c r="F13"/>
  <c r="Q14"/>
  <c r="E13"/>
  <c r="D13"/>
  <c r="C12"/>
  <c r="K12"/>
  <c r="J12"/>
  <c r="I12"/>
  <c r="H12"/>
  <c r="G12"/>
  <c r="F12"/>
  <c r="Q12"/>
  <c r="E12"/>
  <c r="D12"/>
  <c r="C11"/>
  <c r="K11"/>
  <c r="J11"/>
  <c r="I11"/>
  <c r="H11"/>
  <c r="G11"/>
  <c r="F11"/>
  <c r="Q4"/>
  <c r="E11"/>
  <c r="D11"/>
  <c r="C10"/>
  <c r="K10"/>
  <c r="J10"/>
  <c r="I10"/>
  <c r="H10"/>
  <c r="G10"/>
  <c r="F10"/>
  <c r="Q16"/>
  <c r="E10"/>
  <c r="D10"/>
  <c r="C9"/>
  <c r="K9"/>
  <c r="J9"/>
  <c r="I9"/>
  <c r="H9"/>
  <c r="G9"/>
  <c r="F9"/>
  <c r="Q13"/>
  <c r="E9"/>
  <c r="D9"/>
  <c r="C8"/>
  <c r="K8"/>
  <c r="J8"/>
  <c r="I8"/>
  <c r="H8"/>
  <c r="G8"/>
  <c r="F8"/>
  <c r="Q6"/>
  <c r="E8"/>
  <c r="D8"/>
  <c r="C7"/>
  <c r="K7"/>
  <c r="J7"/>
  <c r="I7"/>
  <c r="H7"/>
  <c r="G7"/>
  <c r="F7"/>
  <c r="Q9"/>
  <c r="E7"/>
  <c r="D7"/>
  <c r="C6"/>
  <c r="K6"/>
  <c r="J6"/>
  <c r="I6"/>
  <c r="H6"/>
  <c r="G6"/>
  <c r="F6"/>
  <c r="Q11"/>
  <c r="E6"/>
  <c r="D6"/>
  <c r="C5"/>
  <c r="K5"/>
  <c r="J5"/>
  <c r="I5"/>
  <c r="H5"/>
  <c r="G5"/>
  <c r="F5"/>
  <c r="Q5"/>
  <c r="E5"/>
  <c r="D5"/>
  <c r="AR5"/>
  <c r="B5"/>
  <c r="AR16"/>
  <c r="B16"/>
  <c r="AR15"/>
  <c r="B15"/>
  <c r="AR14"/>
  <c r="B14"/>
  <c r="AR13"/>
  <c r="B13"/>
  <c r="AR12"/>
  <c r="B12"/>
  <c r="AR11"/>
  <c r="B11"/>
  <c r="AR10"/>
  <c r="B10"/>
  <c r="AR9"/>
  <c r="B9"/>
  <c r="AR8"/>
  <c r="B8"/>
  <c r="AR7"/>
  <c r="B7"/>
  <c r="AR6"/>
  <c r="B6"/>
</calcChain>
</file>

<file path=xl/sharedStrings.xml><?xml version="1.0" encoding="utf-8"?>
<sst xmlns="http://schemas.openxmlformats.org/spreadsheetml/2006/main" count="55" uniqueCount="26">
  <si>
    <t>Montargis 3</t>
  </si>
  <si>
    <t>Nogent</t>
  </si>
  <si>
    <t>Sandillon</t>
  </si>
  <si>
    <t>Pannes</t>
  </si>
  <si>
    <t>Nancray</t>
  </si>
  <si>
    <t>Pithiviers</t>
  </si>
  <si>
    <t>Marcilly</t>
  </si>
  <si>
    <t>Orl. Portugais 2</t>
  </si>
  <si>
    <t>Chatillon S/Loire</t>
  </si>
  <si>
    <t>Poilly lez Gien</t>
  </si>
  <si>
    <t>Sully 2</t>
  </si>
  <si>
    <t>Chalette S/Loing</t>
  </si>
  <si>
    <t>Bellegarde/Ladon</t>
  </si>
  <si>
    <t>Bp</t>
  </si>
  <si>
    <t>Bc</t>
  </si>
  <si>
    <t>Diff</t>
  </si>
  <si>
    <t>J</t>
  </si>
  <si>
    <t>Pts</t>
  </si>
  <si>
    <t>N</t>
  </si>
  <si>
    <t>D</t>
  </si>
  <si>
    <t>V</t>
  </si>
  <si>
    <t>Equipes</t>
  </si>
  <si>
    <t>Rang</t>
  </si>
  <si>
    <t>?</t>
  </si>
  <si>
    <t>%</t>
  </si>
  <si>
    <t>Classement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</si>
</sst>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indexed="13"/>
      <name val="Calibri"/>
      <family val="2"/>
    </font>
    <font>
      <b/>
      <sz val="14"/>
      <color indexed="8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b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/>
    <xf numFmtId="0" fontId="2" fillId="0" borderId="1" xfId="0" applyFont="1" applyBorder="1" applyAlignment="1">
      <alignment horizontal="center"/>
    </xf>
    <xf numFmtId="0" fontId="1" fillId="2" borderId="2" xfId="0" applyFont="1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5" borderId="1" xfId="0" applyFont="1" applyFill="1" applyBorder="1"/>
    <xf numFmtId="0" fontId="3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0</xdr:row>
      <xdr:rowOff>57150</xdr:rowOff>
    </xdr:from>
    <xdr:to>
      <xdr:col>23</xdr:col>
      <xdr:colOff>152400</xdr:colOff>
      <xdr:row>1</xdr:row>
      <xdr:rowOff>161925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5000625" y="57150"/>
          <a:ext cx="4543425" cy="2952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20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00"/>
              </a:solidFill>
              <a:effectLst/>
              <a:latin typeface="Arial Black"/>
            </a:rPr>
            <a:t>CALCULS</a:t>
          </a:r>
        </a:p>
      </xdr:txBody>
    </xdr:sp>
    <xdr:clientData/>
  </xdr:twoCellAnchor>
  <xdr:twoCellAnchor>
    <xdr:from>
      <xdr:col>33</xdr:col>
      <xdr:colOff>104775</xdr:colOff>
      <xdr:row>0</xdr:row>
      <xdr:rowOff>57150</xdr:rowOff>
    </xdr:from>
    <xdr:to>
      <xdr:col>41</xdr:col>
      <xdr:colOff>1524000</xdr:colOff>
      <xdr:row>1</xdr:row>
      <xdr:rowOff>161925</xdr:rowOff>
    </xdr:to>
    <xdr:sp macro="" textlink="">
      <xdr:nvSpPr>
        <xdr:cNvPr id="1026" name="WordArt 2"/>
        <xdr:cNvSpPr>
          <a:spLocks noChangeArrowheads="1" noChangeShapeType="1" noTextEdit="1"/>
        </xdr:cNvSpPr>
      </xdr:nvSpPr>
      <xdr:spPr bwMode="auto">
        <a:xfrm>
          <a:off x="13211175" y="57150"/>
          <a:ext cx="4543425" cy="2952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20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00"/>
              </a:solidFill>
              <a:effectLst/>
              <a:latin typeface="Arial Black"/>
            </a:rPr>
            <a:t>CALCULS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F9"/>
  <sheetViews>
    <sheetView workbookViewId="0">
      <selection activeCell="D15" sqref="D15"/>
    </sheetView>
  </sheetViews>
  <sheetFormatPr baseColWidth="10" defaultRowHeight="15"/>
  <cols>
    <col min="3" max="3" width="20.7109375" customWidth="1"/>
    <col min="4" max="5" width="4.7109375" customWidth="1"/>
    <col min="6" max="6" width="20.7109375" customWidth="1"/>
  </cols>
  <sheetData>
    <row r="3" spans="3:6" ht="18.75">
      <c r="C3" s="1" t="s">
        <v>7</v>
      </c>
      <c r="D3" s="3">
        <v>0</v>
      </c>
      <c r="E3" s="3">
        <v>2</v>
      </c>
      <c r="F3" s="2" t="s">
        <v>6</v>
      </c>
    </row>
    <row r="4" spans="3:6" ht="18.75">
      <c r="C4" s="1" t="s">
        <v>0</v>
      </c>
      <c r="D4" s="3">
        <v>2</v>
      </c>
      <c r="E4" s="3">
        <v>0</v>
      </c>
      <c r="F4" s="2" t="s">
        <v>1</v>
      </c>
    </row>
    <row r="5" spans="3:6" ht="18.75">
      <c r="C5" s="1" t="s">
        <v>9</v>
      </c>
      <c r="D5" s="3">
        <v>2</v>
      </c>
      <c r="E5" s="3">
        <v>2</v>
      </c>
      <c r="F5" s="2" t="s">
        <v>12</v>
      </c>
    </row>
    <row r="6" spans="3:6" ht="18.75">
      <c r="C6" s="1" t="s">
        <v>2</v>
      </c>
      <c r="D6" s="3">
        <v>4</v>
      </c>
      <c r="E6" s="3">
        <v>0</v>
      </c>
      <c r="F6" s="2" t="s">
        <v>3</v>
      </c>
    </row>
    <row r="7" spans="3:6" ht="18.75">
      <c r="C7" s="1" t="s">
        <v>10</v>
      </c>
      <c r="D7" s="3"/>
      <c r="E7" s="3"/>
      <c r="F7" s="2" t="s">
        <v>4</v>
      </c>
    </row>
    <row r="8" spans="3:6" ht="18.75">
      <c r="C8" s="1" t="s">
        <v>5</v>
      </c>
      <c r="D8" s="3">
        <v>2</v>
      </c>
      <c r="E8" s="3">
        <v>1</v>
      </c>
      <c r="F8" s="2" t="s">
        <v>11</v>
      </c>
    </row>
    <row r="9" spans="3:6" ht="18.75">
      <c r="C9" s="1" t="s">
        <v>8</v>
      </c>
      <c r="F9" s="4" t="s">
        <v>23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BT20"/>
  <sheetViews>
    <sheetView tabSelected="1" zoomScale="90" zoomScaleNormal="90" workbookViewId="0">
      <selection activeCell="AK23" sqref="AK23"/>
    </sheetView>
  </sheetViews>
  <sheetFormatPr baseColWidth="10" defaultRowHeight="15"/>
  <cols>
    <col min="1" max="1" width="3.7109375" style="5" customWidth="1"/>
    <col min="2" max="2" width="4.7109375" style="5" customWidth="1"/>
    <col min="3" max="3" width="17" style="5" customWidth="1"/>
    <col min="4" max="12" width="5.7109375" style="5" customWidth="1"/>
    <col min="13" max="13" width="4.7109375" style="5" customWidth="1"/>
    <col min="14" max="14" width="16.85546875" style="5" bestFit="1" customWidth="1"/>
    <col min="15" max="23" width="4.7109375" style="6" customWidth="1"/>
    <col min="24" max="24" width="13.28515625" style="6" bestFit="1" customWidth="1"/>
    <col min="25" max="39" width="4.7109375" style="6" customWidth="1"/>
    <col min="40" max="40" width="13.85546875" style="6" customWidth="1"/>
    <col min="41" max="41" width="4.7109375" style="6" customWidth="1"/>
    <col min="42" max="42" width="23.85546875" style="6" customWidth="1"/>
    <col min="43" max="43" width="14.42578125" style="6" customWidth="1"/>
    <col min="44" max="56" width="4.7109375" style="6" customWidth="1"/>
    <col min="57" max="72" width="11.42578125" style="6"/>
    <col min="73" max="16384" width="11.42578125" style="5"/>
  </cols>
  <sheetData>
    <row r="1" spans="2:44" ht="15" customHeight="1">
      <c r="B1" s="16" t="s">
        <v>25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</row>
    <row r="2" spans="2:44" ht="15" customHeight="1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</row>
    <row r="3" spans="2:44" ht="15.75">
      <c r="B3" s="5" t="s">
        <v>22</v>
      </c>
      <c r="C3" s="6" t="s">
        <v>21</v>
      </c>
      <c r="D3" s="7" t="s">
        <v>17</v>
      </c>
      <c r="E3" s="7" t="s">
        <v>16</v>
      </c>
      <c r="F3" s="7" t="s">
        <v>20</v>
      </c>
      <c r="G3" s="7" t="s">
        <v>18</v>
      </c>
      <c r="H3" s="7" t="s">
        <v>19</v>
      </c>
      <c r="I3" s="7" t="s">
        <v>13</v>
      </c>
      <c r="J3" s="7" t="s">
        <v>14</v>
      </c>
      <c r="K3" s="7" t="s">
        <v>15</v>
      </c>
      <c r="L3" s="8"/>
      <c r="M3" s="14" t="s">
        <v>22</v>
      </c>
      <c r="N3" s="14" t="s">
        <v>21</v>
      </c>
      <c r="O3" s="15" t="s">
        <v>22</v>
      </c>
      <c r="P3" s="15" t="s">
        <v>17</v>
      </c>
      <c r="Q3" s="15" t="s">
        <v>16</v>
      </c>
      <c r="R3" s="15" t="s">
        <v>20</v>
      </c>
      <c r="S3" s="15" t="s">
        <v>18</v>
      </c>
      <c r="T3" s="15" t="s">
        <v>19</v>
      </c>
      <c r="U3" s="15" t="s">
        <v>13</v>
      </c>
      <c r="V3" s="15" t="s">
        <v>14</v>
      </c>
      <c r="W3" s="15" t="s">
        <v>15</v>
      </c>
      <c r="X3" s="15" t="s">
        <v>24</v>
      </c>
      <c r="Y3" s="15"/>
      <c r="Z3" s="15" t="s">
        <v>17</v>
      </c>
      <c r="AA3" s="15" t="s">
        <v>17</v>
      </c>
      <c r="AB3" s="15" t="s">
        <v>16</v>
      </c>
      <c r="AC3" s="15" t="s">
        <v>16</v>
      </c>
      <c r="AD3" s="15" t="s">
        <v>20</v>
      </c>
      <c r="AE3" s="15" t="s">
        <v>20</v>
      </c>
      <c r="AF3" s="15" t="s">
        <v>18</v>
      </c>
      <c r="AG3" s="15" t="s">
        <v>18</v>
      </c>
      <c r="AH3" s="15" t="s">
        <v>19</v>
      </c>
      <c r="AI3" s="15" t="s">
        <v>19</v>
      </c>
      <c r="AJ3" s="15" t="s">
        <v>13</v>
      </c>
      <c r="AK3" s="15" t="s">
        <v>13</v>
      </c>
      <c r="AL3" s="15" t="s">
        <v>14</v>
      </c>
      <c r="AM3" s="15" t="s">
        <v>14</v>
      </c>
      <c r="AN3" s="15" t="s">
        <v>24</v>
      </c>
      <c r="AO3" s="15"/>
      <c r="AP3" s="15" t="s">
        <v>21</v>
      </c>
      <c r="AQ3" s="15" t="s">
        <v>24</v>
      </c>
      <c r="AR3" s="15" t="s">
        <v>22</v>
      </c>
    </row>
    <row r="4" spans="2:44" ht="15.75">
      <c r="B4" s="9">
        <v>1</v>
      </c>
      <c r="C4" s="10" t="str">
        <f>VLOOKUP(L4,$M$4:$N$17,2,0)</f>
        <v>Sandillon</v>
      </c>
      <c r="D4" s="11">
        <f>VLOOKUP(C4,$N$4:$P$17,3,0)</f>
        <v>4</v>
      </c>
      <c r="E4" s="12">
        <f>VLOOKUP(C4,$N$4:$Q$17,4,0)</f>
        <v>1</v>
      </c>
      <c r="F4" s="12">
        <f>VLOOKUP(C4,$N$4:$R$17,5,0)</f>
        <v>1</v>
      </c>
      <c r="G4" s="12">
        <f>VLOOKUP(C4,$N$4:$S$17,6,0)</f>
        <v>0</v>
      </c>
      <c r="H4" s="12">
        <f>VLOOKUP(C4,$N$4:$T$17,7,0)</f>
        <v>0</v>
      </c>
      <c r="I4" s="12">
        <f>VLOOKUP(C4,$N$4:$U$17,8,0)</f>
        <v>4</v>
      </c>
      <c r="J4" s="12">
        <f>VLOOKUP(C4,$N$4:$V$17,9,0)</f>
        <v>0</v>
      </c>
      <c r="K4" s="12">
        <f>VLOOKUP(C4,$N$4:$W$17,10,0)</f>
        <v>4</v>
      </c>
      <c r="L4" s="13">
        <v>1</v>
      </c>
      <c r="M4" s="5">
        <f>O4</f>
        <v>8</v>
      </c>
      <c r="N4" s="5" t="str">
        <f ca="1">'J-1'!C3</f>
        <v>Orl. Portugais 2</v>
      </c>
      <c r="O4" s="6">
        <f ca="1">RANK(X4,$X$4:$X$17)</f>
        <v>8</v>
      </c>
      <c r="P4" s="6">
        <f ca="1">SUMPRODUCT(('J-1'!$C$3:$C$9=Feuil3!N4)*(Feuil3!$Z$4:$Z$10))+SUMPRODUCT(('J-1'!$F$3:$F$9=Feuil3!N4)*(Feuil3!$AA$4:$AA$10))</f>
        <v>1</v>
      </c>
      <c r="Q4" s="6">
        <f ca="1">SUMPRODUCT(('J-1'!$C$3:$C$9=Feuil3!N4)*(Feuil3!$AB$4:$AB$10))+SUMPRODUCT(('J-1'!$F$3:$F$9=Feuil3!N4)*(Feuil3!$AC$4:$AC$10))</f>
        <v>1</v>
      </c>
      <c r="R4" s="6">
        <f ca="1">SUMPRODUCT(('J-1'!$C$3:$C$9=Feuil3!N4)*(Feuil3!$AD$4:$AD$10))+SUMPRODUCT(('J-1'!$F$3:$F$9=Feuil3!N4)*(Feuil3!$AE$4:$AE$10))</f>
        <v>0</v>
      </c>
      <c r="S4" s="6">
        <f ca="1">SUMPRODUCT(('J-1'!$C$3:$C$9=Feuil3!N4)*(Feuil3!$AF$4:$AF$10))+SUMPRODUCT(('J-1'!$F$3:$F$9=Feuil3!N4)*(Feuil3!$AG$4:$AG$10))</f>
        <v>0</v>
      </c>
      <c r="T4" s="6">
        <f ca="1">SUMPRODUCT(('J-1'!$C$3:$C$9=Feuil3!N4)*(Feuil3!$AH$4:$AH$10))+SUMPRODUCT(('J-1'!$F$3:$F$9=Feuil3!N4)*(Feuil3!$AI$4:$AI$10))</f>
        <v>1</v>
      </c>
      <c r="U4" s="6">
        <f ca="1">SUMPRODUCT(('J-1'!$C$3:$C$9=Feuil3!N4)*(Feuil3!$AJ$4:$AJ$10))+SUMPRODUCT(('J-1'!$F$3:$F$9=Feuil3!N4)*(Feuil3!$AK$4:$AK$10))</f>
        <v>0</v>
      </c>
      <c r="V4" s="6">
        <f ca="1">SUMPRODUCT(('J-1'!$C$3:$C$9=Feuil3!N4)*(Feuil3!$AL$4:$AL$10))+SUMPRODUCT(('J-1'!$F$3:$F$9=Feuil3!N4)*(Feuil3!$AM$4:$AM$10))</f>
        <v>2</v>
      </c>
      <c r="W4" s="6">
        <f>U4-V4</f>
        <v>-2</v>
      </c>
      <c r="X4" s="6">
        <f>SUM(P4*1000+(W4)/100+(U4)/1000)+0.000014</f>
        <v>999.98001399999998</v>
      </c>
      <c r="Z4" s="6">
        <f ca="1">IF('J-1'!D3="",0,IF('J-1'!D3&gt;'J-1'!E3,4,IF('J-1'!D3='J-1'!E3,2,IF('J-1'!D3&lt;'J-1'!E3,1))))</f>
        <v>1</v>
      </c>
      <c r="AA4" s="6">
        <f ca="1">IF('J-1'!E3="",0,IF('J-1'!E3&gt;'J-1'!D3,4,IF('J-1'!E3='J-1'!D3,2,IF('J-1'!E3&lt;'J-1'!D3,1))))</f>
        <v>4</v>
      </c>
      <c r="AB4" s="6">
        <f ca="1">IF('J-1'!D3="",0,1)</f>
        <v>1</v>
      </c>
      <c r="AC4" s="6">
        <f ca="1">IF('J-1'!E3="",0,1)</f>
        <v>1</v>
      </c>
      <c r="AD4" s="6">
        <f ca="1">IF('J-1'!D3&lt;&gt;"",IF('J-1'!D3&gt;'J-1'!E3,1,0))</f>
        <v>0</v>
      </c>
      <c r="AE4" s="6">
        <f ca="1">IF('J-1'!E3&lt;&gt;"",IF('J-1'!E3&gt;'J-1'!D3,1,0))</f>
        <v>1</v>
      </c>
      <c r="AF4" s="6">
        <f ca="1">IF('J-1'!D3&lt;&gt;"",IF('J-1'!D3='J-1'!E3,1,0))</f>
        <v>0</v>
      </c>
      <c r="AG4" s="6">
        <f ca="1">IF('J-1'!E3&lt;&gt;"",IF('J-1'!E3='J-1'!D3,1,0))</f>
        <v>0</v>
      </c>
      <c r="AH4" s="6">
        <f ca="1">IF('J-1'!D3&lt;&gt;"",IF('J-1'!D3&lt;'J-1'!E3,1,0))</f>
        <v>1</v>
      </c>
      <c r="AI4" s="6">
        <f ca="1">IF('J-1'!E3&lt;&gt;"",IF('J-1'!E3&lt;'J-1'!D3,1,0))</f>
        <v>0</v>
      </c>
      <c r="AJ4" s="6">
        <f ca="1">'J-1'!D3</f>
        <v>0</v>
      </c>
      <c r="AK4" s="6">
        <f ca="1">'J-1'!E3</f>
        <v>2</v>
      </c>
      <c r="AL4" s="6">
        <f ca="1">'J-1'!E3</f>
        <v>2</v>
      </c>
      <c r="AM4" s="6">
        <f ca="1">'J-1'!D3</f>
        <v>0</v>
      </c>
      <c r="AN4" s="6">
        <f>SUM(P4*1000+(W4)/100+(U4)/1000)</f>
        <v>999.98</v>
      </c>
      <c r="AP4" s="6" t="str">
        <f>VLOOKUP(L4,$M$4:$N$17,2,0)</f>
        <v>Sandillon</v>
      </c>
      <c r="AQ4" s="6">
        <f>VLOOKUP(AP4,$N$4:$X$17,11,0)</f>
        <v>4000.044011</v>
      </c>
      <c r="AR4" s="6">
        <f>RANK(AQ4,$AQ$4:$AQ$17)</f>
        <v>1</v>
      </c>
    </row>
    <row r="5" spans="2:44" ht="15.75">
      <c r="B5" s="9">
        <f>IF(AQ5=AQ4,AR4,AR5)</f>
        <v>2</v>
      </c>
      <c r="C5" s="10" t="str">
        <f t="shared" ref="C5:C16" si="0">VLOOKUP(L5,$M$4:$N$17,2,0)</f>
        <v>Montargis 3</v>
      </c>
      <c r="D5" s="11">
        <f t="shared" ref="D5:D16" si="1">VLOOKUP(C5,$N$4:$P$17,3,0)</f>
        <v>4</v>
      </c>
      <c r="E5" s="12">
        <f t="shared" ref="E5:E16" si="2">VLOOKUP(C5,$N$4:$Q$17,4,0)</f>
        <v>1</v>
      </c>
      <c r="F5" s="12">
        <f t="shared" ref="F5:F16" si="3">VLOOKUP(C5,$N$4:$R$17,5,0)</f>
        <v>1</v>
      </c>
      <c r="G5" s="12">
        <f t="shared" ref="G5:G16" si="4">VLOOKUP(C5,$N$4:$S$17,6,0)</f>
        <v>0</v>
      </c>
      <c r="H5" s="12">
        <f t="shared" ref="H5:H16" si="5">VLOOKUP(C5,$N$4:$T$17,7,0)</f>
        <v>0</v>
      </c>
      <c r="I5" s="12">
        <f t="shared" ref="I5:I16" si="6">VLOOKUP(C5,$N$4:$U$17,8,0)</f>
        <v>2</v>
      </c>
      <c r="J5" s="12">
        <f t="shared" ref="J5:J16" si="7">VLOOKUP(C5,$N$4:$V$17,9,0)</f>
        <v>0</v>
      </c>
      <c r="K5" s="12">
        <f t="shared" ref="K5:K16" si="8">VLOOKUP(C5,$N$4:$W$17,10,0)</f>
        <v>2</v>
      </c>
      <c r="L5" s="13">
        <v>2</v>
      </c>
      <c r="M5" s="5">
        <f t="shared" ref="M5:M17" si="9">O5</f>
        <v>2</v>
      </c>
      <c r="N5" s="5" t="str">
        <f ca="1">'J-1'!C4</f>
        <v>Montargis 3</v>
      </c>
      <c r="O5" s="6">
        <f t="shared" ref="O5:O17" si="10">RANK(X5,$X$4:$X$17)</f>
        <v>2</v>
      </c>
      <c r="P5" s="6">
        <f ca="1">SUMPRODUCT(('J-1'!$C$3:$C$9=Feuil3!N5)*(Feuil3!$Z$4:$Z$10))+SUMPRODUCT(('J-1'!$F$3:$F$9=Feuil3!N5)*(Feuil3!$AA$4:$AA$10))</f>
        <v>4</v>
      </c>
      <c r="Q5" s="6">
        <f ca="1">SUMPRODUCT(('J-1'!$C$3:$C$9=Feuil3!N5)*(Feuil3!$AB$4:$AB$10))+SUMPRODUCT(('J-1'!$F$3:$F$9=Feuil3!N5)*(Feuil3!$AC$4:$AC$10))</f>
        <v>1</v>
      </c>
      <c r="R5" s="6">
        <f ca="1">SUMPRODUCT(('J-1'!$C$3:$C$9=Feuil3!N5)*(Feuil3!$AD$4:$AD$10))+SUMPRODUCT(('J-1'!$F$3:$F$9=Feuil3!N5)*(Feuil3!$AE$4:$AE$10))</f>
        <v>1</v>
      </c>
      <c r="S5" s="6">
        <f ca="1">SUMPRODUCT(('J-1'!$C$3:$C$9=Feuil3!N5)*(Feuil3!$AF$4:$AF$10))+SUMPRODUCT(('J-1'!$F$3:$F$9=Feuil3!N5)*(Feuil3!$AG$4:$AG$10))</f>
        <v>0</v>
      </c>
      <c r="T5" s="6">
        <f ca="1">SUMPRODUCT(('J-1'!$C$3:$C$9=Feuil3!N5)*(Feuil3!$AH$4:$AH$10))+SUMPRODUCT(('J-1'!$F$3:$F$9=Feuil3!N5)*(Feuil3!$AI$4:$AI$10))</f>
        <v>0</v>
      </c>
      <c r="U5" s="6">
        <f ca="1">SUMPRODUCT(('J-1'!$C$3:$C$9=Feuil3!N5)*(Feuil3!$AJ$4:$AJ$10))+SUMPRODUCT(('J-1'!$F$3:$F$9=Feuil3!N5)*(Feuil3!$AK$4:$AK$10))</f>
        <v>2</v>
      </c>
      <c r="V5" s="6">
        <f ca="1">SUMPRODUCT(('J-1'!$C$3:$C$9=Feuil3!N5)*(Feuil3!$AL$4:$AL$10))+SUMPRODUCT(('J-1'!$F$3:$F$9=Feuil3!N5)*(Feuil3!$AM$4:$AM$10))</f>
        <v>0</v>
      </c>
      <c r="W5" s="6">
        <f t="shared" ref="W5:W17" si="11">U5-V5</f>
        <v>2</v>
      </c>
      <c r="X5" s="6">
        <f>SUM(P5*1000+(W5)/100+(U5)/1000)+0.000013</f>
        <v>4000.0220129999998</v>
      </c>
      <c r="Z5" s="6">
        <f ca="1">IF('J-1'!D4="",0,IF('J-1'!D4&gt;'J-1'!E4,4,IF('J-1'!D4='J-1'!E4,2,IF('J-1'!D4&lt;'J-1'!E4,1))))</f>
        <v>4</v>
      </c>
      <c r="AA5" s="6">
        <f ca="1">IF('J-1'!E4="",0,IF('J-1'!E4&gt;'J-1'!D4,4,IF('J-1'!E4='J-1'!D4,2,IF('J-1'!E4&lt;'J-1'!D4,1))))</f>
        <v>1</v>
      </c>
      <c r="AB5" s="6">
        <f ca="1">IF('J-1'!D4="",0,1)</f>
        <v>1</v>
      </c>
      <c r="AC5" s="6">
        <f ca="1">IF('J-1'!E4="",0,1)</f>
        <v>1</v>
      </c>
      <c r="AD5" s="6">
        <f ca="1">IF('J-1'!D4&lt;&gt;"",IF('J-1'!D4&gt;'J-1'!E4,1,0))</f>
        <v>1</v>
      </c>
      <c r="AE5" s="6">
        <f ca="1">IF('J-1'!E4&lt;&gt;"",IF('J-1'!E4&gt;'J-1'!D4,1,0))</f>
        <v>0</v>
      </c>
      <c r="AF5" s="6">
        <f ca="1">IF('J-1'!D4&lt;&gt;"",IF('J-1'!D4='J-1'!E4,1,0))</f>
        <v>0</v>
      </c>
      <c r="AG5" s="6">
        <f ca="1">IF('J-1'!E4&lt;&gt;"",IF('J-1'!E4='J-1'!D4,1,0))</f>
        <v>0</v>
      </c>
      <c r="AH5" s="6">
        <f ca="1">IF('J-1'!D4&lt;&gt;"",IF('J-1'!D4&lt;'J-1'!E4,1,0))</f>
        <v>0</v>
      </c>
      <c r="AI5" s="6">
        <f ca="1">IF('J-1'!E4&lt;&gt;"",IF('J-1'!E4&lt;'J-1'!D4,1,0))</f>
        <v>1</v>
      </c>
      <c r="AJ5" s="6">
        <f ca="1">'J-1'!D4</f>
        <v>2</v>
      </c>
      <c r="AK5" s="6">
        <f ca="1">'J-1'!E4</f>
        <v>0</v>
      </c>
      <c r="AL5" s="6">
        <f ca="1">'J-1'!E4</f>
        <v>0</v>
      </c>
      <c r="AM5" s="6">
        <f ca="1">'J-1'!D4</f>
        <v>2</v>
      </c>
      <c r="AN5" s="6">
        <f t="shared" ref="AN5:AN17" si="12">SUM(P5*1000+(W5)/100+(U5)/1000)</f>
        <v>4000.0219999999999</v>
      </c>
      <c r="AP5" s="6" t="str">
        <f t="shared" ref="AP5:AP17" si="13">VLOOKUP(L5,$M$4:$N$17,2,0)</f>
        <v>Montargis 3</v>
      </c>
      <c r="AQ5" s="6">
        <f t="shared" ref="AQ5:AQ17" si="14">VLOOKUP(AP5,$N$4:$X$17,11,0)</f>
        <v>4000.0220129999998</v>
      </c>
      <c r="AR5" s="6">
        <f t="shared" ref="AR5:AR17" si="15">RANK(AQ5,$AQ$4:$AQ$17)</f>
        <v>2</v>
      </c>
    </row>
    <row r="6" spans="2:44" ht="15.75">
      <c r="B6" s="9">
        <f t="shared" ref="B6:B16" si="16">IF(AQ6=AQ5,AR5,AR6)</f>
        <v>3</v>
      </c>
      <c r="C6" s="10" t="str">
        <f t="shared" si="0"/>
        <v>Marcilly</v>
      </c>
      <c r="D6" s="11">
        <f t="shared" si="1"/>
        <v>4</v>
      </c>
      <c r="E6" s="12">
        <f t="shared" si="2"/>
        <v>1</v>
      </c>
      <c r="F6" s="12">
        <f t="shared" si="3"/>
        <v>1</v>
      </c>
      <c r="G6" s="12">
        <f t="shared" si="4"/>
        <v>0</v>
      </c>
      <c r="H6" s="12">
        <f t="shared" si="5"/>
        <v>0</v>
      </c>
      <c r="I6" s="12">
        <f t="shared" si="6"/>
        <v>2</v>
      </c>
      <c r="J6" s="12">
        <f t="shared" si="7"/>
        <v>0</v>
      </c>
      <c r="K6" s="12">
        <f t="shared" si="8"/>
        <v>2</v>
      </c>
      <c r="L6" s="13">
        <v>3</v>
      </c>
      <c r="M6" s="5">
        <f t="shared" si="9"/>
        <v>5</v>
      </c>
      <c r="N6" s="5" t="str">
        <f ca="1">'J-1'!C5</f>
        <v>Poilly lez Gien</v>
      </c>
      <c r="O6" s="6">
        <f t="shared" si="10"/>
        <v>5</v>
      </c>
      <c r="P6" s="6">
        <f ca="1">SUMPRODUCT(('J-1'!$C$3:$C$9=Feuil3!N6)*(Feuil3!$Z$4:$Z$10))+SUMPRODUCT(('J-1'!$F$3:$F$9=Feuil3!N6)*(Feuil3!$AA$4:$AA$10))</f>
        <v>2</v>
      </c>
      <c r="Q6" s="6">
        <f ca="1">SUMPRODUCT(('J-1'!$C$3:$C$9=Feuil3!N6)*(Feuil3!$AB$4:$AB$10))+SUMPRODUCT(('J-1'!$F$3:$F$9=Feuil3!N6)*(Feuil3!$AC$4:$AC$10))</f>
        <v>1</v>
      </c>
      <c r="R6" s="6">
        <f ca="1">SUMPRODUCT(('J-1'!$C$3:$C$9=Feuil3!N6)*(Feuil3!$AD$4:$AD$10))+SUMPRODUCT(('J-1'!$F$3:$F$9=Feuil3!N6)*(Feuil3!$AE$4:$AE$10))</f>
        <v>0</v>
      </c>
      <c r="S6" s="6">
        <f ca="1">SUMPRODUCT(('J-1'!$C$3:$C$9=Feuil3!N6)*(Feuil3!$AF$4:$AF$10))+SUMPRODUCT(('J-1'!$F$3:$F$9=Feuil3!N6)*(Feuil3!$AG$4:$AG$10))</f>
        <v>1</v>
      </c>
      <c r="T6" s="6">
        <f ca="1">SUMPRODUCT(('J-1'!$C$3:$C$9=Feuil3!N6)*(Feuil3!$AH$4:$AH$10))+SUMPRODUCT(('J-1'!$F$3:$F$9=Feuil3!N6)*(Feuil3!$AI$4:$AI$10))</f>
        <v>0</v>
      </c>
      <c r="U6" s="6">
        <f ca="1">SUMPRODUCT(('J-1'!$C$3:$C$9=Feuil3!N6)*(Feuil3!$AJ$4:$AJ$10))+SUMPRODUCT(('J-1'!$F$3:$F$9=Feuil3!N6)*(Feuil3!$AK$4:$AK$10))</f>
        <v>2</v>
      </c>
      <c r="V6" s="6">
        <f ca="1">SUMPRODUCT(('J-1'!$C$3:$C$9=Feuil3!N6)*(Feuil3!$AL$4:$AL$10))+SUMPRODUCT(('J-1'!$F$3:$F$9=Feuil3!N6)*(Feuil3!$AM$4:$AM$10))</f>
        <v>2</v>
      </c>
      <c r="W6" s="6">
        <f t="shared" si="11"/>
        <v>0</v>
      </c>
      <c r="X6" s="6">
        <f>SUM(P6*1000+(W6)/100+(U6)/1000)+0.000012</f>
        <v>2000.0020119999999</v>
      </c>
      <c r="Z6" s="6">
        <f ca="1">IF('J-1'!D5="",0,IF('J-1'!D5&gt;'J-1'!E5,4,IF('J-1'!D5='J-1'!E5,2,IF('J-1'!D5&lt;'J-1'!E5,1))))</f>
        <v>2</v>
      </c>
      <c r="AA6" s="6">
        <f ca="1">IF('J-1'!E5="",0,IF('J-1'!E5&gt;'J-1'!D5,4,IF('J-1'!E5='J-1'!D5,2,IF('J-1'!E5&lt;'J-1'!D5,1))))</f>
        <v>2</v>
      </c>
      <c r="AB6" s="6">
        <f ca="1">IF('J-1'!D5="",0,1)</f>
        <v>1</v>
      </c>
      <c r="AC6" s="6">
        <f ca="1">IF('J-1'!E5="",0,1)</f>
        <v>1</v>
      </c>
      <c r="AD6" s="6">
        <f ca="1">IF('J-1'!D5&lt;&gt;"",IF('J-1'!D5&gt;'J-1'!E5,1,0))</f>
        <v>0</v>
      </c>
      <c r="AE6" s="6">
        <f ca="1">IF('J-1'!E5&lt;&gt;"",IF('J-1'!E5&gt;'J-1'!D5,1,0))</f>
        <v>0</v>
      </c>
      <c r="AF6" s="6">
        <f ca="1">IF('J-1'!D5&lt;&gt;"",IF('J-1'!D5='J-1'!E5,1,0))</f>
        <v>1</v>
      </c>
      <c r="AG6" s="6">
        <f ca="1">IF('J-1'!E5&lt;&gt;"",IF('J-1'!E5='J-1'!D5,1,0))</f>
        <v>1</v>
      </c>
      <c r="AH6" s="6">
        <f ca="1">IF('J-1'!D5&lt;&gt;"",IF('J-1'!D5&lt;'J-1'!E5,1,0))</f>
        <v>0</v>
      </c>
      <c r="AI6" s="6">
        <f ca="1">IF('J-1'!E5&lt;&gt;"",IF('J-1'!E5&lt;'J-1'!D5,1,0))</f>
        <v>0</v>
      </c>
      <c r="AJ6" s="6">
        <f ca="1">'J-1'!D5</f>
        <v>2</v>
      </c>
      <c r="AK6" s="6">
        <f ca="1">'J-1'!E5</f>
        <v>2</v>
      </c>
      <c r="AL6" s="6">
        <f ca="1">'J-1'!E5</f>
        <v>2</v>
      </c>
      <c r="AM6" s="6">
        <f ca="1">'J-1'!D5</f>
        <v>2</v>
      </c>
      <c r="AN6" s="6">
        <f t="shared" si="12"/>
        <v>2000.002</v>
      </c>
      <c r="AP6" s="6" t="str">
        <f t="shared" si="13"/>
        <v>Marcilly</v>
      </c>
      <c r="AQ6" s="6">
        <f t="shared" si="14"/>
        <v>4000.022007</v>
      </c>
      <c r="AR6" s="6">
        <f t="shared" si="15"/>
        <v>3</v>
      </c>
    </row>
    <row r="7" spans="2:44" ht="15.75">
      <c r="B7" s="9">
        <f t="shared" si="16"/>
        <v>4</v>
      </c>
      <c r="C7" s="10" t="str">
        <f t="shared" si="0"/>
        <v>Pithiviers</v>
      </c>
      <c r="D7" s="11">
        <f t="shared" si="1"/>
        <v>4</v>
      </c>
      <c r="E7" s="12">
        <f t="shared" si="2"/>
        <v>1</v>
      </c>
      <c r="F7" s="12">
        <f t="shared" si="3"/>
        <v>1</v>
      </c>
      <c r="G7" s="12">
        <f t="shared" si="4"/>
        <v>0</v>
      </c>
      <c r="H7" s="12">
        <f t="shared" si="5"/>
        <v>0</v>
      </c>
      <c r="I7" s="12">
        <f t="shared" si="6"/>
        <v>2</v>
      </c>
      <c r="J7" s="12">
        <f t="shared" si="7"/>
        <v>1</v>
      </c>
      <c r="K7" s="12">
        <f t="shared" si="8"/>
        <v>1</v>
      </c>
      <c r="L7" s="13">
        <v>4</v>
      </c>
      <c r="M7" s="5">
        <f t="shared" si="9"/>
        <v>1</v>
      </c>
      <c r="N7" s="5" t="str">
        <f ca="1">'J-1'!C6</f>
        <v>Sandillon</v>
      </c>
      <c r="O7" s="6">
        <f t="shared" si="10"/>
        <v>1</v>
      </c>
      <c r="P7" s="6">
        <f ca="1">SUMPRODUCT(('J-1'!$C$3:$C$9=Feuil3!N7)*(Feuil3!$Z$4:$Z$10))+SUMPRODUCT(('J-1'!$F$3:$F$9=Feuil3!N7)*(Feuil3!$AA$4:$AA$10))</f>
        <v>4</v>
      </c>
      <c r="Q7" s="6">
        <f ca="1">SUMPRODUCT(('J-1'!$C$3:$C$9=Feuil3!N7)*(Feuil3!$AB$4:$AB$10))+SUMPRODUCT(('J-1'!$F$3:$F$9=Feuil3!N7)*(Feuil3!$AC$4:$AC$10))</f>
        <v>1</v>
      </c>
      <c r="R7" s="6">
        <f ca="1">SUMPRODUCT(('J-1'!$C$3:$C$9=Feuil3!N7)*(Feuil3!$AD$4:$AD$10))+SUMPRODUCT(('J-1'!$F$3:$F$9=Feuil3!N7)*(Feuil3!$AE$4:$AE$10))</f>
        <v>1</v>
      </c>
      <c r="S7" s="6">
        <f ca="1">SUMPRODUCT(('J-1'!$C$3:$C$9=Feuil3!N7)*(Feuil3!$AF$4:$AF$10))+SUMPRODUCT(('J-1'!$F$3:$F$9=Feuil3!N7)*(Feuil3!$AG$4:$AG$10))</f>
        <v>0</v>
      </c>
      <c r="T7" s="6">
        <f ca="1">SUMPRODUCT(('J-1'!$C$3:$C$9=Feuil3!N7)*(Feuil3!$AH$4:$AH$10))+SUMPRODUCT(('J-1'!$F$3:$F$9=Feuil3!N7)*(Feuil3!$AI$4:$AI$10))</f>
        <v>0</v>
      </c>
      <c r="U7" s="6">
        <f ca="1">SUMPRODUCT(('J-1'!$C$3:$C$9=Feuil3!N7)*(Feuil3!$AJ$4:$AJ$10))+SUMPRODUCT(('J-1'!$F$3:$F$9=Feuil3!N7)*(Feuil3!$AK$4:$AK$10))</f>
        <v>4</v>
      </c>
      <c r="V7" s="6">
        <f ca="1">SUMPRODUCT(('J-1'!$C$3:$C$9=Feuil3!N7)*(Feuil3!$AL$4:$AL$10))+SUMPRODUCT(('J-1'!$F$3:$F$9=Feuil3!N7)*(Feuil3!$AM$4:$AM$10))</f>
        <v>0</v>
      </c>
      <c r="W7" s="6">
        <f t="shared" si="11"/>
        <v>4</v>
      </c>
      <c r="X7" s="6">
        <f>SUM(P7*1000+(W7)/100+(U7)/1000)+0.000011</f>
        <v>4000.044011</v>
      </c>
      <c r="Z7" s="6">
        <f ca="1">IF('J-1'!D6="",0,IF('J-1'!D6&gt;'J-1'!E6,4,IF('J-1'!D6='J-1'!E6,2,IF('J-1'!D6&lt;'J-1'!E6,1))))</f>
        <v>4</v>
      </c>
      <c r="AA7" s="6">
        <f ca="1">IF('J-1'!E6="",0,IF('J-1'!E6&gt;'J-1'!D6,4,IF('J-1'!E6='J-1'!D6,2,IF('J-1'!E6&lt;'J-1'!D6,1))))</f>
        <v>1</v>
      </c>
      <c r="AB7" s="6">
        <f ca="1">IF('J-1'!D6="",0,1)</f>
        <v>1</v>
      </c>
      <c r="AC7" s="6">
        <f ca="1">IF('J-1'!E6="",0,1)</f>
        <v>1</v>
      </c>
      <c r="AD7" s="6">
        <f ca="1">IF('J-1'!D6&lt;&gt;"",IF('J-1'!D6&gt;'J-1'!E6,1,0))</f>
        <v>1</v>
      </c>
      <c r="AE7" s="6">
        <f ca="1">IF('J-1'!E6&lt;&gt;"",IF('J-1'!E6&gt;'J-1'!D6,1,0))</f>
        <v>0</v>
      </c>
      <c r="AF7" s="6">
        <f ca="1">IF('J-1'!D6&lt;&gt;"",IF('J-1'!D6='J-1'!E6,1,0))</f>
        <v>0</v>
      </c>
      <c r="AG7" s="6">
        <f ca="1">IF('J-1'!E6&lt;&gt;"",IF('J-1'!E6='J-1'!D6,1,0))</f>
        <v>0</v>
      </c>
      <c r="AH7" s="6">
        <f ca="1">IF('J-1'!D6&lt;&gt;"",IF('J-1'!D6&lt;'J-1'!E6,1,0))</f>
        <v>0</v>
      </c>
      <c r="AI7" s="6">
        <f ca="1">IF('J-1'!E6&lt;&gt;"",IF('J-1'!E6&lt;'J-1'!D6,1,0))</f>
        <v>1</v>
      </c>
      <c r="AJ7" s="6">
        <f ca="1">'J-1'!D6</f>
        <v>4</v>
      </c>
      <c r="AK7" s="6">
        <f ca="1">'J-1'!E6</f>
        <v>0</v>
      </c>
      <c r="AL7" s="6">
        <f ca="1">'J-1'!E6</f>
        <v>0</v>
      </c>
      <c r="AM7" s="6">
        <f ca="1">'J-1'!D6</f>
        <v>4</v>
      </c>
      <c r="AN7" s="6">
        <f t="shared" si="12"/>
        <v>4000.0439999999999</v>
      </c>
      <c r="AP7" s="6" t="str">
        <f t="shared" si="13"/>
        <v>Pithiviers</v>
      </c>
      <c r="AQ7" s="6">
        <f t="shared" si="14"/>
        <v>4000.012009</v>
      </c>
      <c r="AR7" s="6">
        <f t="shared" si="15"/>
        <v>4</v>
      </c>
    </row>
    <row r="8" spans="2:44" ht="15.75">
      <c r="B8" s="9">
        <f t="shared" si="16"/>
        <v>5</v>
      </c>
      <c r="C8" s="10" t="str">
        <f t="shared" si="0"/>
        <v>Poilly lez Gien</v>
      </c>
      <c r="D8" s="11">
        <f t="shared" si="1"/>
        <v>2</v>
      </c>
      <c r="E8" s="12">
        <f t="shared" si="2"/>
        <v>1</v>
      </c>
      <c r="F8" s="12">
        <f t="shared" si="3"/>
        <v>0</v>
      </c>
      <c r="G8" s="12">
        <f t="shared" si="4"/>
        <v>1</v>
      </c>
      <c r="H8" s="12">
        <f t="shared" si="5"/>
        <v>0</v>
      </c>
      <c r="I8" s="12">
        <f t="shared" si="6"/>
        <v>2</v>
      </c>
      <c r="J8" s="12">
        <f t="shared" si="7"/>
        <v>2</v>
      </c>
      <c r="K8" s="12">
        <f t="shared" si="8"/>
        <v>0</v>
      </c>
      <c r="L8" s="13">
        <v>5</v>
      </c>
      <c r="M8" s="5">
        <f t="shared" si="9"/>
        <v>11</v>
      </c>
      <c r="N8" s="5" t="str">
        <f ca="1">'J-1'!C7</f>
        <v>Sully 2</v>
      </c>
      <c r="O8" s="6">
        <f t="shared" si="10"/>
        <v>11</v>
      </c>
      <c r="P8" s="6">
        <f ca="1">SUMPRODUCT(('J-1'!$C$3:$C$9=Feuil3!N8)*(Feuil3!$Z$4:$Z$10))+SUMPRODUCT(('J-1'!$F$3:$F$9=Feuil3!N8)*(Feuil3!$AA$4:$AA$10))</f>
        <v>0</v>
      </c>
      <c r="Q8" s="6">
        <f ca="1">SUMPRODUCT(('J-1'!$C$3:$C$9=Feuil3!N8)*(Feuil3!$AB$4:$AB$10))+SUMPRODUCT(('J-1'!$F$3:$F$9=Feuil3!N8)*(Feuil3!$AC$4:$AC$10))</f>
        <v>0</v>
      </c>
      <c r="R8" s="6">
        <f ca="1">SUMPRODUCT(('J-1'!$C$3:$C$9=Feuil3!N8)*(Feuil3!$AD$4:$AD$10))+SUMPRODUCT(('J-1'!$F$3:$F$9=Feuil3!N8)*(Feuil3!$AE$4:$AE$10))</f>
        <v>0</v>
      </c>
      <c r="S8" s="6">
        <f ca="1">SUMPRODUCT(('J-1'!$C$3:$C$9=Feuil3!N8)*(Feuil3!$AF$4:$AF$10))+SUMPRODUCT(('J-1'!$F$3:$F$9=Feuil3!N8)*(Feuil3!$AG$4:$AG$10))</f>
        <v>0</v>
      </c>
      <c r="T8" s="6">
        <f ca="1">SUMPRODUCT(('J-1'!$C$3:$C$9=Feuil3!N8)*(Feuil3!$AH$4:$AH$10))+SUMPRODUCT(('J-1'!$F$3:$F$9=Feuil3!N8)*(Feuil3!$AI$4:$AI$10))</f>
        <v>0</v>
      </c>
      <c r="U8" s="6">
        <f ca="1">SUMPRODUCT(('J-1'!$C$3:$C$9=Feuil3!N8)*(Feuil3!$AJ$4:$AJ$10))+SUMPRODUCT(('J-1'!$F$3:$F$9=Feuil3!N8)*(Feuil3!$AK$4:$AK$10))</f>
        <v>0</v>
      </c>
      <c r="V8" s="6">
        <f ca="1">SUMPRODUCT(('J-1'!$C$3:$C$9=Feuil3!N8)*(Feuil3!$AL$4:$AL$10))+SUMPRODUCT(('J-1'!$F$3:$F$9=Feuil3!N8)*(Feuil3!$AM$4:$AM$10))</f>
        <v>0</v>
      </c>
      <c r="W8" s="6">
        <f t="shared" si="11"/>
        <v>0</v>
      </c>
      <c r="X8" s="6">
        <f>SUM(P8*1000+(W8)/100+(U8)/1000)+0.00001</f>
        <v>1.0000000000000001E-5</v>
      </c>
      <c r="Z8" s="6">
        <f ca="1">IF('J-1'!D7="",0,IF('J-1'!D7&gt;'J-1'!E7,4,IF('J-1'!D7='J-1'!E7,2,IF('J-1'!D7&lt;'J-1'!E7,1))))</f>
        <v>0</v>
      </c>
      <c r="AA8" s="6">
        <f ca="1">IF('J-1'!E7="",0,IF('J-1'!E7&gt;'J-1'!D7,4,IF('J-1'!E7='J-1'!D7,2,IF('J-1'!E7&lt;'J-1'!D7,1))))</f>
        <v>0</v>
      </c>
      <c r="AB8" s="6">
        <f ca="1">IF('J-1'!D7="",0,1)</f>
        <v>0</v>
      </c>
      <c r="AC8" s="6">
        <f ca="1">IF('J-1'!E7="",0,1)</f>
        <v>0</v>
      </c>
      <c r="AD8" s="6" t="b">
        <f ca="1">IF('J-1'!D7&lt;&gt;"",IF('J-1'!D7&gt;'J-1'!E7,1,0))</f>
        <v>0</v>
      </c>
      <c r="AE8" s="6" t="b">
        <f ca="1">IF('J-1'!E7&lt;&gt;"",IF('J-1'!E7&gt;'J-1'!D7,1,0))</f>
        <v>0</v>
      </c>
      <c r="AF8" s="6" t="b">
        <f ca="1">IF('J-1'!D7&lt;&gt;"",IF('J-1'!D7='J-1'!E7,1,0))</f>
        <v>0</v>
      </c>
      <c r="AG8" s="6" t="b">
        <f ca="1">IF('J-1'!E7&lt;&gt;"",IF('J-1'!E7='J-1'!D7,1,0))</f>
        <v>0</v>
      </c>
      <c r="AH8" s="6" t="b">
        <f ca="1">IF('J-1'!D7&lt;&gt;"",IF('J-1'!D7&lt;'J-1'!E7,1,0))</f>
        <v>0</v>
      </c>
      <c r="AI8" s="6" t="b">
        <f ca="1">IF('J-1'!E7&lt;&gt;"",IF('J-1'!E7&lt;'J-1'!D7,1,0))</f>
        <v>0</v>
      </c>
      <c r="AJ8" s="6">
        <f ca="1">'J-1'!D7</f>
        <v>0</v>
      </c>
      <c r="AK8" s="6">
        <f ca="1">'J-1'!E7</f>
        <v>0</v>
      </c>
      <c r="AL8" s="6">
        <f ca="1">'J-1'!E7</f>
        <v>0</v>
      </c>
      <c r="AM8" s="6">
        <f ca="1">'J-1'!D7</f>
        <v>0</v>
      </c>
      <c r="AN8" s="6">
        <f t="shared" si="12"/>
        <v>0</v>
      </c>
      <c r="AP8" s="6" t="str">
        <f t="shared" si="13"/>
        <v>Poilly lez Gien</v>
      </c>
      <c r="AQ8" s="6">
        <f t="shared" si="14"/>
        <v>2000.0020119999999</v>
      </c>
      <c r="AR8" s="6">
        <f t="shared" si="15"/>
        <v>5</v>
      </c>
    </row>
    <row r="9" spans="2:44" ht="15.75">
      <c r="B9" s="9">
        <f t="shared" si="16"/>
        <v>6</v>
      </c>
      <c r="C9" s="10" t="str">
        <f t="shared" si="0"/>
        <v>Bellegarde/Ladon</v>
      </c>
      <c r="D9" s="11">
        <f t="shared" si="1"/>
        <v>2</v>
      </c>
      <c r="E9" s="12">
        <f t="shared" si="2"/>
        <v>1</v>
      </c>
      <c r="F9" s="12">
        <f t="shared" si="3"/>
        <v>0</v>
      </c>
      <c r="G9" s="12">
        <f t="shared" si="4"/>
        <v>1</v>
      </c>
      <c r="H9" s="12">
        <f t="shared" si="5"/>
        <v>0</v>
      </c>
      <c r="I9" s="12">
        <f t="shared" si="6"/>
        <v>2</v>
      </c>
      <c r="J9" s="12">
        <f t="shared" si="7"/>
        <v>2</v>
      </c>
      <c r="K9" s="12">
        <f t="shared" si="8"/>
        <v>0</v>
      </c>
      <c r="L9" s="13">
        <v>6</v>
      </c>
      <c r="M9" s="5">
        <f t="shared" si="9"/>
        <v>4</v>
      </c>
      <c r="N9" s="5" t="str">
        <f ca="1">'J-1'!C8</f>
        <v>Pithiviers</v>
      </c>
      <c r="O9" s="6">
        <f t="shared" si="10"/>
        <v>4</v>
      </c>
      <c r="P9" s="6">
        <f ca="1">SUMPRODUCT(('J-1'!$C$3:$C$9=Feuil3!N9)*(Feuil3!$Z$4:$Z$10))+SUMPRODUCT(('J-1'!$F$3:$F$9=Feuil3!N9)*(Feuil3!$AA$4:$AA$10))</f>
        <v>4</v>
      </c>
      <c r="Q9" s="6">
        <f ca="1">SUMPRODUCT(('J-1'!$C$3:$C$9=Feuil3!N9)*(Feuil3!$AB$4:$AB$10))+SUMPRODUCT(('J-1'!$F$3:$F$9=Feuil3!N9)*(Feuil3!$AC$4:$AC$10))</f>
        <v>1</v>
      </c>
      <c r="R9" s="6">
        <f ca="1">SUMPRODUCT(('J-1'!$C$3:$C$9=Feuil3!N9)*(Feuil3!$AD$4:$AD$10))+SUMPRODUCT(('J-1'!$F$3:$F$9=Feuil3!N9)*(Feuil3!$AE$4:$AE$10))</f>
        <v>1</v>
      </c>
      <c r="S9" s="6">
        <f ca="1">SUMPRODUCT(('J-1'!$C$3:$C$9=Feuil3!N9)*(Feuil3!$AF$4:$AF$10))+SUMPRODUCT(('J-1'!$F$3:$F$9=Feuil3!N9)*(Feuil3!$AG$4:$AG$10))</f>
        <v>0</v>
      </c>
      <c r="T9" s="6">
        <f ca="1">SUMPRODUCT(('J-1'!$C$3:$C$9=Feuil3!N9)*(Feuil3!$AH$4:$AH$10))+SUMPRODUCT(('J-1'!$F$3:$F$9=Feuil3!N9)*(Feuil3!$AI$4:$AI$10))</f>
        <v>0</v>
      </c>
      <c r="U9" s="6">
        <f ca="1">SUMPRODUCT(('J-1'!$C$3:$C$9=Feuil3!N9)*(Feuil3!$AJ$4:$AJ$10))+SUMPRODUCT(('J-1'!$F$3:$F$9=Feuil3!N9)*(Feuil3!$AK$4:$AK$10))</f>
        <v>2</v>
      </c>
      <c r="V9" s="6">
        <f ca="1">SUMPRODUCT(('J-1'!$C$3:$C$9=Feuil3!N9)*(Feuil3!$AL$4:$AL$10))+SUMPRODUCT(('J-1'!$F$3:$F$9=Feuil3!N9)*(Feuil3!$AM$4:$AM$10))</f>
        <v>1</v>
      </c>
      <c r="W9" s="6">
        <f t="shared" si="11"/>
        <v>1</v>
      </c>
      <c r="X9" s="6">
        <f>SUM(P9*1000+(W9)/100+(U9)/1000)+0.000009</f>
        <v>4000.012009</v>
      </c>
      <c r="Z9" s="6">
        <f ca="1">IF('J-1'!D8="",0,IF('J-1'!D8&gt;'J-1'!E8,4,IF('J-1'!D8='J-1'!E8,2,IF('J-1'!D8&lt;'J-1'!E8,1))))</f>
        <v>4</v>
      </c>
      <c r="AA9" s="6">
        <f ca="1">IF('J-1'!E8="",0,IF('J-1'!E8&gt;'J-1'!D8,4,IF('J-1'!E8='J-1'!D8,2,IF('J-1'!E8&lt;'J-1'!D8,1))))</f>
        <v>1</v>
      </c>
      <c r="AB9" s="6">
        <f ca="1">IF('J-1'!D8="",0,1)</f>
        <v>1</v>
      </c>
      <c r="AC9" s="6">
        <f ca="1">IF('J-1'!E8="",0,1)</f>
        <v>1</v>
      </c>
      <c r="AD9" s="6">
        <f ca="1">IF('J-1'!D8&lt;&gt;"",IF('J-1'!D8&gt;'J-1'!E8,1,0))</f>
        <v>1</v>
      </c>
      <c r="AE9" s="6">
        <f ca="1">IF('J-1'!E8&lt;&gt;"",IF('J-1'!E8&gt;'J-1'!D8,1,0))</f>
        <v>0</v>
      </c>
      <c r="AF9" s="6">
        <f ca="1">IF('J-1'!D8&lt;&gt;"",IF('J-1'!D8='J-1'!E8,1,0))</f>
        <v>0</v>
      </c>
      <c r="AG9" s="6">
        <f ca="1">IF('J-1'!E8&lt;&gt;"",IF('J-1'!E8='J-1'!D8,1,0))</f>
        <v>0</v>
      </c>
      <c r="AH9" s="6">
        <f ca="1">IF('J-1'!D8&lt;&gt;"",IF('J-1'!D8&lt;'J-1'!E8,1,0))</f>
        <v>0</v>
      </c>
      <c r="AI9" s="6">
        <f ca="1">IF('J-1'!E8&lt;&gt;"",IF('J-1'!E8&lt;'J-1'!D8,1,0))</f>
        <v>1</v>
      </c>
      <c r="AJ9" s="6">
        <f ca="1">'J-1'!D8</f>
        <v>2</v>
      </c>
      <c r="AK9" s="6">
        <f ca="1">'J-1'!E8</f>
        <v>1</v>
      </c>
      <c r="AL9" s="6">
        <f ca="1">'J-1'!E8</f>
        <v>1</v>
      </c>
      <c r="AM9" s="6">
        <f ca="1">'J-1'!D8</f>
        <v>2</v>
      </c>
      <c r="AN9" s="6">
        <f t="shared" si="12"/>
        <v>4000.0120000000002</v>
      </c>
      <c r="AP9" s="6" t="str">
        <f t="shared" si="13"/>
        <v>Bellegarde/Ladon</v>
      </c>
      <c r="AQ9" s="6">
        <f t="shared" si="14"/>
        <v>2000.0020050000001</v>
      </c>
      <c r="AR9" s="6">
        <f t="shared" si="15"/>
        <v>6</v>
      </c>
    </row>
    <row r="10" spans="2:44" ht="15.75">
      <c r="B10" s="9">
        <f t="shared" si="16"/>
        <v>7</v>
      </c>
      <c r="C10" s="10" t="str">
        <f t="shared" si="0"/>
        <v>Chalette S/Loing</v>
      </c>
      <c r="D10" s="11">
        <f t="shared" si="1"/>
        <v>1</v>
      </c>
      <c r="E10" s="12">
        <f t="shared" si="2"/>
        <v>1</v>
      </c>
      <c r="F10" s="12">
        <f t="shared" si="3"/>
        <v>0</v>
      </c>
      <c r="G10" s="12">
        <f t="shared" si="4"/>
        <v>0</v>
      </c>
      <c r="H10" s="12">
        <f t="shared" si="5"/>
        <v>1</v>
      </c>
      <c r="I10" s="12">
        <f t="shared" si="6"/>
        <v>1</v>
      </c>
      <c r="J10" s="12">
        <f t="shared" si="7"/>
        <v>2</v>
      </c>
      <c r="K10" s="12">
        <f t="shared" si="8"/>
        <v>-1</v>
      </c>
      <c r="L10" s="13">
        <v>7</v>
      </c>
      <c r="M10" s="5">
        <f t="shared" si="9"/>
        <v>12</v>
      </c>
      <c r="N10" s="5" t="str">
        <f ca="1">'J-1'!C9</f>
        <v>Chatillon S/Loire</v>
      </c>
      <c r="O10" s="6">
        <f t="shared" si="10"/>
        <v>12</v>
      </c>
      <c r="P10" s="6">
        <f ca="1">SUMPRODUCT(('J-1'!$C$3:$C$9=Feuil3!N10)*(Feuil3!$Z$4:$Z$10))+SUMPRODUCT(('J-1'!$F$3:$F$9=Feuil3!N10)*(Feuil3!$AA$4:$AA$10))</f>
        <v>0</v>
      </c>
      <c r="Q10" s="6">
        <f ca="1">SUMPRODUCT(('J-1'!$C$3:$C$9=Feuil3!N10)*(Feuil3!$AB$4:$AB$10))+SUMPRODUCT(('J-1'!$F$3:$F$9=Feuil3!N10)*(Feuil3!$AC$4:$AC$10))</f>
        <v>0</v>
      </c>
      <c r="R10" s="6">
        <f ca="1">SUMPRODUCT(('J-1'!$C$3:$C$9=Feuil3!N10)*(Feuil3!$AD$4:$AD$10))+SUMPRODUCT(('J-1'!$F$3:$F$9=Feuil3!N10)*(Feuil3!$AE$4:$AE$10))</f>
        <v>0</v>
      </c>
      <c r="S10" s="6">
        <f ca="1">SUMPRODUCT(('J-1'!$C$3:$C$9=Feuil3!N10)*(Feuil3!$AF$4:$AF$10))+SUMPRODUCT(('J-1'!$F$3:$F$9=Feuil3!N10)*(Feuil3!$AG$4:$AG$10))</f>
        <v>0</v>
      </c>
      <c r="T10" s="6">
        <f ca="1">SUMPRODUCT(('J-1'!$C$3:$C$9=Feuil3!N10)*(Feuil3!$AH$4:$AH$10))+SUMPRODUCT(('J-1'!$F$3:$F$9=Feuil3!N10)*(Feuil3!$AI$4:$AI$10))</f>
        <v>0</v>
      </c>
      <c r="U10" s="6">
        <f ca="1">SUMPRODUCT(('J-1'!$C$3:$C$9=Feuil3!N10)*(Feuil3!$AJ$4:$AJ$10))+SUMPRODUCT(('J-1'!$F$3:$F$9=Feuil3!N10)*(Feuil3!$AK$4:$AK$10))</f>
        <v>0</v>
      </c>
      <c r="V10" s="6">
        <f ca="1">SUMPRODUCT(('J-1'!$C$3:$C$9=Feuil3!N10)*(Feuil3!$AL$4:$AL$10))+SUMPRODUCT(('J-1'!$F$3:$F$9=Feuil3!N10)*(Feuil3!$AM$4:$AM$10))</f>
        <v>0</v>
      </c>
      <c r="W10" s="6">
        <f t="shared" si="11"/>
        <v>0</v>
      </c>
      <c r="X10" s="6">
        <f>SUM(P10*1000+(W10)/100+(U10)/1000)+0.000008</f>
        <v>7.9999999999999996E-6</v>
      </c>
      <c r="Z10" s="6">
        <f ca="1">IF('J-1'!D9="",0,IF('J-1'!D9&gt;'J-1'!E9,4,IF('J-1'!D9='J-1'!E9,2,IF('J-1'!D9&lt;'J-1'!E9,1))))</f>
        <v>0</v>
      </c>
      <c r="AA10" s="6">
        <f ca="1">IF('J-1'!E9="",0,IF('J-1'!E9&gt;'J-1'!D9,4,IF('J-1'!E9='J-1'!D9,2,IF('J-1'!E9&lt;'J-1'!D9,1))))</f>
        <v>0</v>
      </c>
      <c r="AB10" s="6">
        <f ca="1">IF('J-1'!D9="",0,1)</f>
        <v>0</v>
      </c>
      <c r="AC10" s="6">
        <f ca="1">IF('J-1'!E9="",0,1)</f>
        <v>0</v>
      </c>
      <c r="AD10" s="6" t="b">
        <f ca="1">IF('J-1'!D9&lt;&gt;"",IF('J-1'!D9&gt;'J-1'!E9,1,0))</f>
        <v>0</v>
      </c>
      <c r="AE10" s="6" t="b">
        <f ca="1">IF('J-1'!E9&lt;&gt;"",IF('J-1'!E9&gt;'J-1'!D9,1,0))</f>
        <v>0</v>
      </c>
      <c r="AF10" s="6" t="b">
        <f ca="1">IF('J-1'!D9&lt;&gt;"",IF('J-1'!D9='J-1'!E9,1,0))</f>
        <v>0</v>
      </c>
      <c r="AG10" s="6" t="b">
        <f ca="1">IF('J-1'!E9&lt;&gt;"",IF('J-1'!E9='J-1'!D9,1,0))</f>
        <v>0</v>
      </c>
      <c r="AH10" s="6" t="b">
        <f ca="1">IF('J-1'!D9&lt;&gt;"",IF('J-1'!D9&lt;'J-1'!E9,1,0))</f>
        <v>0</v>
      </c>
      <c r="AI10" s="6" t="b">
        <f ca="1">IF('J-1'!E9&lt;&gt;"",IF('J-1'!E9&lt;'J-1'!D9,1,0))</f>
        <v>0</v>
      </c>
      <c r="AJ10" s="6">
        <f ca="1">'J-1'!D9</f>
        <v>0</v>
      </c>
      <c r="AK10" s="6">
        <f ca="1">'J-1'!E9</f>
        <v>0</v>
      </c>
      <c r="AL10" s="6">
        <f ca="1">'J-1'!E9</f>
        <v>0</v>
      </c>
      <c r="AM10" s="6">
        <f ca="1">'J-1'!D9</f>
        <v>0</v>
      </c>
      <c r="AN10" s="6">
        <f t="shared" si="12"/>
        <v>0</v>
      </c>
      <c r="AP10" s="6" t="str">
        <f t="shared" si="13"/>
        <v>Chalette S/Loing</v>
      </c>
      <c r="AQ10" s="6">
        <f t="shared" si="14"/>
        <v>999.99100199999998</v>
      </c>
      <c r="AR10" s="6">
        <f t="shared" si="15"/>
        <v>7</v>
      </c>
    </row>
    <row r="11" spans="2:44" ht="15.75">
      <c r="B11" s="9">
        <f t="shared" si="16"/>
        <v>8</v>
      </c>
      <c r="C11" s="10" t="str">
        <f t="shared" si="0"/>
        <v>Orl. Portugais 2</v>
      </c>
      <c r="D11" s="11">
        <f t="shared" si="1"/>
        <v>1</v>
      </c>
      <c r="E11" s="12">
        <f t="shared" si="2"/>
        <v>1</v>
      </c>
      <c r="F11" s="12">
        <f t="shared" si="3"/>
        <v>0</v>
      </c>
      <c r="G11" s="12">
        <f t="shared" si="4"/>
        <v>0</v>
      </c>
      <c r="H11" s="12">
        <f t="shared" si="5"/>
        <v>1</v>
      </c>
      <c r="I11" s="12">
        <f t="shared" si="6"/>
        <v>0</v>
      </c>
      <c r="J11" s="12">
        <f t="shared" si="7"/>
        <v>2</v>
      </c>
      <c r="K11" s="12">
        <f t="shared" si="8"/>
        <v>-2</v>
      </c>
      <c r="L11" s="13">
        <v>8</v>
      </c>
      <c r="M11" s="5">
        <f t="shared" si="9"/>
        <v>3</v>
      </c>
      <c r="N11" s="5" t="str">
        <f ca="1">'J-1'!F3</f>
        <v>Marcilly</v>
      </c>
      <c r="O11" s="6">
        <f t="shared" si="10"/>
        <v>3</v>
      </c>
      <c r="P11" s="6">
        <f ca="1">SUMPRODUCT(('J-1'!$C$3:$C$9=Feuil3!N11)*(Feuil3!$Z$4:$Z$10))+SUMPRODUCT(('J-1'!$F$3:$F$9=Feuil3!N11)*(Feuil3!$AA$4:$AA$10))</f>
        <v>4</v>
      </c>
      <c r="Q11" s="6">
        <f ca="1">SUMPRODUCT(('J-1'!$C$3:$C$9=Feuil3!N11)*(Feuil3!$AB$4:$AB$10))+SUMPRODUCT(('J-1'!$F$3:$F$9=Feuil3!N11)*(Feuil3!$AC$4:$AC$10))</f>
        <v>1</v>
      </c>
      <c r="R11" s="6">
        <f ca="1">SUMPRODUCT(('J-1'!$C$3:$C$9=Feuil3!N11)*(Feuil3!$AD$4:$AD$10))+SUMPRODUCT(('J-1'!$F$3:$F$9=Feuil3!N11)*(Feuil3!$AE$4:$AE$10))</f>
        <v>1</v>
      </c>
      <c r="S11" s="6">
        <f ca="1">SUMPRODUCT(('J-1'!$C$3:$C$9=Feuil3!N11)*(Feuil3!$AF$4:$AF$10))+SUMPRODUCT(('J-1'!$F$3:$F$9=Feuil3!N11)*(Feuil3!$AG$4:$AG$10))</f>
        <v>0</v>
      </c>
      <c r="T11" s="6">
        <f ca="1">SUMPRODUCT(('J-1'!$C$3:$C$9=Feuil3!N11)*(Feuil3!$AH$4:$AH$10))+SUMPRODUCT(('J-1'!$F$3:$F$9=Feuil3!N11)*(Feuil3!$AI$4:$AI$10))</f>
        <v>0</v>
      </c>
      <c r="U11" s="6">
        <f ca="1">SUMPRODUCT(('J-1'!$C$3:$C$9=Feuil3!N11)*(Feuil3!$AJ$4:$AJ$10))+SUMPRODUCT(('J-1'!$F$3:$F$9=Feuil3!N11)*(Feuil3!$AK$4:$AK$10))</f>
        <v>2</v>
      </c>
      <c r="V11" s="6">
        <f ca="1">SUMPRODUCT(('J-1'!$C$3:$C$9=Feuil3!N11)*(Feuil3!$AL$4:$AL$10))+SUMPRODUCT(('J-1'!$F$3:$F$9=Feuil3!N11)*(Feuil3!$AM$4:$AM$10))</f>
        <v>0</v>
      </c>
      <c r="W11" s="6">
        <f t="shared" si="11"/>
        <v>2</v>
      </c>
      <c r="X11" s="6">
        <f>SUM(P11*1000+(W11)/100+(U11)/1000)+0.000007</f>
        <v>4000.022007</v>
      </c>
      <c r="AN11" s="6">
        <f t="shared" si="12"/>
        <v>4000.0219999999999</v>
      </c>
      <c r="AP11" s="6" t="str">
        <f t="shared" si="13"/>
        <v>Orl. Portugais 2</v>
      </c>
      <c r="AQ11" s="6">
        <f t="shared" si="14"/>
        <v>999.98001399999998</v>
      </c>
      <c r="AR11" s="6">
        <f t="shared" si="15"/>
        <v>8</v>
      </c>
    </row>
    <row r="12" spans="2:44" ht="15.75">
      <c r="B12" s="9">
        <f t="shared" si="16"/>
        <v>9</v>
      </c>
      <c r="C12" s="10" t="str">
        <f t="shared" si="0"/>
        <v>Nogent</v>
      </c>
      <c r="D12" s="11">
        <f t="shared" si="1"/>
        <v>1</v>
      </c>
      <c r="E12" s="12">
        <f t="shared" si="2"/>
        <v>1</v>
      </c>
      <c r="F12" s="12">
        <f t="shared" si="3"/>
        <v>0</v>
      </c>
      <c r="G12" s="12">
        <f t="shared" si="4"/>
        <v>0</v>
      </c>
      <c r="H12" s="12">
        <f t="shared" si="5"/>
        <v>1</v>
      </c>
      <c r="I12" s="12">
        <f t="shared" si="6"/>
        <v>0</v>
      </c>
      <c r="J12" s="12">
        <f t="shared" si="7"/>
        <v>2</v>
      </c>
      <c r="K12" s="12">
        <f t="shared" si="8"/>
        <v>-2</v>
      </c>
      <c r="L12" s="13">
        <v>9</v>
      </c>
      <c r="M12" s="5">
        <f t="shared" si="9"/>
        <v>9</v>
      </c>
      <c r="N12" s="5" t="str">
        <f ca="1">'J-1'!F4</f>
        <v>Nogent</v>
      </c>
      <c r="O12" s="6">
        <f t="shared" si="10"/>
        <v>9</v>
      </c>
      <c r="P12" s="6">
        <f ca="1">SUMPRODUCT(('J-1'!$C$3:$C$9=Feuil3!N12)*(Feuil3!$Z$4:$Z$10))+SUMPRODUCT(('J-1'!$F$3:$F$9=Feuil3!N12)*(Feuil3!$AA$4:$AA$10))</f>
        <v>1</v>
      </c>
      <c r="Q12" s="6">
        <f ca="1">SUMPRODUCT(('J-1'!$C$3:$C$9=Feuil3!N12)*(Feuil3!$AB$4:$AB$10))+SUMPRODUCT(('J-1'!$F$3:$F$9=Feuil3!N12)*(Feuil3!$AC$4:$AC$10))</f>
        <v>1</v>
      </c>
      <c r="R12" s="6">
        <f ca="1">SUMPRODUCT(('J-1'!$C$3:$C$9=Feuil3!N12)*(Feuil3!$AD$4:$AD$10))+SUMPRODUCT(('J-1'!$F$3:$F$9=Feuil3!N12)*(Feuil3!$AE$4:$AE$10))</f>
        <v>0</v>
      </c>
      <c r="S12" s="6">
        <f ca="1">SUMPRODUCT(('J-1'!$C$3:$C$9=Feuil3!N12)*(Feuil3!$AF$4:$AF$10))+SUMPRODUCT(('J-1'!$F$3:$F$9=Feuil3!N12)*(Feuil3!$AG$4:$AG$10))</f>
        <v>0</v>
      </c>
      <c r="T12" s="6">
        <f ca="1">SUMPRODUCT(('J-1'!$C$3:$C$9=Feuil3!N12)*(Feuil3!$AH$4:$AH$10))+SUMPRODUCT(('J-1'!$F$3:$F$9=Feuil3!N12)*(Feuil3!$AI$4:$AI$10))</f>
        <v>1</v>
      </c>
      <c r="U12" s="6">
        <f ca="1">SUMPRODUCT(('J-1'!$C$3:$C$9=Feuil3!N12)*(Feuil3!$AJ$4:$AJ$10))+SUMPRODUCT(('J-1'!$F$3:$F$9=Feuil3!N12)*(Feuil3!$AK$4:$AK$10))</f>
        <v>0</v>
      </c>
      <c r="V12" s="6">
        <f ca="1">SUMPRODUCT(('J-1'!$C$3:$C$9=Feuil3!N12)*(Feuil3!$AL$4:$AL$10))+SUMPRODUCT(('J-1'!$F$3:$F$9=Feuil3!N12)*(Feuil3!$AM$4:$AM$10))</f>
        <v>2</v>
      </c>
      <c r="W12" s="6">
        <f t="shared" si="11"/>
        <v>-2</v>
      </c>
      <c r="X12" s="6">
        <f>SUM(P12*1000+(W12)/100+(U12)/1000)+0.000006</f>
        <v>999.980006</v>
      </c>
      <c r="AN12" s="6">
        <f t="shared" si="12"/>
        <v>999.98</v>
      </c>
      <c r="AP12" s="6" t="str">
        <f t="shared" si="13"/>
        <v>Nogent</v>
      </c>
      <c r="AQ12" s="6">
        <f t="shared" si="14"/>
        <v>999.980006</v>
      </c>
      <c r="AR12" s="6">
        <f t="shared" si="15"/>
        <v>9</v>
      </c>
    </row>
    <row r="13" spans="2:44" ht="15.75">
      <c r="B13" s="9">
        <f t="shared" si="16"/>
        <v>10</v>
      </c>
      <c r="C13" s="10" t="str">
        <f t="shared" si="0"/>
        <v>Pannes</v>
      </c>
      <c r="D13" s="11">
        <f t="shared" si="1"/>
        <v>1</v>
      </c>
      <c r="E13" s="12">
        <f t="shared" si="2"/>
        <v>1</v>
      </c>
      <c r="F13" s="12">
        <f t="shared" si="3"/>
        <v>0</v>
      </c>
      <c r="G13" s="12">
        <f t="shared" si="4"/>
        <v>0</v>
      </c>
      <c r="H13" s="12">
        <f t="shared" si="5"/>
        <v>1</v>
      </c>
      <c r="I13" s="12">
        <f t="shared" si="6"/>
        <v>0</v>
      </c>
      <c r="J13" s="12">
        <f t="shared" si="7"/>
        <v>4</v>
      </c>
      <c r="K13" s="12">
        <f t="shared" si="8"/>
        <v>-4</v>
      </c>
      <c r="L13" s="13">
        <v>10</v>
      </c>
      <c r="M13" s="5">
        <f t="shared" si="9"/>
        <v>6</v>
      </c>
      <c r="N13" s="5" t="str">
        <f ca="1">'J-1'!F5</f>
        <v>Bellegarde/Ladon</v>
      </c>
      <c r="O13" s="6">
        <f t="shared" si="10"/>
        <v>6</v>
      </c>
      <c r="P13" s="6">
        <f ca="1">SUMPRODUCT(('J-1'!$C$3:$C$9=Feuil3!N13)*(Feuil3!$Z$4:$Z$10))+SUMPRODUCT(('J-1'!$F$3:$F$9=Feuil3!N13)*(Feuil3!$AA$4:$AA$10))</f>
        <v>2</v>
      </c>
      <c r="Q13" s="6">
        <f ca="1">SUMPRODUCT(('J-1'!$C$3:$C$9=Feuil3!N13)*(Feuil3!$AB$4:$AB$10))+SUMPRODUCT(('J-1'!$F$3:$F$9=Feuil3!N13)*(Feuil3!$AC$4:$AC$10))</f>
        <v>1</v>
      </c>
      <c r="R13" s="6">
        <f ca="1">SUMPRODUCT(('J-1'!$C$3:$C$9=Feuil3!N13)*(Feuil3!$AD$4:$AD$10))+SUMPRODUCT(('J-1'!$F$3:$F$9=Feuil3!N13)*(Feuil3!$AE$4:$AE$10))</f>
        <v>0</v>
      </c>
      <c r="S13" s="6">
        <f ca="1">SUMPRODUCT(('J-1'!$C$3:$C$9=Feuil3!N13)*(Feuil3!$AF$4:$AF$10))+SUMPRODUCT(('J-1'!$F$3:$F$9=Feuil3!N13)*(Feuil3!$AG$4:$AG$10))</f>
        <v>1</v>
      </c>
      <c r="T13" s="6">
        <f ca="1">SUMPRODUCT(('J-1'!$C$3:$C$9=Feuil3!N13)*(Feuil3!$AH$4:$AH$10))+SUMPRODUCT(('J-1'!$F$3:$F$9=Feuil3!N13)*(Feuil3!$AI$4:$AI$10))</f>
        <v>0</v>
      </c>
      <c r="U13" s="6">
        <f ca="1">SUMPRODUCT(('J-1'!$C$3:$C$9=Feuil3!N13)*(Feuil3!$AJ$4:$AJ$10))+SUMPRODUCT(('J-1'!$F$3:$F$9=Feuil3!N13)*(Feuil3!$AK$4:$AK$10))</f>
        <v>2</v>
      </c>
      <c r="V13" s="6">
        <f ca="1">SUMPRODUCT(('J-1'!$C$3:$C$9=Feuil3!N13)*(Feuil3!$AL$4:$AL$10))+SUMPRODUCT(('J-1'!$F$3:$F$9=Feuil3!N13)*(Feuil3!$AM$4:$AM$10))</f>
        <v>2</v>
      </c>
      <c r="W13" s="6">
        <f t="shared" si="11"/>
        <v>0</v>
      </c>
      <c r="X13" s="6">
        <f>SUM(P13*1000+(W13)/100+(U13)/1000)+0.000005</f>
        <v>2000.0020050000001</v>
      </c>
      <c r="AN13" s="6">
        <f t="shared" si="12"/>
        <v>2000.002</v>
      </c>
      <c r="AP13" s="6" t="str">
        <f t="shared" si="13"/>
        <v>Pannes</v>
      </c>
      <c r="AQ13" s="6">
        <f t="shared" si="14"/>
        <v>999.96000400000003</v>
      </c>
      <c r="AR13" s="6">
        <f t="shared" si="15"/>
        <v>10</v>
      </c>
    </row>
    <row r="14" spans="2:44" ht="15.75">
      <c r="B14" s="9">
        <f t="shared" si="16"/>
        <v>11</v>
      </c>
      <c r="C14" s="10" t="str">
        <f t="shared" si="0"/>
        <v>Sully 2</v>
      </c>
      <c r="D14" s="11">
        <f t="shared" si="1"/>
        <v>0</v>
      </c>
      <c r="E14" s="12">
        <f t="shared" si="2"/>
        <v>0</v>
      </c>
      <c r="F14" s="12">
        <f t="shared" si="3"/>
        <v>0</v>
      </c>
      <c r="G14" s="12">
        <f t="shared" si="4"/>
        <v>0</v>
      </c>
      <c r="H14" s="12">
        <f t="shared" si="5"/>
        <v>0</v>
      </c>
      <c r="I14" s="12">
        <f t="shared" si="6"/>
        <v>0</v>
      </c>
      <c r="J14" s="12">
        <f t="shared" si="7"/>
        <v>0</v>
      </c>
      <c r="K14" s="12">
        <f t="shared" si="8"/>
        <v>0</v>
      </c>
      <c r="L14" s="13">
        <v>11</v>
      </c>
      <c r="M14" s="5">
        <f t="shared" si="9"/>
        <v>10</v>
      </c>
      <c r="N14" s="5" t="str">
        <f ca="1">'J-1'!F6</f>
        <v>Pannes</v>
      </c>
      <c r="O14" s="6">
        <f t="shared" si="10"/>
        <v>10</v>
      </c>
      <c r="P14" s="6">
        <f ca="1">SUMPRODUCT(('J-1'!$C$3:$C$9=Feuil3!N14)*(Feuil3!$Z$4:$Z$10))+SUMPRODUCT(('J-1'!$F$3:$F$9=Feuil3!N14)*(Feuil3!$AA$4:$AA$10))</f>
        <v>1</v>
      </c>
      <c r="Q14" s="6">
        <f ca="1">SUMPRODUCT(('J-1'!$C$3:$C$9=Feuil3!N14)*(Feuil3!$AB$4:$AB$10))+SUMPRODUCT(('J-1'!$F$3:$F$9=Feuil3!N14)*(Feuil3!$AC$4:$AC$10))</f>
        <v>1</v>
      </c>
      <c r="R14" s="6">
        <f ca="1">SUMPRODUCT(('J-1'!$C$3:$C$9=Feuil3!N14)*(Feuil3!$AD$4:$AD$10))+SUMPRODUCT(('J-1'!$F$3:$F$9=Feuil3!N14)*(Feuil3!$AE$4:$AE$10))</f>
        <v>0</v>
      </c>
      <c r="S14" s="6">
        <f ca="1">SUMPRODUCT(('J-1'!$C$3:$C$9=Feuil3!N14)*(Feuil3!$AF$4:$AF$10))+SUMPRODUCT(('J-1'!$F$3:$F$9=Feuil3!N14)*(Feuil3!$AG$4:$AG$10))</f>
        <v>0</v>
      </c>
      <c r="T14" s="6">
        <f ca="1">SUMPRODUCT(('J-1'!$C$3:$C$9=Feuil3!N14)*(Feuil3!$AH$4:$AH$10))+SUMPRODUCT(('J-1'!$F$3:$F$9=Feuil3!N14)*(Feuil3!$AI$4:$AI$10))</f>
        <v>1</v>
      </c>
      <c r="U14" s="6">
        <f ca="1">SUMPRODUCT(('J-1'!$C$3:$C$9=Feuil3!N14)*(Feuil3!$AJ$4:$AJ$10))+SUMPRODUCT(('J-1'!$F$3:$F$9=Feuil3!N14)*(Feuil3!$AK$4:$AK$10))</f>
        <v>0</v>
      </c>
      <c r="V14" s="6">
        <f ca="1">SUMPRODUCT(('J-1'!$C$3:$C$9=Feuil3!N14)*(Feuil3!$AL$4:$AL$10))+SUMPRODUCT(('J-1'!$F$3:$F$9=Feuil3!N14)*(Feuil3!$AM$4:$AM$10))</f>
        <v>4</v>
      </c>
      <c r="W14" s="6">
        <f t="shared" si="11"/>
        <v>-4</v>
      </c>
      <c r="X14" s="6">
        <f>SUM(P14*1000+(W14)/100+(U14)/1000)+0.000004</f>
        <v>999.96000400000003</v>
      </c>
      <c r="AN14" s="6">
        <f t="shared" si="12"/>
        <v>999.96</v>
      </c>
      <c r="AP14" s="6" t="str">
        <f t="shared" si="13"/>
        <v>Sully 2</v>
      </c>
      <c r="AQ14" s="6">
        <f t="shared" si="14"/>
        <v>1.0000000000000001E-5</v>
      </c>
      <c r="AR14" s="6">
        <f t="shared" si="15"/>
        <v>11</v>
      </c>
    </row>
    <row r="15" spans="2:44" ht="15.75">
      <c r="B15" s="9">
        <f t="shared" si="16"/>
        <v>12</v>
      </c>
      <c r="C15" s="10" t="str">
        <f t="shared" si="0"/>
        <v>Chatillon S/Loire</v>
      </c>
      <c r="D15" s="11">
        <f t="shared" si="1"/>
        <v>0</v>
      </c>
      <c r="E15" s="12">
        <f t="shared" si="2"/>
        <v>0</v>
      </c>
      <c r="F15" s="12">
        <f t="shared" si="3"/>
        <v>0</v>
      </c>
      <c r="G15" s="12">
        <f t="shared" si="4"/>
        <v>0</v>
      </c>
      <c r="H15" s="12">
        <f t="shared" si="5"/>
        <v>0</v>
      </c>
      <c r="I15" s="12">
        <f t="shared" si="6"/>
        <v>0</v>
      </c>
      <c r="J15" s="12">
        <f t="shared" si="7"/>
        <v>0</v>
      </c>
      <c r="K15" s="12">
        <f t="shared" si="8"/>
        <v>0</v>
      </c>
      <c r="L15" s="13">
        <v>12</v>
      </c>
      <c r="M15" s="5">
        <f t="shared" si="9"/>
        <v>13</v>
      </c>
      <c r="N15" s="5" t="str">
        <f ca="1">'J-1'!F7</f>
        <v>Nancray</v>
      </c>
      <c r="O15" s="6">
        <f t="shared" si="10"/>
        <v>13</v>
      </c>
      <c r="P15" s="6">
        <f ca="1">SUMPRODUCT(('J-1'!$C$3:$C$9=Feuil3!N15)*(Feuil3!$Z$4:$Z$10))+SUMPRODUCT(('J-1'!$F$3:$F$9=Feuil3!N15)*(Feuil3!$AA$4:$AA$10))</f>
        <v>0</v>
      </c>
      <c r="Q15" s="6">
        <f ca="1">SUMPRODUCT(('J-1'!$C$3:$C$9=Feuil3!N15)*(Feuil3!$AB$4:$AB$10))+SUMPRODUCT(('J-1'!$F$3:$F$9=Feuil3!N15)*(Feuil3!$AC$4:$AC$10))</f>
        <v>0</v>
      </c>
      <c r="R15" s="6">
        <f ca="1">SUMPRODUCT(('J-1'!$C$3:$C$9=Feuil3!N15)*(Feuil3!$AD$4:$AD$10))+SUMPRODUCT(('J-1'!$F$3:$F$9=Feuil3!N15)*(Feuil3!$AE$4:$AE$10))</f>
        <v>0</v>
      </c>
      <c r="S15" s="6">
        <f ca="1">SUMPRODUCT(('J-1'!$C$3:$C$9=Feuil3!N15)*(Feuil3!$AF$4:$AF$10))+SUMPRODUCT(('J-1'!$F$3:$F$9=Feuil3!N15)*(Feuil3!$AG$4:$AG$10))</f>
        <v>0</v>
      </c>
      <c r="T15" s="6">
        <f ca="1">SUMPRODUCT(('J-1'!$C$3:$C$9=Feuil3!N15)*(Feuil3!$AH$4:$AH$10))+SUMPRODUCT(('J-1'!$F$3:$F$9=Feuil3!N15)*(Feuil3!$AI$4:$AI$10))</f>
        <v>0</v>
      </c>
      <c r="U15" s="6">
        <f ca="1">SUMPRODUCT(('J-1'!$C$3:$C$9=Feuil3!N15)*(Feuil3!$AJ$4:$AJ$10))+SUMPRODUCT(('J-1'!$F$3:$F$9=Feuil3!N15)*(Feuil3!$AK$4:$AK$10))</f>
        <v>0</v>
      </c>
      <c r="V15" s="6">
        <f ca="1">SUMPRODUCT(('J-1'!$C$3:$C$9=Feuil3!N15)*(Feuil3!$AL$4:$AL$10))+SUMPRODUCT(('J-1'!$F$3:$F$9=Feuil3!N15)*(Feuil3!$AM$4:$AM$10))</f>
        <v>0</v>
      </c>
      <c r="W15" s="6">
        <f t="shared" si="11"/>
        <v>0</v>
      </c>
      <c r="X15" s="6">
        <f>SUM(P15*1000+(W15)/100+(U15)/1000)+0.000003</f>
        <v>3.0000000000000001E-6</v>
      </c>
      <c r="AN15" s="6">
        <f t="shared" si="12"/>
        <v>0</v>
      </c>
      <c r="AP15" s="6" t="str">
        <f t="shared" si="13"/>
        <v>Chatillon S/Loire</v>
      </c>
      <c r="AQ15" s="6">
        <f t="shared" si="14"/>
        <v>7.9999999999999996E-6</v>
      </c>
      <c r="AR15" s="6">
        <f t="shared" si="15"/>
        <v>12</v>
      </c>
    </row>
    <row r="16" spans="2:44" ht="15.75">
      <c r="B16" s="9">
        <f t="shared" si="16"/>
        <v>13</v>
      </c>
      <c r="C16" s="10" t="str">
        <f t="shared" si="0"/>
        <v>Nancray</v>
      </c>
      <c r="D16" s="11">
        <f t="shared" si="1"/>
        <v>0</v>
      </c>
      <c r="E16" s="12">
        <f t="shared" si="2"/>
        <v>0</v>
      </c>
      <c r="F16" s="12">
        <f t="shared" si="3"/>
        <v>0</v>
      </c>
      <c r="G16" s="12">
        <f t="shared" si="4"/>
        <v>0</v>
      </c>
      <c r="H16" s="12">
        <f t="shared" si="5"/>
        <v>0</v>
      </c>
      <c r="I16" s="12">
        <f t="shared" si="6"/>
        <v>0</v>
      </c>
      <c r="J16" s="12">
        <f t="shared" si="7"/>
        <v>0</v>
      </c>
      <c r="K16" s="12">
        <f t="shared" si="8"/>
        <v>0</v>
      </c>
      <c r="L16" s="13">
        <v>13</v>
      </c>
      <c r="M16" s="5">
        <f t="shared" si="9"/>
        <v>7</v>
      </c>
      <c r="N16" s="5" t="str">
        <f ca="1">'J-1'!F8</f>
        <v>Chalette S/Loing</v>
      </c>
      <c r="O16" s="6">
        <f t="shared" si="10"/>
        <v>7</v>
      </c>
      <c r="P16" s="6">
        <f ca="1">SUMPRODUCT(('J-1'!$C$3:$C$9=Feuil3!N16)*(Feuil3!$Z$4:$Z$10))+SUMPRODUCT(('J-1'!$F$3:$F$9=Feuil3!N16)*(Feuil3!$AA$4:$AA$10))</f>
        <v>1</v>
      </c>
      <c r="Q16" s="6">
        <f ca="1">SUMPRODUCT(('J-1'!$C$3:$C$9=Feuil3!N16)*(Feuil3!$AB$4:$AB$10))+SUMPRODUCT(('J-1'!$F$3:$F$9=Feuil3!N16)*(Feuil3!$AC$4:$AC$10))</f>
        <v>1</v>
      </c>
      <c r="R16" s="6">
        <f ca="1">SUMPRODUCT(('J-1'!$C$3:$C$9=Feuil3!N16)*(Feuil3!$AD$4:$AD$10))+SUMPRODUCT(('J-1'!$F$3:$F$9=Feuil3!N16)*(Feuil3!$AE$4:$AE$10))</f>
        <v>0</v>
      </c>
      <c r="S16" s="6">
        <f ca="1">SUMPRODUCT(('J-1'!$C$3:$C$9=Feuil3!N16)*(Feuil3!$AF$4:$AF$10))+SUMPRODUCT(('J-1'!$F$3:$F$9=Feuil3!N16)*(Feuil3!$AG$4:$AG$10))</f>
        <v>0</v>
      </c>
      <c r="T16" s="6">
        <f ca="1">SUMPRODUCT(('J-1'!$C$3:$C$9=Feuil3!N16)*(Feuil3!$AH$4:$AH$10))+SUMPRODUCT(('J-1'!$F$3:$F$9=Feuil3!N16)*(Feuil3!$AI$4:$AI$10))</f>
        <v>1</v>
      </c>
      <c r="U16" s="6">
        <f ca="1">SUMPRODUCT(('J-1'!$C$3:$C$9=Feuil3!N16)*(Feuil3!$AJ$4:$AJ$10))+SUMPRODUCT(('J-1'!$F$3:$F$9=Feuil3!N16)*(Feuil3!$AK$4:$AK$10))</f>
        <v>1</v>
      </c>
      <c r="V16" s="6">
        <f ca="1">SUMPRODUCT(('J-1'!$C$3:$C$9=Feuil3!N16)*(Feuil3!$AL$4:$AL$10))+SUMPRODUCT(('J-1'!$F$3:$F$9=Feuil3!N16)*(Feuil3!$AM$4:$AM$10))</f>
        <v>2</v>
      </c>
      <c r="W16" s="6">
        <f t="shared" si="11"/>
        <v>-1</v>
      </c>
      <c r="X16" s="6">
        <f>SUM(P16*1000+(W16)/100+(U16)/1000)+0.000002</f>
        <v>999.99100199999998</v>
      </c>
      <c r="AN16" s="6">
        <f t="shared" si="12"/>
        <v>999.99099999999999</v>
      </c>
      <c r="AP16" s="6" t="str">
        <f t="shared" si="13"/>
        <v>Nancray</v>
      </c>
      <c r="AQ16" s="6">
        <f t="shared" si="14"/>
        <v>3.0000000000000001E-6</v>
      </c>
      <c r="AR16" s="6">
        <f t="shared" si="15"/>
        <v>13</v>
      </c>
    </row>
    <row r="17" spans="5:44">
      <c r="L17" s="6">
        <v>14</v>
      </c>
      <c r="M17" s="5">
        <f t="shared" si="9"/>
        <v>14</v>
      </c>
      <c r="N17" s="5" t="str">
        <f ca="1">'J-1'!F9</f>
        <v>?</v>
      </c>
      <c r="O17" s="6">
        <f t="shared" si="10"/>
        <v>14</v>
      </c>
      <c r="P17" s="6">
        <f ca="1">SUMPRODUCT(('J-1'!$C$3:$C$9=Feuil3!N17)*(Feuil3!$Z$4:$Z$10))+SUMPRODUCT(('J-1'!$F$3:$F$9=Feuil3!N17)*(Feuil3!$AA$4:$AA$10))</f>
        <v>0</v>
      </c>
      <c r="Q17" s="6">
        <f ca="1">SUMPRODUCT(('J-1'!$C$3:$C$9=Feuil3!N17)*(Feuil3!$AB$4:$AB$10))+SUMPRODUCT(('J-1'!$F$3:$F$9=Feuil3!N17)*(Feuil3!$AC$4:$AC$10))</f>
        <v>0</v>
      </c>
      <c r="R17" s="6">
        <f ca="1">SUMPRODUCT(('J-1'!$C$3:$C$9=Feuil3!N17)*(Feuil3!$AD$4:$AD$10))+SUMPRODUCT(('J-1'!$F$3:$F$9=Feuil3!N17)*(Feuil3!$AE$4:$AE$10))</f>
        <v>0</v>
      </c>
      <c r="S17" s="6">
        <f ca="1">SUMPRODUCT(('J-1'!$C$3:$C$9=Feuil3!N17)*(Feuil3!$AF$4:$AF$10))+SUMPRODUCT(('J-1'!$F$3:$F$9=Feuil3!N17)*(Feuil3!$AG$4:$AG$10))</f>
        <v>0</v>
      </c>
      <c r="T17" s="6">
        <f ca="1">SUMPRODUCT(('J-1'!$C$3:$C$9=Feuil3!N17)*(Feuil3!$AH$4:$AH$10))+SUMPRODUCT(('J-1'!$F$3:$F$9=Feuil3!N17)*(Feuil3!$AI$4:$AI$10))</f>
        <v>0</v>
      </c>
      <c r="U17" s="6">
        <f ca="1">SUMPRODUCT(('J-1'!$C$3:$C$9=Feuil3!N17)*(Feuil3!$AJ$4:$AJ$10))+SUMPRODUCT(('J-1'!$F$3:$F$9=Feuil3!N17)*(Feuil3!$AK$4:$AK$10))</f>
        <v>0</v>
      </c>
      <c r="V17" s="6">
        <f ca="1">SUMPRODUCT(('J-1'!$C$3:$C$9=Feuil3!N17)*(Feuil3!$AL$4:$AL$10))+SUMPRODUCT(('J-1'!$F$3:$F$9=Feuil3!N17)*(Feuil3!$AM$4:$AM$10))</f>
        <v>0</v>
      </c>
      <c r="W17" s="6">
        <f t="shared" si="11"/>
        <v>0</v>
      </c>
      <c r="X17" s="6">
        <f>SUM(P17*1000+(W17)/100+(U17)/1000)+0.000001</f>
        <v>9.9999999999999995E-7</v>
      </c>
      <c r="AN17" s="6">
        <f t="shared" si="12"/>
        <v>0</v>
      </c>
      <c r="AP17" s="6" t="str">
        <f t="shared" si="13"/>
        <v>?</v>
      </c>
      <c r="AQ17" s="6">
        <f t="shared" si="14"/>
        <v>9.9999999999999995E-7</v>
      </c>
      <c r="AR17" s="6">
        <f t="shared" si="15"/>
        <v>14</v>
      </c>
    </row>
    <row r="20" spans="5:44">
      <c r="E20" s="6"/>
      <c r="F20" s="6"/>
      <c r="G20" s="6"/>
      <c r="H20" s="6"/>
    </row>
  </sheetData>
  <mergeCells count="2">
    <mergeCell ref="B1:K2"/>
    <mergeCell ref="L1:AR2"/>
  </mergeCells>
  <phoneticPr fontId="0" type="noConversion"/>
  <conditionalFormatting sqref="C4:C16">
    <cfRule type="containsText" dxfId="0" priority="1" operator="containsText" text="Marcilly">
      <formula>NOT(ISERROR(SEARCH("Marcilly",C4)))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J-1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Robinho</dc:creator>
  <cp:lastModifiedBy>lynyrd</cp:lastModifiedBy>
  <dcterms:created xsi:type="dcterms:W3CDTF">2010-09-04T09:35:20Z</dcterms:created>
  <dcterms:modified xsi:type="dcterms:W3CDTF">2010-09-06T13:08:17Z</dcterms:modified>
</cp:coreProperties>
</file>