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30" yWindow="-45" windowWidth="13230" windowHeight="8280"/>
  </bookViews>
  <sheets>
    <sheet name="Budget Janvier 2016" sheetId="13" r:id="rId1"/>
    <sheet name="Budget Février 2016" sheetId="12" r:id="rId2"/>
    <sheet name="Budget Mars 2016" sheetId="11" r:id="rId3"/>
    <sheet name="Budget Avril 2016" sheetId="10" r:id="rId4"/>
    <sheet name="Budget Mai 2010" sheetId="9" r:id="rId5"/>
    <sheet name="Budget Juin 2010" sheetId="8" r:id="rId6"/>
    <sheet name="Budget Juillet 2010" sheetId="7" r:id="rId7"/>
    <sheet name="Budget Aout 2010" sheetId="6" r:id="rId8"/>
    <sheet name="Budget Septembre 2010" sheetId="4" r:id="rId9"/>
    <sheet name="Budget Octobre 2010" sheetId="1" r:id="rId10"/>
    <sheet name="Budget Novembre 2010" sheetId="3" r:id="rId11"/>
    <sheet name="Budget Décembre 2010" sheetId="5" r:id="rId12"/>
    <sheet name="Moyenne Annuel 2010" sheetId="2" r:id="rId13"/>
  </sheets>
  <functionGroups builtInGroupCount="17"/>
  <definedNames>
    <definedName name="_xlnm.Print_Area" localSheetId="9">'Budget Octobre 2010'!$B$2:$J$66</definedName>
  </definedNames>
  <calcPr calcId="145621"/>
</workbook>
</file>

<file path=xl/calcChain.xml><?xml version="1.0" encoding="utf-8"?>
<calcChain xmlns="http://schemas.openxmlformats.org/spreadsheetml/2006/main">
  <c r="J14" i="13" l="1"/>
  <c r="J13" i="13"/>
  <c r="J7" i="13" l="1"/>
  <c r="J6" i="13"/>
  <c r="J9" i="13"/>
  <c r="J8" i="13"/>
  <c r="E12" i="13"/>
  <c r="E11" i="13"/>
  <c r="J12" i="13"/>
  <c r="J11" i="13"/>
  <c r="D7" i="13"/>
  <c r="E6" i="13"/>
  <c r="I29" i="13"/>
  <c r="H21" i="13"/>
  <c r="H17" i="13"/>
  <c r="E7" i="13"/>
  <c r="J65" i="13"/>
  <c r="H19" i="13"/>
  <c r="D13" i="13"/>
  <c r="D11" i="13"/>
  <c r="D6" i="13"/>
  <c r="D8" i="13"/>
  <c r="E18" i="13"/>
  <c r="D19" i="13"/>
  <c r="C19" i="13"/>
  <c r="D42" i="13"/>
  <c r="C42" i="13"/>
  <c r="C40" i="13"/>
  <c r="D17" i="13"/>
  <c r="D15" i="2"/>
  <c r="C17" i="13"/>
  <c r="E17" i="13"/>
  <c r="D12" i="13"/>
  <c r="E11" i="7"/>
  <c r="E10" i="7"/>
  <c r="E75" i="7"/>
  <c r="E74" i="7"/>
  <c r="E73" i="7"/>
  <c r="D72" i="7"/>
  <c r="E69" i="7"/>
  <c r="D72" i="8"/>
  <c r="I18" i="8"/>
  <c r="D23" i="8"/>
  <c r="I55" i="8"/>
  <c r="D22" i="8"/>
  <c r="D30" i="8"/>
  <c r="D31" i="8"/>
  <c r="D28" i="8"/>
  <c r="D59" i="8"/>
  <c r="E11" i="8"/>
  <c r="E10" i="8"/>
  <c r="E75" i="8"/>
  <c r="E74" i="8"/>
  <c r="E73" i="8"/>
  <c r="E69" i="8"/>
  <c r="I18" i="9"/>
  <c r="E75" i="9"/>
  <c r="E74" i="9"/>
  <c r="E73" i="9"/>
  <c r="E72" i="9"/>
  <c r="C72" i="7"/>
  <c r="E72" i="7"/>
  <c r="C72" i="8"/>
  <c r="E72" i="8"/>
  <c r="E69" i="9"/>
  <c r="D22" i="9"/>
  <c r="D28" i="9"/>
  <c r="E10" i="9"/>
  <c r="E16" i="9"/>
  <c r="E54" i="9"/>
  <c r="C71" i="12"/>
  <c r="J38" i="12"/>
  <c r="J39" i="12"/>
  <c r="J37" i="12"/>
  <c r="E69" i="10"/>
  <c r="E70" i="10"/>
  <c r="E72" i="10"/>
  <c r="E74" i="10"/>
  <c r="E75" i="10"/>
  <c r="I36" i="10"/>
  <c r="I40" i="10"/>
  <c r="D71" i="10"/>
  <c r="I56" i="10"/>
  <c r="D61" i="10"/>
  <c r="D45" i="10"/>
  <c r="D28" i="10"/>
  <c r="I18" i="10"/>
  <c r="I24" i="10"/>
  <c r="D42" i="10"/>
  <c r="D25" i="10"/>
  <c r="D56" i="10"/>
  <c r="D35" i="10"/>
  <c r="D48" i="10"/>
  <c r="D66" i="10"/>
  <c r="I59" i="10"/>
  <c r="I38" i="10"/>
  <c r="I37" i="10"/>
  <c r="E11" i="10"/>
  <c r="E10" i="10"/>
  <c r="E11" i="11"/>
  <c r="I36" i="11"/>
  <c r="I38" i="11"/>
  <c r="I40" i="11"/>
  <c r="D71" i="11"/>
  <c r="I18" i="11"/>
  <c r="J36" i="11"/>
  <c r="D46" i="11"/>
  <c r="D28" i="11"/>
  <c r="D45" i="11"/>
  <c r="D59" i="11"/>
  <c r="E10" i="11"/>
  <c r="E10" i="12"/>
  <c r="E11" i="12"/>
  <c r="E12" i="12"/>
  <c r="D25" i="12"/>
  <c r="D28" i="12"/>
  <c r="D35" i="12"/>
  <c r="D42" i="12"/>
  <c r="D45" i="12"/>
  <c r="D48" i="12"/>
  <c r="D56" i="12"/>
  <c r="D66" i="12"/>
  <c r="I18" i="12"/>
  <c r="I24" i="12"/>
  <c r="I33" i="12"/>
  <c r="I36" i="12"/>
  <c r="I40" i="12"/>
  <c r="I46" i="12"/>
  <c r="I52" i="12"/>
  <c r="I59" i="12"/>
  <c r="E69" i="11"/>
  <c r="E70" i="11"/>
  <c r="E72" i="11"/>
  <c r="E74" i="11"/>
  <c r="E75" i="11"/>
  <c r="E69" i="12"/>
  <c r="E70" i="12"/>
  <c r="E72" i="12"/>
  <c r="E74" i="12"/>
  <c r="E75" i="12"/>
  <c r="C76" i="12"/>
  <c r="D16" i="2"/>
  <c r="D17" i="2"/>
  <c r="D18" i="2"/>
  <c r="D19" i="2"/>
  <c r="D20" i="2"/>
  <c r="D21" i="2"/>
  <c r="D22" i="2"/>
  <c r="D23" i="2"/>
  <c r="D24" i="2"/>
  <c r="D30" i="2"/>
  <c r="D31" i="2"/>
  <c r="D32" i="2"/>
  <c r="D33" i="2"/>
  <c r="D34" i="2"/>
  <c r="D38" i="2"/>
  <c r="D39" i="2"/>
  <c r="D40" i="2"/>
  <c r="D41" i="2"/>
  <c r="D47" i="2"/>
  <c r="D51" i="2"/>
  <c r="D52" i="2"/>
  <c r="D53" i="2"/>
  <c r="D54" i="2"/>
  <c r="D55" i="2"/>
  <c r="D60" i="2"/>
  <c r="D63" i="2"/>
  <c r="D64" i="2"/>
  <c r="D65" i="2"/>
  <c r="I15" i="2"/>
  <c r="J15" i="2"/>
  <c r="I16" i="2"/>
  <c r="I17" i="2"/>
  <c r="J17" i="2"/>
  <c r="I19" i="2"/>
  <c r="I20" i="2"/>
  <c r="I21" i="2"/>
  <c r="I22" i="2"/>
  <c r="I23" i="2"/>
  <c r="I27" i="2"/>
  <c r="I28" i="2"/>
  <c r="I29" i="2"/>
  <c r="I30" i="2"/>
  <c r="I31" i="2"/>
  <c r="I32" i="2"/>
  <c r="I36" i="2"/>
  <c r="I40" i="2"/>
  <c r="I38" i="2"/>
  <c r="I39" i="2"/>
  <c r="I43" i="2"/>
  <c r="I44" i="2"/>
  <c r="I45" i="2"/>
  <c r="I49" i="2"/>
  <c r="I50" i="2"/>
  <c r="I55" i="2"/>
  <c r="I56" i="2"/>
  <c r="I57" i="2"/>
  <c r="I58" i="2"/>
  <c r="E6" i="2"/>
  <c r="E7" i="2"/>
  <c r="H27" i="2"/>
  <c r="H28" i="2"/>
  <c r="H29" i="2"/>
  <c r="H30" i="2"/>
  <c r="H31" i="2"/>
  <c r="H32" i="2"/>
  <c r="H38" i="2"/>
  <c r="H39" i="2"/>
  <c r="H43" i="2"/>
  <c r="H44" i="2"/>
  <c r="H45" i="2"/>
  <c r="J45" i="2"/>
  <c r="H49" i="2"/>
  <c r="H50" i="2"/>
  <c r="H51" i="2"/>
  <c r="H55" i="2"/>
  <c r="J55" i="2"/>
  <c r="H56" i="2"/>
  <c r="J56" i="2"/>
  <c r="H57" i="2"/>
  <c r="H58" i="2"/>
  <c r="J58" i="2"/>
  <c r="C25" i="2"/>
  <c r="I52" i="5"/>
  <c r="I46" i="5"/>
  <c r="I40" i="5"/>
  <c r="I33" i="5"/>
  <c r="I24" i="5"/>
  <c r="I52" i="3"/>
  <c r="I46" i="3"/>
  <c r="I40" i="3"/>
  <c r="I33" i="3"/>
  <c r="I24" i="3"/>
  <c r="I52" i="1"/>
  <c r="I46" i="1"/>
  <c r="I40" i="1"/>
  <c r="I33" i="1"/>
  <c r="I24" i="1"/>
  <c r="I52" i="4"/>
  <c r="I46" i="4"/>
  <c r="I40" i="4"/>
  <c r="I33" i="4"/>
  <c r="I24" i="4"/>
  <c r="I52" i="6"/>
  <c r="I46" i="6"/>
  <c r="I40" i="6"/>
  <c r="I33" i="6"/>
  <c r="I24" i="6"/>
  <c r="I52" i="7"/>
  <c r="I46" i="7"/>
  <c r="I40" i="7"/>
  <c r="I33" i="7"/>
  <c r="I24" i="7"/>
  <c r="I52" i="8"/>
  <c r="I46" i="8"/>
  <c r="I40" i="8"/>
  <c r="I33" i="8"/>
  <c r="I24" i="8"/>
  <c r="I52" i="9"/>
  <c r="I46" i="9"/>
  <c r="I40" i="9"/>
  <c r="I33" i="9"/>
  <c r="I24" i="9"/>
  <c r="I52" i="10"/>
  <c r="I46" i="10"/>
  <c r="I33" i="10"/>
  <c r="C25" i="7"/>
  <c r="I52" i="11"/>
  <c r="I46" i="11"/>
  <c r="I33" i="11"/>
  <c r="I24" i="11"/>
  <c r="D56" i="5"/>
  <c r="D48" i="5"/>
  <c r="D42" i="5"/>
  <c r="D35" i="5"/>
  <c r="D25" i="5"/>
  <c r="D56" i="3"/>
  <c r="D48" i="3"/>
  <c r="D42" i="3"/>
  <c r="D35" i="3"/>
  <c r="D25" i="3"/>
  <c r="D56" i="1"/>
  <c r="D48" i="1"/>
  <c r="D42" i="1"/>
  <c r="D35" i="1"/>
  <c r="D25" i="1"/>
  <c r="D56" i="4"/>
  <c r="D48" i="4"/>
  <c r="D42" i="4"/>
  <c r="D35" i="4"/>
  <c r="D25" i="4"/>
  <c r="D56" i="6"/>
  <c r="D48" i="6"/>
  <c r="D42" i="6"/>
  <c r="D35" i="6"/>
  <c r="D25" i="6"/>
  <c r="D56" i="7"/>
  <c r="D48" i="7"/>
  <c r="D42" i="7"/>
  <c r="D35" i="7"/>
  <c r="D25" i="7"/>
  <c r="D56" i="8"/>
  <c r="D48" i="8"/>
  <c r="D42" i="8"/>
  <c r="D35" i="8"/>
  <c r="D25" i="8"/>
  <c r="D56" i="9"/>
  <c r="D48" i="9"/>
  <c r="D42" i="9"/>
  <c r="D35" i="9"/>
  <c r="D25" i="9"/>
  <c r="D56" i="11"/>
  <c r="D48" i="11"/>
  <c r="D42" i="11"/>
  <c r="D35" i="11"/>
  <c r="D25" i="11"/>
  <c r="D66" i="11"/>
  <c r="I59" i="11"/>
  <c r="E12" i="11"/>
  <c r="E12" i="10"/>
  <c r="D66" i="9"/>
  <c r="I59" i="9"/>
  <c r="E12" i="9"/>
  <c r="D66" i="8"/>
  <c r="I59" i="8"/>
  <c r="E12" i="8"/>
  <c r="D66" i="7"/>
  <c r="I59" i="7"/>
  <c r="J63" i="7"/>
  <c r="E12" i="7"/>
  <c r="J8" i="7"/>
  <c r="D66" i="6"/>
  <c r="I59" i="6"/>
  <c r="E12" i="6"/>
  <c r="D66" i="4"/>
  <c r="I59" i="4"/>
  <c r="J63" i="4"/>
  <c r="E12" i="4"/>
  <c r="J8" i="4"/>
  <c r="D66" i="1"/>
  <c r="I59" i="1"/>
  <c r="E12" i="1"/>
  <c r="D66" i="3"/>
  <c r="I59" i="3"/>
  <c r="J63" i="3"/>
  <c r="E12" i="3"/>
  <c r="J8" i="3"/>
  <c r="D66" i="5"/>
  <c r="I59" i="5"/>
  <c r="E12" i="5"/>
  <c r="C27" i="13"/>
  <c r="I37" i="2"/>
  <c r="H37" i="2"/>
  <c r="J37" i="2"/>
  <c r="I18" i="2"/>
  <c r="J18" i="2"/>
  <c r="D37" i="13"/>
  <c r="D28" i="2"/>
  <c r="I48" i="13"/>
  <c r="I26" i="13"/>
  <c r="I42" i="13"/>
  <c r="I61" i="13"/>
  <c r="I51" i="2"/>
  <c r="D46" i="2"/>
  <c r="E46" i="2"/>
  <c r="D62" i="2"/>
  <c r="E62" i="2"/>
  <c r="D61" i="2"/>
  <c r="E61" i="2"/>
  <c r="D45" i="2"/>
  <c r="E45" i="2"/>
  <c r="E11" i="2"/>
  <c r="E10" i="2"/>
  <c r="E59" i="5"/>
  <c r="E60" i="5"/>
  <c r="E61" i="5"/>
  <c r="E66" i="5"/>
  <c r="E62" i="5"/>
  <c r="E63" i="5"/>
  <c r="E64" i="5"/>
  <c r="E65" i="5"/>
  <c r="C66" i="5"/>
  <c r="E15" i="5"/>
  <c r="E16" i="5"/>
  <c r="E17" i="5"/>
  <c r="E18" i="5"/>
  <c r="E25" i="5"/>
  <c r="E19" i="5"/>
  <c r="E20" i="5"/>
  <c r="E21" i="5"/>
  <c r="E22" i="5"/>
  <c r="E23" i="5"/>
  <c r="E24" i="5"/>
  <c r="E28" i="5"/>
  <c r="E29" i="5"/>
  <c r="E30" i="5"/>
  <c r="E35" i="5"/>
  <c r="E31" i="5"/>
  <c r="E32" i="5"/>
  <c r="E33" i="5"/>
  <c r="E34" i="5"/>
  <c r="E38" i="5"/>
  <c r="E39" i="5"/>
  <c r="E40" i="5"/>
  <c r="E41" i="5"/>
  <c r="E45" i="5"/>
  <c r="E46" i="5"/>
  <c r="E47" i="5"/>
  <c r="E51" i="5"/>
  <c r="E52" i="5"/>
  <c r="E53" i="5"/>
  <c r="E54" i="5"/>
  <c r="E55" i="5"/>
  <c r="H24" i="5"/>
  <c r="J24" i="5"/>
  <c r="J27" i="5"/>
  <c r="J28" i="5"/>
  <c r="J29" i="5"/>
  <c r="J30" i="5"/>
  <c r="J33" i="5"/>
  <c r="J31" i="5"/>
  <c r="J32" i="5"/>
  <c r="J36" i="5"/>
  <c r="J37" i="5"/>
  <c r="J38" i="5"/>
  <c r="J39" i="5"/>
  <c r="J43" i="5"/>
  <c r="J44" i="5"/>
  <c r="J45" i="5"/>
  <c r="J49" i="5"/>
  <c r="J50" i="5"/>
  <c r="J51" i="5"/>
  <c r="J55" i="5"/>
  <c r="J56" i="5"/>
  <c r="J57" i="5"/>
  <c r="J58" i="5"/>
  <c r="J59" i="5"/>
  <c r="C25" i="5"/>
  <c r="C35" i="5"/>
  <c r="C42" i="5"/>
  <c r="C48" i="5"/>
  <c r="C56" i="5"/>
  <c r="H33" i="5"/>
  <c r="H40" i="5"/>
  <c r="H46" i="5"/>
  <c r="H52" i="5"/>
  <c r="H59" i="5"/>
  <c r="J23" i="5"/>
  <c r="J22" i="5"/>
  <c r="J21" i="5"/>
  <c r="J20" i="5"/>
  <c r="J19" i="5"/>
  <c r="J18" i="5"/>
  <c r="J17" i="5"/>
  <c r="J16" i="5"/>
  <c r="J15" i="5"/>
  <c r="E8" i="5"/>
  <c r="E59" i="6"/>
  <c r="E60" i="6"/>
  <c r="E61" i="6"/>
  <c r="E62" i="6"/>
  <c r="E63" i="6"/>
  <c r="E64" i="6"/>
  <c r="E65" i="6"/>
  <c r="E66" i="6"/>
  <c r="C66" i="6"/>
  <c r="E15" i="6"/>
  <c r="E16" i="6"/>
  <c r="E17" i="6"/>
  <c r="E18" i="6"/>
  <c r="E19" i="6"/>
  <c r="E20" i="6"/>
  <c r="E21" i="6"/>
  <c r="E22" i="6"/>
  <c r="E23" i="6"/>
  <c r="E24" i="6"/>
  <c r="E25" i="6"/>
  <c r="E28" i="6"/>
  <c r="E29" i="6"/>
  <c r="E30" i="6"/>
  <c r="E31" i="6"/>
  <c r="E32" i="6"/>
  <c r="E33" i="6"/>
  <c r="E34" i="6"/>
  <c r="E35" i="6"/>
  <c r="E38" i="6"/>
  <c r="E39" i="6"/>
  <c r="E42" i="6"/>
  <c r="E40" i="6"/>
  <c r="E41" i="6"/>
  <c r="E45" i="6"/>
  <c r="E46" i="6"/>
  <c r="E47" i="6"/>
  <c r="E51" i="6"/>
  <c r="E56" i="6"/>
  <c r="E52" i="6"/>
  <c r="E53" i="6"/>
  <c r="E54" i="6"/>
  <c r="E55" i="6"/>
  <c r="H24" i="6"/>
  <c r="J24" i="6"/>
  <c r="J27" i="6"/>
  <c r="J28" i="6"/>
  <c r="J29" i="6"/>
  <c r="J30" i="6"/>
  <c r="J31" i="6"/>
  <c r="J32" i="6"/>
  <c r="J33" i="6"/>
  <c r="J36" i="6"/>
  <c r="J37" i="6"/>
  <c r="J40" i="6"/>
  <c r="J38" i="6"/>
  <c r="J39" i="6"/>
  <c r="J43" i="6"/>
  <c r="J44" i="6"/>
  <c r="J45" i="6"/>
  <c r="J49" i="6"/>
  <c r="J52" i="6"/>
  <c r="J50" i="6"/>
  <c r="J51" i="6"/>
  <c r="J55" i="6"/>
  <c r="J56" i="6"/>
  <c r="J57" i="6"/>
  <c r="J58" i="6"/>
  <c r="J59" i="6"/>
  <c r="C25" i="6"/>
  <c r="C35" i="6"/>
  <c r="C42" i="6"/>
  <c r="C48" i="6"/>
  <c r="C56" i="6"/>
  <c r="H33" i="6"/>
  <c r="H40" i="6"/>
  <c r="H46" i="6"/>
  <c r="H52" i="6"/>
  <c r="H59" i="6"/>
  <c r="J23" i="6"/>
  <c r="J22" i="6"/>
  <c r="J21" i="6"/>
  <c r="J20" i="6"/>
  <c r="J19" i="6"/>
  <c r="J18" i="6"/>
  <c r="J17" i="6"/>
  <c r="J16" i="6"/>
  <c r="J15" i="6"/>
  <c r="E8" i="6"/>
  <c r="E59" i="7"/>
  <c r="E60" i="7"/>
  <c r="E61" i="7"/>
  <c r="E66" i="7"/>
  <c r="E62" i="7"/>
  <c r="E63" i="7"/>
  <c r="E64" i="7"/>
  <c r="E65" i="7"/>
  <c r="C66" i="7"/>
  <c r="E15" i="7"/>
  <c r="E16" i="7"/>
  <c r="E17" i="7"/>
  <c r="E18" i="7"/>
  <c r="E19" i="7"/>
  <c r="E20" i="7"/>
  <c r="E21" i="7"/>
  <c r="E22" i="7"/>
  <c r="E23" i="7"/>
  <c r="E24" i="7"/>
  <c r="E28" i="7"/>
  <c r="E35" i="7"/>
  <c r="E29" i="7"/>
  <c r="E30" i="7"/>
  <c r="E31" i="7"/>
  <c r="E32" i="7"/>
  <c r="E33" i="7"/>
  <c r="E34" i="7"/>
  <c r="E38" i="7"/>
  <c r="E39" i="7"/>
  <c r="E40" i="7"/>
  <c r="E41" i="7"/>
  <c r="E42" i="7"/>
  <c r="E45" i="7"/>
  <c r="E46" i="7"/>
  <c r="E47" i="7"/>
  <c r="E48" i="7"/>
  <c r="E51" i="7"/>
  <c r="E52" i="7"/>
  <c r="E53" i="7"/>
  <c r="E54" i="7"/>
  <c r="E55" i="7"/>
  <c r="E56" i="7"/>
  <c r="H24" i="7"/>
  <c r="J24" i="7"/>
  <c r="J27" i="7"/>
  <c r="J28" i="7"/>
  <c r="J29" i="7"/>
  <c r="J30" i="7"/>
  <c r="J31" i="7"/>
  <c r="J32" i="7"/>
  <c r="J36" i="7"/>
  <c r="J37" i="7"/>
  <c r="J38" i="7"/>
  <c r="J39" i="7"/>
  <c r="J40" i="7"/>
  <c r="J43" i="7"/>
  <c r="J44" i="7"/>
  <c r="J45" i="7"/>
  <c r="J46" i="7"/>
  <c r="J49" i="7"/>
  <c r="J50" i="7"/>
  <c r="J51" i="7"/>
  <c r="J52" i="7"/>
  <c r="J55" i="7"/>
  <c r="J56" i="7"/>
  <c r="J59" i="7"/>
  <c r="J57" i="7"/>
  <c r="J58" i="7"/>
  <c r="C35" i="7"/>
  <c r="C42" i="7"/>
  <c r="C48" i="7"/>
  <c r="C56" i="7"/>
  <c r="H33" i="7"/>
  <c r="H40" i="7"/>
  <c r="H46" i="7"/>
  <c r="H52" i="7"/>
  <c r="H59" i="7"/>
  <c r="J23" i="7"/>
  <c r="J22" i="7"/>
  <c r="J21" i="7"/>
  <c r="J20" i="7"/>
  <c r="J19" i="7"/>
  <c r="J18" i="7"/>
  <c r="J17" i="7"/>
  <c r="J16" i="7"/>
  <c r="J15" i="7"/>
  <c r="E8" i="7"/>
  <c r="E59" i="8"/>
  <c r="E60" i="8"/>
  <c r="E61" i="8"/>
  <c r="E62" i="8"/>
  <c r="E63" i="8"/>
  <c r="E64" i="8"/>
  <c r="E65" i="8"/>
  <c r="C66" i="8"/>
  <c r="E15" i="8"/>
  <c r="E16" i="8"/>
  <c r="E17" i="8"/>
  <c r="E18" i="8"/>
  <c r="E19" i="8"/>
  <c r="E20" i="8"/>
  <c r="E21" i="8"/>
  <c r="E22" i="8"/>
  <c r="E23" i="8"/>
  <c r="E24" i="8"/>
  <c r="E28" i="8"/>
  <c r="E29" i="8"/>
  <c r="E30" i="8"/>
  <c r="E31" i="8"/>
  <c r="E32" i="8"/>
  <c r="E33" i="8"/>
  <c r="E34" i="8"/>
  <c r="E38" i="8"/>
  <c r="E39" i="8"/>
  <c r="E40" i="8"/>
  <c r="E41" i="8"/>
  <c r="E42" i="8"/>
  <c r="E45" i="8"/>
  <c r="E46" i="8"/>
  <c r="E47" i="8"/>
  <c r="E51" i="8"/>
  <c r="E52" i="8"/>
  <c r="E53" i="8"/>
  <c r="E54" i="8"/>
  <c r="E55" i="8"/>
  <c r="H24" i="8"/>
  <c r="J24" i="8"/>
  <c r="J27" i="8"/>
  <c r="J28" i="8"/>
  <c r="J29" i="8"/>
  <c r="J30" i="8"/>
  <c r="J31" i="8"/>
  <c r="J32" i="8"/>
  <c r="J36" i="8"/>
  <c r="J37" i="8"/>
  <c r="J38" i="8"/>
  <c r="J39" i="8"/>
  <c r="J40" i="8"/>
  <c r="J43" i="8"/>
  <c r="J44" i="8"/>
  <c r="J45" i="8"/>
  <c r="J46" i="8"/>
  <c r="J49" i="8"/>
  <c r="J50" i="8"/>
  <c r="J51" i="8"/>
  <c r="J52" i="8"/>
  <c r="J55" i="8"/>
  <c r="J56" i="8"/>
  <c r="J57" i="8"/>
  <c r="J58" i="8"/>
  <c r="C25" i="8"/>
  <c r="C35" i="8"/>
  <c r="C42" i="8"/>
  <c r="C48" i="8"/>
  <c r="C56" i="8"/>
  <c r="H33" i="8"/>
  <c r="H40" i="8"/>
  <c r="H46" i="8"/>
  <c r="H52" i="8"/>
  <c r="H59" i="8"/>
  <c r="J23" i="8"/>
  <c r="J22" i="8"/>
  <c r="J21" i="8"/>
  <c r="J20" i="8"/>
  <c r="J19" i="8"/>
  <c r="J18" i="8"/>
  <c r="J17" i="8"/>
  <c r="J16" i="8"/>
  <c r="J15" i="8"/>
  <c r="E8" i="8"/>
  <c r="E59" i="9"/>
  <c r="E60" i="9"/>
  <c r="E61" i="9"/>
  <c r="E66" i="9"/>
  <c r="E62" i="9"/>
  <c r="E63" i="9"/>
  <c r="E64" i="9"/>
  <c r="E65" i="9"/>
  <c r="C66" i="9"/>
  <c r="E15" i="9"/>
  <c r="E17" i="9"/>
  <c r="E18" i="9"/>
  <c r="E19" i="9"/>
  <c r="E20" i="9"/>
  <c r="E21" i="9"/>
  <c r="E22" i="9"/>
  <c r="E23" i="9"/>
  <c r="E24" i="9"/>
  <c r="E28" i="9"/>
  <c r="E29" i="9"/>
  <c r="E30" i="9"/>
  <c r="E31" i="9"/>
  <c r="E32" i="9"/>
  <c r="E33" i="9"/>
  <c r="E34" i="9"/>
  <c r="E38" i="9"/>
  <c r="E39" i="9"/>
  <c r="E40" i="9"/>
  <c r="E41" i="9"/>
  <c r="E45" i="9"/>
  <c r="E46" i="9"/>
  <c r="E47" i="9"/>
  <c r="E51" i="9"/>
  <c r="E52" i="9"/>
  <c r="E53" i="9"/>
  <c r="E56" i="9"/>
  <c r="E55" i="9"/>
  <c r="H24" i="9"/>
  <c r="J24" i="9"/>
  <c r="J27" i="9"/>
  <c r="J28" i="9"/>
  <c r="J29" i="9"/>
  <c r="J30" i="9"/>
  <c r="J31" i="9"/>
  <c r="J32" i="9"/>
  <c r="J33" i="9"/>
  <c r="J36" i="9"/>
  <c r="J37" i="9"/>
  <c r="J38" i="9"/>
  <c r="J39" i="9"/>
  <c r="J43" i="9"/>
  <c r="J44" i="9"/>
  <c r="J45" i="9"/>
  <c r="J46" i="9"/>
  <c r="J49" i="9"/>
  <c r="J50" i="9"/>
  <c r="J51" i="9"/>
  <c r="J52" i="9"/>
  <c r="J55" i="9"/>
  <c r="J56" i="9"/>
  <c r="J57" i="9"/>
  <c r="J58" i="9"/>
  <c r="C25" i="9"/>
  <c r="C35" i="9"/>
  <c r="C42" i="9"/>
  <c r="C48" i="9"/>
  <c r="C56" i="9"/>
  <c r="H33" i="9"/>
  <c r="H40" i="9"/>
  <c r="H46" i="9"/>
  <c r="H52" i="9"/>
  <c r="H59" i="9"/>
  <c r="J23" i="9"/>
  <c r="J22" i="9"/>
  <c r="J21" i="9"/>
  <c r="J20" i="9"/>
  <c r="J19" i="9"/>
  <c r="J18" i="9"/>
  <c r="J17" i="9"/>
  <c r="J16" i="9"/>
  <c r="J15" i="9"/>
  <c r="E8" i="9"/>
  <c r="E59" i="10"/>
  <c r="E66" i="10"/>
  <c r="E60" i="10"/>
  <c r="E61" i="10"/>
  <c r="E62" i="10"/>
  <c r="E63" i="10"/>
  <c r="E64" i="10"/>
  <c r="E65" i="10"/>
  <c r="C66" i="10"/>
  <c r="E15" i="10"/>
  <c r="E16" i="10"/>
  <c r="E17" i="10"/>
  <c r="E18" i="10"/>
  <c r="E19" i="10"/>
  <c r="E20" i="10"/>
  <c r="E21" i="10"/>
  <c r="E22" i="10"/>
  <c r="E23" i="10"/>
  <c r="E24" i="10"/>
  <c r="E28" i="10"/>
  <c r="E35" i="10"/>
  <c r="E29" i="10"/>
  <c r="E30" i="10"/>
  <c r="E31" i="10"/>
  <c r="E32" i="10"/>
  <c r="E33" i="10"/>
  <c r="E34" i="10"/>
  <c r="E38" i="10"/>
  <c r="E39" i="10"/>
  <c r="E40" i="10"/>
  <c r="E41" i="10"/>
  <c r="E42" i="10"/>
  <c r="E45" i="10"/>
  <c r="E46" i="10"/>
  <c r="E47" i="10"/>
  <c r="E48" i="10"/>
  <c r="E51" i="10"/>
  <c r="E52" i="10"/>
  <c r="E53" i="10"/>
  <c r="E54" i="10"/>
  <c r="E55" i="10"/>
  <c r="E56" i="10"/>
  <c r="H24" i="10"/>
  <c r="J24" i="10"/>
  <c r="J27" i="10"/>
  <c r="J28" i="10"/>
  <c r="J29" i="10"/>
  <c r="J30" i="10"/>
  <c r="J31" i="10"/>
  <c r="J32" i="10"/>
  <c r="J36" i="10"/>
  <c r="J37" i="10"/>
  <c r="J38" i="10"/>
  <c r="J39" i="10"/>
  <c r="J40" i="10"/>
  <c r="J43" i="10"/>
  <c r="J44" i="10"/>
  <c r="J45" i="10"/>
  <c r="J46" i="10"/>
  <c r="J49" i="10"/>
  <c r="J50" i="10"/>
  <c r="J51" i="10"/>
  <c r="J52" i="10"/>
  <c r="J55" i="10"/>
  <c r="J56" i="10"/>
  <c r="J59" i="10"/>
  <c r="J57" i="10"/>
  <c r="J58" i="10"/>
  <c r="C25" i="10"/>
  <c r="C35" i="10"/>
  <c r="C42" i="10"/>
  <c r="J61" i="10"/>
  <c r="C48" i="10"/>
  <c r="C56" i="10"/>
  <c r="H33" i="10"/>
  <c r="H40" i="10"/>
  <c r="H46" i="10"/>
  <c r="H52" i="10"/>
  <c r="H59" i="10"/>
  <c r="J23" i="10"/>
  <c r="J22" i="10"/>
  <c r="J21" i="10"/>
  <c r="J20" i="10"/>
  <c r="J19" i="10"/>
  <c r="J18" i="10"/>
  <c r="J17" i="10"/>
  <c r="J16" i="10"/>
  <c r="J15" i="10"/>
  <c r="E8" i="10"/>
  <c r="E59" i="11"/>
  <c r="E60" i="11"/>
  <c r="E61" i="11"/>
  <c r="E62" i="11"/>
  <c r="E63" i="11"/>
  <c r="E64" i="11"/>
  <c r="E65" i="11"/>
  <c r="C66" i="11"/>
  <c r="E15" i="11"/>
  <c r="E16" i="11"/>
  <c r="E17" i="11"/>
  <c r="E18" i="11"/>
  <c r="E19" i="11"/>
  <c r="E20" i="11"/>
  <c r="E21" i="11"/>
  <c r="E22" i="11"/>
  <c r="E23" i="11"/>
  <c r="E24" i="11"/>
  <c r="E28" i="11"/>
  <c r="E29" i="11"/>
  <c r="E30" i="11"/>
  <c r="E31" i="11"/>
  <c r="E32" i="11"/>
  <c r="E33" i="11"/>
  <c r="E34" i="11"/>
  <c r="E38" i="11"/>
  <c r="E39" i="11"/>
  <c r="E40" i="11"/>
  <c r="E41" i="11"/>
  <c r="E42" i="11"/>
  <c r="E45" i="11"/>
  <c r="E46" i="11"/>
  <c r="E47" i="11"/>
  <c r="E48" i="11"/>
  <c r="E51" i="11"/>
  <c r="E52" i="11"/>
  <c r="E53" i="11"/>
  <c r="E56" i="11"/>
  <c r="E54" i="11"/>
  <c r="E55" i="11"/>
  <c r="H24" i="11"/>
  <c r="J24" i="11"/>
  <c r="J27" i="11"/>
  <c r="J28" i="11"/>
  <c r="J29" i="11"/>
  <c r="J30" i="11"/>
  <c r="J31" i="11"/>
  <c r="J32" i="11"/>
  <c r="J37" i="11"/>
  <c r="J38" i="11"/>
  <c r="J39" i="11"/>
  <c r="J43" i="11"/>
  <c r="J44" i="11"/>
  <c r="J45" i="11"/>
  <c r="J49" i="11"/>
  <c r="J50" i="11"/>
  <c r="J51" i="11"/>
  <c r="J55" i="11"/>
  <c r="J56" i="11"/>
  <c r="J57" i="11"/>
  <c r="J58" i="11"/>
  <c r="J59" i="11"/>
  <c r="C25" i="11"/>
  <c r="C35" i="11"/>
  <c r="C42" i="11"/>
  <c r="C48" i="11"/>
  <c r="C56" i="11"/>
  <c r="H33" i="11"/>
  <c r="H40" i="11"/>
  <c r="H46" i="11"/>
  <c r="H52" i="11"/>
  <c r="H59" i="11"/>
  <c r="J23" i="11"/>
  <c r="J22" i="11"/>
  <c r="J21" i="11"/>
  <c r="J20" i="11"/>
  <c r="J19" i="11"/>
  <c r="J18" i="11"/>
  <c r="J17" i="11"/>
  <c r="J16" i="11"/>
  <c r="J15" i="11"/>
  <c r="E8" i="11"/>
  <c r="E59" i="12"/>
  <c r="E60" i="12"/>
  <c r="E61" i="12"/>
  <c r="E62" i="12"/>
  <c r="E63" i="12"/>
  <c r="E64" i="12"/>
  <c r="E65" i="12"/>
  <c r="E66" i="12"/>
  <c r="C66" i="12"/>
  <c r="E15" i="12"/>
  <c r="E16" i="12"/>
  <c r="E17" i="12"/>
  <c r="E18" i="12"/>
  <c r="E19" i="12"/>
  <c r="E20" i="12"/>
  <c r="E21" i="12"/>
  <c r="E22" i="12"/>
  <c r="E23" i="12"/>
  <c r="E24" i="12"/>
  <c r="E25" i="12"/>
  <c r="E28" i="12"/>
  <c r="E29" i="12"/>
  <c r="E30" i="12"/>
  <c r="E31" i="12"/>
  <c r="E32" i="12"/>
  <c r="E33" i="12"/>
  <c r="E34" i="12"/>
  <c r="E35" i="12"/>
  <c r="E38" i="12"/>
  <c r="E39" i="12"/>
  <c r="E42" i="12"/>
  <c r="E40" i="12"/>
  <c r="E41" i="12"/>
  <c r="E45" i="12"/>
  <c r="E46" i="12"/>
  <c r="E47" i="12"/>
  <c r="E51" i="12"/>
  <c r="E56" i="12"/>
  <c r="E52" i="12"/>
  <c r="E53" i="12"/>
  <c r="E54" i="12"/>
  <c r="E55" i="12"/>
  <c r="H24" i="12"/>
  <c r="J24" i="12"/>
  <c r="J27" i="12"/>
  <c r="J28" i="12"/>
  <c r="J29" i="12"/>
  <c r="J30" i="12"/>
  <c r="J31" i="12"/>
  <c r="J32" i="12"/>
  <c r="J33" i="12"/>
  <c r="J36" i="12"/>
  <c r="J40" i="12"/>
  <c r="D71" i="12"/>
  <c r="J43" i="12"/>
  <c r="J44" i="12"/>
  <c r="J45" i="12"/>
  <c r="J49" i="12"/>
  <c r="J52" i="12"/>
  <c r="J50" i="12"/>
  <c r="J51" i="12"/>
  <c r="J55" i="12"/>
  <c r="J56" i="12"/>
  <c r="J57" i="12"/>
  <c r="J58" i="12"/>
  <c r="J59" i="12"/>
  <c r="C25" i="12"/>
  <c r="C35" i="12"/>
  <c r="C42" i="12"/>
  <c r="C48" i="12"/>
  <c r="C56" i="12"/>
  <c r="H33" i="12"/>
  <c r="H40" i="12"/>
  <c r="H46" i="12"/>
  <c r="H52" i="12"/>
  <c r="H59" i="12"/>
  <c r="J23" i="12"/>
  <c r="J22" i="12"/>
  <c r="J21" i="12"/>
  <c r="J20" i="12"/>
  <c r="J19" i="12"/>
  <c r="J18" i="12"/>
  <c r="J17" i="12"/>
  <c r="J16" i="12"/>
  <c r="J15" i="12"/>
  <c r="E8" i="12"/>
  <c r="E62" i="13"/>
  <c r="E63" i="13"/>
  <c r="E65" i="13"/>
  <c r="E66" i="13"/>
  <c r="E67" i="13"/>
  <c r="C68" i="13"/>
  <c r="E19" i="13"/>
  <c r="E20" i="13"/>
  <c r="E21" i="13"/>
  <c r="E22" i="13"/>
  <c r="E23" i="13"/>
  <c r="E24" i="13"/>
  <c r="E25" i="13"/>
  <c r="E26" i="13"/>
  <c r="E30" i="13"/>
  <c r="E31" i="13"/>
  <c r="E32" i="13"/>
  <c r="E33" i="13"/>
  <c r="E34" i="13"/>
  <c r="E35" i="13"/>
  <c r="E36" i="13"/>
  <c r="E40" i="13"/>
  <c r="E41" i="13"/>
  <c r="E42" i="13"/>
  <c r="E43" i="13"/>
  <c r="E47" i="13"/>
  <c r="E49" i="13"/>
  <c r="E53" i="13"/>
  <c r="E54" i="13"/>
  <c r="E55" i="13"/>
  <c r="E56" i="13"/>
  <c r="E57" i="13"/>
  <c r="H26" i="13"/>
  <c r="J26" i="13"/>
  <c r="J29" i="13"/>
  <c r="J30" i="13"/>
  <c r="J31" i="13"/>
  <c r="J32" i="13"/>
  <c r="J33" i="13"/>
  <c r="J34" i="13"/>
  <c r="J38" i="13"/>
  <c r="J39" i="13"/>
  <c r="J40" i="13"/>
  <c r="J41" i="13"/>
  <c r="J45" i="13"/>
  <c r="J47" i="13"/>
  <c r="J51" i="13"/>
  <c r="J52" i="13"/>
  <c r="J53" i="13"/>
  <c r="J57" i="13"/>
  <c r="J58" i="13"/>
  <c r="J59" i="13"/>
  <c r="J60" i="13"/>
  <c r="D27" i="13"/>
  <c r="D44" i="13"/>
  <c r="D58" i="13"/>
  <c r="I35" i="13"/>
  <c r="I54" i="13"/>
  <c r="C37" i="13"/>
  <c r="C44" i="13"/>
  <c r="C50" i="13"/>
  <c r="J63" i="13"/>
  <c r="C58" i="13"/>
  <c r="H35" i="13"/>
  <c r="H48" i="13"/>
  <c r="H54" i="13"/>
  <c r="H61" i="13"/>
  <c r="J18" i="13"/>
  <c r="J25" i="13"/>
  <c r="J24" i="13"/>
  <c r="J23" i="13"/>
  <c r="J22" i="13"/>
  <c r="J21" i="13"/>
  <c r="J20" i="13"/>
  <c r="J19" i="13"/>
  <c r="J17" i="13"/>
  <c r="D14" i="13"/>
  <c r="O11" i="13"/>
  <c r="E59" i="4"/>
  <c r="E60" i="4"/>
  <c r="E61" i="4"/>
  <c r="E62" i="4"/>
  <c r="E63" i="4"/>
  <c r="E64" i="4"/>
  <c r="E65" i="4"/>
  <c r="C66" i="4"/>
  <c r="E15" i="4"/>
  <c r="E16" i="4"/>
  <c r="E25" i="4"/>
  <c r="E17" i="4"/>
  <c r="E18" i="4"/>
  <c r="E19" i="4"/>
  <c r="E20" i="4"/>
  <c r="E21" i="4"/>
  <c r="E22" i="4"/>
  <c r="E23" i="4"/>
  <c r="E24" i="4"/>
  <c r="E28" i="4"/>
  <c r="E29" i="4"/>
  <c r="E30" i="4"/>
  <c r="E31" i="4"/>
  <c r="E32" i="4"/>
  <c r="E33" i="4"/>
  <c r="E34" i="4"/>
  <c r="E38" i="4"/>
  <c r="E39" i="4"/>
  <c r="E40" i="4"/>
  <c r="E41" i="4"/>
  <c r="E42" i="4"/>
  <c r="E45" i="4"/>
  <c r="E46" i="4"/>
  <c r="E47" i="4"/>
  <c r="E48" i="4"/>
  <c r="E51" i="4"/>
  <c r="E52" i="4"/>
  <c r="E53" i="4"/>
  <c r="E56" i="4"/>
  <c r="E54" i="4"/>
  <c r="E55" i="4"/>
  <c r="H24" i="4"/>
  <c r="J24" i="4"/>
  <c r="J27" i="4"/>
  <c r="J28" i="4"/>
  <c r="J29" i="4"/>
  <c r="J30" i="4"/>
  <c r="J31" i="4"/>
  <c r="J32" i="4"/>
  <c r="J36" i="4"/>
  <c r="J37" i="4"/>
  <c r="J38" i="4"/>
  <c r="J39" i="4"/>
  <c r="J40" i="4"/>
  <c r="J43" i="4"/>
  <c r="J44" i="4"/>
  <c r="J45" i="4"/>
  <c r="J46" i="4"/>
  <c r="J49" i="4"/>
  <c r="J50" i="4"/>
  <c r="J51" i="4"/>
  <c r="J52" i="4"/>
  <c r="J55" i="4"/>
  <c r="J56" i="4"/>
  <c r="J57" i="4"/>
  <c r="J58" i="4"/>
  <c r="C25" i="4"/>
  <c r="C35" i="4"/>
  <c r="C42" i="4"/>
  <c r="C48" i="4"/>
  <c r="C56" i="4"/>
  <c r="H33" i="4"/>
  <c r="H40" i="4"/>
  <c r="H46" i="4"/>
  <c r="H52" i="4"/>
  <c r="H59" i="4"/>
  <c r="J61" i="4"/>
  <c r="J23" i="4"/>
  <c r="J22" i="4"/>
  <c r="J21" i="4"/>
  <c r="J20" i="4"/>
  <c r="J19" i="4"/>
  <c r="J18" i="4"/>
  <c r="J17" i="4"/>
  <c r="J16" i="4"/>
  <c r="J15" i="4"/>
  <c r="E8" i="4"/>
  <c r="J6" i="4"/>
  <c r="E60" i="2"/>
  <c r="E63" i="2"/>
  <c r="E64" i="2"/>
  <c r="E65" i="2"/>
  <c r="C66" i="2"/>
  <c r="E16" i="2"/>
  <c r="E17" i="2"/>
  <c r="E18" i="2"/>
  <c r="E19" i="2"/>
  <c r="E20" i="2"/>
  <c r="E21" i="2"/>
  <c r="E22" i="2"/>
  <c r="E23" i="2"/>
  <c r="E24" i="2"/>
  <c r="E28" i="2"/>
  <c r="E30" i="2"/>
  <c r="E31" i="2"/>
  <c r="E32" i="2"/>
  <c r="E33" i="2"/>
  <c r="E34" i="2"/>
  <c r="E38" i="2"/>
  <c r="E39" i="2"/>
  <c r="E40" i="2"/>
  <c r="E41" i="2"/>
  <c r="E47" i="2"/>
  <c r="E51" i="2"/>
  <c r="E52" i="2"/>
  <c r="E53" i="2"/>
  <c r="E54" i="2"/>
  <c r="E55" i="2"/>
  <c r="H24" i="2"/>
  <c r="J27" i="2"/>
  <c r="J28" i="2"/>
  <c r="J29" i="2"/>
  <c r="J30" i="2"/>
  <c r="J31" i="2"/>
  <c r="J32" i="2"/>
  <c r="J38" i="2"/>
  <c r="J39" i="2"/>
  <c r="J43" i="2"/>
  <c r="J44" i="2"/>
  <c r="J49" i="2"/>
  <c r="J57" i="2"/>
  <c r="C35" i="2"/>
  <c r="C42" i="2"/>
  <c r="C48" i="2"/>
  <c r="C56" i="2"/>
  <c r="J23" i="2"/>
  <c r="J22" i="2"/>
  <c r="J21" i="2"/>
  <c r="J20" i="2"/>
  <c r="J19" i="2"/>
  <c r="J16" i="2"/>
  <c r="E59" i="3"/>
  <c r="E60" i="3"/>
  <c r="E61" i="3"/>
  <c r="E66" i="3"/>
  <c r="E62" i="3"/>
  <c r="E63" i="3"/>
  <c r="E64" i="3"/>
  <c r="E65" i="3"/>
  <c r="C66" i="3"/>
  <c r="E15" i="3"/>
  <c r="E16" i="3"/>
  <c r="E17" i="3"/>
  <c r="E18" i="3"/>
  <c r="E19" i="3"/>
  <c r="E20" i="3"/>
  <c r="E21" i="3"/>
  <c r="E22" i="3"/>
  <c r="E23" i="3"/>
  <c r="E24" i="3"/>
  <c r="E28" i="3"/>
  <c r="E29" i="3"/>
  <c r="E30" i="3"/>
  <c r="E35" i="3"/>
  <c r="E31" i="3"/>
  <c r="E32" i="3"/>
  <c r="E33" i="3"/>
  <c r="E34" i="3"/>
  <c r="E38" i="3"/>
  <c r="E39" i="3"/>
  <c r="E40" i="3"/>
  <c r="E41" i="3"/>
  <c r="E45" i="3"/>
  <c r="E46" i="3"/>
  <c r="E47" i="3"/>
  <c r="E51" i="3"/>
  <c r="E52" i="3"/>
  <c r="E53" i="3"/>
  <c r="E54" i="3"/>
  <c r="E55" i="3"/>
  <c r="H24" i="3"/>
  <c r="J24" i="3"/>
  <c r="J27" i="3"/>
  <c r="J28" i="3"/>
  <c r="J29" i="3"/>
  <c r="J30" i="3"/>
  <c r="J33" i="3"/>
  <c r="J31" i="3"/>
  <c r="J32" i="3"/>
  <c r="J36" i="3"/>
  <c r="J37" i="3"/>
  <c r="J38" i="3"/>
  <c r="J39" i="3"/>
  <c r="J43" i="3"/>
  <c r="J44" i="3"/>
  <c r="J45" i="3"/>
  <c r="J49" i="3"/>
  <c r="J50" i="3"/>
  <c r="J51" i="3"/>
  <c r="J55" i="3"/>
  <c r="J56" i="3"/>
  <c r="J57" i="3"/>
  <c r="J58" i="3"/>
  <c r="J59" i="3"/>
  <c r="C25" i="3"/>
  <c r="C35" i="3"/>
  <c r="C42" i="3"/>
  <c r="C48" i="3"/>
  <c r="C56" i="3"/>
  <c r="H33" i="3"/>
  <c r="H40" i="3"/>
  <c r="H46" i="3"/>
  <c r="H52" i="3"/>
  <c r="H59" i="3"/>
  <c r="J23" i="3"/>
  <c r="J22" i="3"/>
  <c r="J21" i="3"/>
  <c r="J20" i="3"/>
  <c r="J19" i="3"/>
  <c r="J18" i="3"/>
  <c r="J17" i="3"/>
  <c r="J16" i="3"/>
  <c r="J15" i="3"/>
  <c r="E8" i="3"/>
  <c r="E47" i="1"/>
  <c r="E46" i="1"/>
  <c r="E48" i="1"/>
  <c r="E31" i="1"/>
  <c r="J18" i="1"/>
  <c r="E59" i="1"/>
  <c r="E60" i="1"/>
  <c r="E61" i="1"/>
  <c r="E62" i="1"/>
  <c r="E63" i="1"/>
  <c r="E64" i="1"/>
  <c r="E65" i="1"/>
  <c r="E66" i="1"/>
  <c r="C66" i="1"/>
  <c r="E15" i="1"/>
  <c r="E16" i="1"/>
  <c r="E17" i="1"/>
  <c r="E18" i="1"/>
  <c r="E19" i="1"/>
  <c r="E20" i="1"/>
  <c r="E21" i="1"/>
  <c r="E22" i="1"/>
  <c r="E23" i="1"/>
  <c r="E24" i="1"/>
  <c r="E25" i="1"/>
  <c r="E28" i="1"/>
  <c r="E29" i="1"/>
  <c r="E35" i="1"/>
  <c r="E30" i="1"/>
  <c r="E32" i="1"/>
  <c r="E33" i="1"/>
  <c r="E34" i="1"/>
  <c r="E38" i="1"/>
  <c r="E39" i="1"/>
  <c r="E40" i="1"/>
  <c r="E41" i="1"/>
  <c r="E42" i="1"/>
  <c r="E45" i="1"/>
  <c r="E51" i="1"/>
  <c r="E52" i="1"/>
  <c r="E53" i="1"/>
  <c r="E54" i="1"/>
  <c r="E55" i="1"/>
  <c r="E56" i="1"/>
  <c r="H24" i="1"/>
  <c r="J24" i="1"/>
  <c r="J27" i="1"/>
  <c r="J28" i="1"/>
  <c r="J29" i="1"/>
  <c r="J30" i="1"/>
  <c r="J31" i="1"/>
  <c r="J32" i="1"/>
  <c r="J36" i="1"/>
  <c r="J37" i="1"/>
  <c r="J38" i="1"/>
  <c r="J39" i="1"/>
  <c r="J40" i="1"/>
  <c r="J43" i="1"/>
  <c r="J44" i="1"/>
  <c r="J45" i="1"/>
  <c r="J46" i="1"/>
  <c r="J49" i="1"/>
  <c r="J50" i="1"/>
  <c r="J51" i="1"/>
  <c r="J52" i="1"/>
  <c r="J55" i="1"/>
  <c r="J56" i="1"/>
  <c r="J59" i="1"/>
  <c r="J57" i="1"/>
  <c r="J58" i="1"/>
  <c r="C25" i="1"/>
  <c r="C35" i="1"/>
  <c r="C42" i="1"/>
  <c r="C48" i="1"/>
  <c r="J61" i="1"/>
  <c r="J6" i="1"/>
  <c r="C56" i="1"/>
  <c r="H33" i="1"/>
  <c r="H40" i="1"/>
  <c r="H46" i="1"/>
  <c r="H52" i="1"/>
  <c r="H59" i="1"/>
  <c r="J23" i="1"/>
  <c r="J22" i="1"/>
  <c r="J21" i="1"/>
  <c r="J20" i="1"/>
  <c r="J19" i="1"/>
  <c r="J17" i="1"/>
  <c r="J16" i="1"/>
  <c r="J15" i="1"/>
  <c r="E8" i="1"/>
  <c r="E25" i="7"/>
  <c r="E66" i="8"/>
  <c r="J63" i="8"/>
  <c r="J8" i="8"/>
  <c r="D70" i="8"/>
  <c r="E48" i="8"/>
  <c r="J63" i="9"/>
  <c r="J8" i="9"/>
  <c r="D70" i="9"/>
  <c r="D76" i="9"/>
  <c r="J40" i="9"/>
  <c r="D71" i="9"/>
  <c r="J61" i="9"/>
  <c r="J6" i="9"/>
  <c r="D56" i="2"/>
  <c r="E71" i="12"/>
  <c r="C71" i="11"/>
  <c r="E48" i="9"/>
  <c r="J61" i="8"/>
  <c r="J6" i="8"/>
  <c r="J33" i="8"/>
  <c r="E25" i="8"/>
  <c r="J63" i="12"/>
  <c r="J8" i="12"/>
  <c r="E42" i="9"/>
  <c r="J59" i="8"/>
  <c r="E35" i="8"/>
  <c r="D73" i="12"/>
  <c r="E73" i="12"/>
  <c r="E76" i="12"/>
  <c r="D29" i="2"/>
  <c r="E29" i="2"/>
  <c r="D76" i="8"/>
  <c r="J10" i="12"/>
  <c r="E71" i="11"/>
  <c r="C71" i="10"/>
  <c r="E71" i="10"/>
  <c r="D70" i="7"/>
  <c r="D76" i="7"/>
  <c r="J50" i="2"/>
  <c r="J54" i="13"/>
  <c r="J42" i="13"/>
  <c r="D48" i="2"/>
  <c r="J51" i="2"/>
  <c r="D50" i="13"/>
  <c r="J48" i="13"/>
  <c r="E48" i="13"/>
  <c r="E50" i="13"/>
  <c r="E64" i="13"/>
  <c r="E8" i="2"/>
  <c r="E58" i="13"/>
  <c r="I24" i="2"/>
  <c r="J24" i="2"/>
  <c r="J33" i="2"/>
  <c r="D9" i="13"/>
  <c r="D42" i="2"/>
  <c r="E44" i="13"/>
  <c r="D25" i="2"/>
  <c r="E15" i="2"/>
  <c r="E25" i="2"/>
  <c r="I33" i="2"/>
  <c r="C71" i="9"/>
  <c r="E71" i="9"/>
  <c r="J52" i="3"/>
  <c r="J40" i="3"/>
  <c r="E56" i="3"/>
  <c r="E42" i="3"/>
  <c r="E25" i="3"/>
  <c r="D76" i="12"/>
  <c r="C73" i="11"/>
  <c r="J33" i="1"/>
  <c r="J65" i="1"/>
  <c r="J61" i="3"/>
  <c r="J6" i="3"/>
  <c r="J46" i="3"/>
  <c r="E48" i="3"/>
  <c r="J33" i="4"/>
  <c r="J35" i="13"/>
  <c r="E27" i="13"/>
  <c r="J52" i="11"/>
  <c r="J40" i="11"/>
  <c r="E35" i="11"/>
  <c r="E66" i="11"/>
  <c r="E25" i="9"/>
  <c r="E56" i="8"/>
  <c r="J65" i="8"/>
  <c r="J52" i="5"/>
  <c r="J40" i="5"/>
  <c r="E56" i="5"/>
  <c r="E42" i="5"/>
  <c r="J65" i="5"/>
  <c r="J63" i="10"/>
  <c r="J8" i="10"/>
  <c r="D73" i="10"/>
  <c r="D76" i="10"/>
  <c r="J59" i="4"/>
  <c r="E35" i="4"/>
  <c r="E66" i="4"/>
  <c r="J61" i="13"/>
  <c r="E37" i="13"/>
  <c r="J61" i="12"/>
  <c r="J6" i="12"/>
  <c r="J46" i="12"/>
  <c r="E48" i="12"/>
  <c r="J65" i="12"/>
  <c r="J61" i="11"/>
  <c r="J6" i="11"/>
  <c r="J46" i="11"/>
  <c r="J33" i="11"/>
  <c r="E25" i="11"/>
  <c r="J65" i="11"/>
  <c r="J6" i="10"/>
  <c r="J33" i="10"/>
  <c r="E25" i="10"/>
  <c r="J59" i="9"/>
  <c r="E35" i="9"/>
  <c r="J61" i="7"/>
  <c r="J6" i="7"/>
  <c r="J33" i="7"/>
  <c r="J65" i="7"/>
  <c r="J61" i="6"/>
  <c r="J6" i="6"/>
  <c r="J46" i="6"/>
  <c r="E48" i="6"/>
  <c r="J65" i="6"/>
  <c r="J61" i="5"/>
  <c r="J6" i="5"/>
  <c r="J46" i="5"/>
  <c r="E48" i="5"/>
  <c r="D59" i="2"/>
  <c r="D66" i="2"/>
  <c r="E61" i="13"/>
  <c r="E68" i="13"/>
  <c r="D68" i="13"/>
  <c r="H36" i="2"/>
  <c r="H40" i="2"/>
  <c r="H42" i="13"/>
  <c r="J63" i="11"/>
  <c r="J8" i="11"/>
  <c r="D73" i="11"/>
  <c r="D76" i="11"/>
  <c r="J63" i="6"/>
  <c r="J8" i="6"/>
  <c r="J63" i="1"/>
  <c r="J8" i="1"/>
  <c r="J63" i="5"/>
  <c r="J8" i="5"/>
  <c r="H46" i="2"/>
  <c r="J52" i="2"/>
  <c r="J65" i="4"/>
  <c r="J65" i="9"/>
  <c r="J10" i="11"/>
  <c r="J10" i="10"/>
  <c r="J10" i="9"/>
  <c r="J10" i="8"/>
  <c r="J10" i="7"/>
  <c r="J10" i="6"/>
  <c r="J10" i="4"/>
  <c r="J10" i="1"/>
  <c r="J10" i="3"/>
  <c r="J10" i="5"/>
  <c r="J10" i="2"/>
  <c r="J65" i="10"/>
  <c r="E73" i="11"/>
  <c r="J65" i="3"/>
  <c r="C76" i="11"/>
  <c r="C71" i="7"/>
  <c r="E71" i="7"/>
  <c r="C71" i="8"/>
  <c r="E71" i="8"/>
  <c r="C73" i="10"/>
  <c r="E76" i="11"/>
  <c r="E73" i="10"/>
  <c r="C76" i="10"/>
  <c r="C70" i="9"/>
  <c r="E76" i="10"/>
  <c r="E70" i="9"/>
  <c r="C76" i="9"/>
  <c r="C70" i="8"/>
  <c r="C70" i="7"/>
  <c r="E76" i="9"/>
  <c r="E70" i="7"/>
  <c r="E76" i="7"/>
  <c r="C76" i="7"/>
  <c r="C76" i="8"/>
  <c r="E70" i="8"/>
  <c r="E76" i="8"/>
  <c r="D35" i="2"/>
  <c r="J63" i="2"/>
  <c r="I7" i="13"/>
  <c r="I9" i="13"/>
  <c r="O13" i="13"/>
  <c r="I6" i="13"/>
  <c r="I8" i="13"/>
  <c r="J67" i="13"/>
  <c r="E12" i="2"/>
  <c r="E56" i="2"/>
  <c r="H52" i="2"/>
  <c r="J46" i="2"/>
  <c r="H33" i="2"/>
  <c r="E59" i="2"/>
  <c r="E66" i="2"/>
  <c r="E42" i="2"/>
  <c r="E35" i="2"/>
  <c r="I59" i="2"/>
  <c r="I52" i="2"/>
  <c r="I46" i="2"/>
  <c r="J59" i="2"/>
  <c r="J8" i="2"/>
  <c r="E48" i="2"/>
  <c r="J36" i="2"/>
  <c r="J40" i="2"/>
  <c r="H59" i="2"/>
  <c r="J61" i="2"/>
  <c r="J6" i="2"/>
  <c r="K8" i="13"/>
  <c r="K9" i="13"/>
  <c r="J65" i="2"/>
  <c r="I11" i="13"/>
  <c r="I12" i="13"/>
  <c r="I14" i="13" l="1"/>
  <c r="I13" i="13"/>
</calcChain>
</file>

<file path=xl/comments1.xml><?xml version="1.0" encoding="utf-8"?>
<comments xmlns="http://schemas.openxmlformats.org/spreadsheetml/2006/main">
  <authors>
    <author>Mathieu AUBRON</author>
  </authors>
  <commentList>
    <comment ref="G36" authorId="0">
      <text>
        <r>
          <rPr>
            <b/>
            <sz val="8"/>
            <color indexed="17"/>
            <rFont val="Tahoma"/>
            <family val="2"/>
          </rPr>
          <t>Capote + Tablier + Prot. Solail
Poussette Citylink II Noir
Siège Bébé GR0 RC
Gigoteuse (Sac Nuit) Léo Amis
Tour de Lit Léo Amis</t>
        </r>
      </text>
    </comment>
    <comment ref="G37" authorId="0">
      <text>
        <r>
          <rPr>
            <b/>
            <sz val="8"/>
            <color indexed="17"/>
            <rFont val="Tahoma"/>
            <family val="2"/>
          </rPr>
          <t>Commode Hemnes 3 tiroirs
Peluche ?</t>
        </r>
      </text>
    </comment>
    <comment ref="G38" authorId="0">
      <text>
        <r>
          <rPr>
            <b/>
            <sz val="8"/>
            <color indexed="17"/>
            <rFont val="Tahoma"/>
            <family val="2"/>
          </rPr>
          <t>Babynomade</t>
        </r>
      </text>
    </comment>
    <comment ref="G39" authorId="0">
      <text>
        <r>
          <rPr>
            <b/>
            <sz val="8"/>
            <color indexed="17"/>
            <rFont val="Tahoma"/>
            <family val="2"/>
          </rPr>
          <t>Cajoline
Coussinets d'allaitement
Couches</t>
        </r>
      </text>
    </comment>
  </commentList>
</comments>
</file>

<file path=xl/comments2.xml><?xml version="1.0" encoding="utf-8"?>
<comments xmlns="http://schemas.openxmlformats.org/spreadsheetml/2006/main">
  <authors>
    <author>Mathieu AUBRON</author>
  </authors>
  <commentList>
    <comment ref="G36" authorId="0">
      <text>
        <r>
          <rPr>
            <b/>
            <sz val="8"/>
            <color indexed="17"/>
            <rFont val="Tahoma"/>
            <family val="2"/>
          </rPr>
          <t>Mobile Rêve  Iles
Transat en tissu vert clair pour baignoire</t>
        </r>
      </text>
    </comment>
    <comment ref="G38" authorId="0">
      <text>
        <r>
          <rPr>
            <b/>
            <sz val="8"/>
            <color indexed="17"/>
            <rFont val="Tahoma"/>
            <family val="2"/>
          </rPr>
          <t>Couches Huggies Newborn 2/5Kg (x27)
Chang.Bébé Premium U 2/5Kg (x28)
Coton Maxi Carré Bébé U (x80) - 2 paquets</t>
        </r>
      </text>
    </comment>
  </commentList>
</comments>
</file>

<file path=xl/comments3.xml><?xml version="1.0" encoding="utf-8"?>
<comments xmlns="http://schemas.openxmlformats.org/spreadsheetml/2006/main">
  <authors>
    <author>Mathieu AUBRON</author>
  </authors>
  <commentList>
    <comment ref="G36" authorId="0">
      <text>
        <r>
          <rPr>
            <b/>
            <sz val="8"/>
            <color indexed="17"/>
            <rFont val="Tahoma"/>
            <family val="2"/>
          </rPr>
          <t>Coussinets d'allaitement
Cadum A.Douce
Huggies 2-5Kg (x54)
Couches Newborn T2 Huggies.92P
80 carrés BB Crfr (2 paquets)
80 Carré Lotus
Mixa Bébé Eau Nettoyante</t>
        </r>
      </text>
    </comment>
    <comment ref="G37" authorId="0">
      <text>
        <r>
          <rPr>
            <b/>
            <sz val="8"/>
            <color indexed="17"/>
            <rFont val="Tahoma"/>
            <family val="2"/>
          </rPr>
          <t>Soutien gorge d'allaitement
Echarpe de portage</t>
        </r>
      </text>
    </comment>
    <comment ref="G38" authorId="0">
      <text>
        <r>
          <rPr>
            <b/>
            <sz val="8"/>
            <color indexed="17"/>
            <rFont val="Tahoma"/>
            <family val="2"/>
          </rPr>
          <t>3 Pijamas 1 mois
1 Pijama 3 mois</t>
        </r>
      </text>
    </comment>
    <comment ref="G39" authorId="0">
      <text>
        <r>
          <rPr>
            <b/>
            <sz val="8"/>
            <color indexed="17"/>
            <rFont val="Tahoma"/>
            <family val="2"/>
          </rPr>
          <t>Tuyau de douche 
Joint</t>
        </r>
      </text>
    </comment>
  </commentList>
</comments>
</file>

<file path=xl/comments4.xml><?xml version="1.0" encoding="utf-8"?>
<comments xmlns="http://schemas.openxmlformats.org/spreadsheetml/2006/main">
  <authors>
    <author>Mathieu AUBRON</author>
  </authors>
  <commentList>
    <comment ref="G36" authorId="0">
      <text>
        <r>
          <rPr>
            <b/>
            <sz val="8"/>
            <color indexed="17"/>
            <rFont val="Tahoma"/>
            <family val="2"/>
          </rPr>
          <t>Lunettes de soleil
Médicaments ?</t>
        </r>
      </text>
    </comment>
  </commentList>
</comments>
</file>

<file path=xl/sharedStrings.xml><?xml version="1.0" encoding="utf-8"?>
<sst xmlns="http://schemas.openxmlformats.org/spreadsheetml/2006/main" count="1521" uniqueCount="177">
  <si>
    <t>REVENU MENSUEL PRÉVU</t>
  </si>
  <si>
    <t>BALANCE PRÉVU   (Revenu prévu moins dépenses)</t>
  </si>
  <si>
    <t>Revenu supplémentaire</t>
  </si>
  <si>
    <t>Revenu mensuel total</t>
  </si>
  <si>
    <t>REVENU MENSUEL RÉEL</t>
  </si>
  <si>
    <t>HABITATION</t>
  </si>
  <si>
    <t>Dépenses prévues</t>
  </si>
  <si>
    <t>Dépenses réelles</t>
  </si>
  <si>
    <t>Différence</t>
  </si>
  <si>
    <t>DIVERTISSEMENT</t>
  </si>
  <si>
    <t>CD</t>
  </si>
  <si>
    <t>Électricité</t>
  </si>
  <si>
    <t>Cinéma</t>
  </si>
  <si>
    <t>Gaz</t>
  </si>
  <si>
    <t>Eau</t>
  </si>
  <si>
    <t>Ordures ménagères</t>
  </si>
  <si>
    <t>Autre</t>
  </si>
  <si>
    <t>Entretien ou réparations</t>
  </si>
  <si>
    <t>Fournitures</t>
  </si>
  <si>
    <t>Sous-totaux</t>
  </si>
  <si>
    <t>TRANSPORT</t>
  </si>
  <si>
    <t>Essence</t>
  </si>
  <si>
    <t>ASSURANCE</t>
  </si>
  <si>
    <t>Santé</t>
  </si>
  <si>
    <t>Vie</t>
  </si>
  <si>
    <t>ÉCONOMIES OU INVESTISSEMENTS</t>
  </si>
  <si>
    <t>ALIMENTATION</t>
  </si>
  <si>
    <t>Courses</t>
  </si>
  <si>
    <t>Restaurants</t>
  </si>
  <si>
    <t>CADEAUX ET DONS</t>
  </si>
  <si>
    <t>Soins médicaux</t>
  </si>
  <si>
    <t>SOINS DE LA PERSONNE</t>
  </si>
  <si>
    <t>Habillement</t>
  </si>
  <si>
    <t>DÉPENSES TOTALES PRÉVUES</t>
  </si>
  <si>
    <t>DÉPENSES TOTALES RÉELLES</t>
  </si>
  <si>
    <t>DIFFÉRENCE TOTALE</t>
  </si>
  <si>
    <t>ABONNEMENTS</t>
  </si>
  <si>
    <t>Télérama</t>
  </si>
  <si>
    <t>Greenpeace</t>
  </si>
  <si>
    <t>Satellis Essentiel Caisse D'Epargne</t>
  </si>
  <si>
    <t>Péage</t>
  </si>
  <si>
    <t>Loyer</t>
  </si>
  <si>
    <t>Retrait Liquide</t>
  </si>
  <si>
    <t>TRAVAIL</t>
  </si>
  <si>
    <t>Partitions</t>
  </si>
  <si>
    <t>Cordes</t>
  </si>
  <si>
    <t>Entretien/Réparations</t>
  </si>
  <si>
    <t>Coiffeur</t>
  </si>
  <si>
    <t>Chaussures</t>
  </si>
  <si>
    <t>Informatique</t>
  </si>
  <si>
    <t>Internet Alice</t>
  </si>
  <si>
    <t>Remboursement Parents</t>
  </si>
  <si>
    <t>Transports en commun</t>
  </si>
  <si>
    <t>Parking</t>
  </si>
  <si>
    <t>Budget mensuel personnel - NOVEMBRE 2009</t>
  </si>
  <si>
    <t>DIVERS</t>
  </si>
  <si>
    <t>Epilation Anita</t>
  </si>
  <si>
    <t>Revenu supplémentaire (concert 4or)</t>
  </si>
  <si>
    <t>Budget Annuel 2010</t>
  </si>
  <si>
    <t>Budget mensuel personnel - DECEMBRE 2010</t>
  </si>
  <si>
    <t>Budget mensuel personnel - MAI 2010</t>
  </si>
  <si>
    <t>Budget mensuel personnel - JUIN 2010</t>
  </si>
  <si>
    <t>Budget mensuel personnel - JUILLET 2010</t>
  </si>
  <si>
    <t>Budget mensuel personnel - AOUT 2010</t>
  </si>
  <si>
    <t>Budget mensuel personnel - SEPTEMBRE 2010</t>
  </si>
  <si>
    <t>Budget mensuel personnel - OCTOBRE 2010</t>
  </si>
  <si>
    <t>New Baby</t>
  </si>
  <si>
    <t>Ikea</t>
  </si>
  <si>
    <t>Concerts (Folles Journées)</t>
  </si>
  <si>
    <t>BALANCE RÉELLE   (Revenu à ajouter à la cagnotte)</t>
  </si>
  <si>
    <t>CAGNOTTE SUR LIVRET A</t>
  </si>
  <si>
    <t>Salaire</t>
  </si>
  <si>
    <t>LIVRET A</t>
  </si>
  <si>
    <t>Prévision remboursement salaire St Berthevin</t>
  </si>
  <si>
    <t>Chaise bureau + Colonne Range CD</t>
  </si>
  <si>
    <t>Cagnotte Bébé</t>
  </si>
  <si>
    <t>Cagnotte divers</t>
  </si>
  <si>
    <t>CAF Juillet Août pour Julie</t>
  </si>
  <si>
    <t>NOUVEAU SOLDE LIVRET A</t>
  </si>
  <si>
    <t>Réparation WC</t>
  </si>
  <si>
    <t>Amende</t>
  </si>
  <si>
    <t>Natalys</t>
  </si>
  <si>
    <t>Coffret Série TV en DVD</t>
  </si>
  <si>
    <t>Concerts</t>
  </si>
  <si>
    <t>Timbres</t>
  </si>
  <si>
    <t>Roses Julie maternité</t>
  </si>
  <si>
    <t>Médicaments</t>
  </si>
  <si>
    <t>Super U</t>
  </si>
  <si>
    <t>Kiabi</t>
  </si>
  <si>
    <t>Carrefour</t>
  </si>
  <si>
    <t>Concerts (Bob Dylan)</t>
  </si>
  <si>
    <t>Révision chaudière</t>
  </si>
  <si>
    <t>Amnesty International</t>
  </si>
  <si>
    <t>Soirée Bidule pour Arthur</t>
  </si>
  <si>
    <t>Entretien (vidange)</t>
  </si>
  <si>
    <t>Leclerc + Carrefour</t>
  </si>
  <si>
    <t>Castorama</t>
  </si>
  <si>
    <t>COMPTE COMMUN</t>
  </si>
  <si>
    <t>Adaptateur TNT</t>
  </si>
  <si>
    <t>Habana Café</t>
  </si>
  <si>
    <t>Pharmacie Guérande</t>
  </si>
  <si>
    <t>ARTHUR</t>
  </si>
  <si>
    <t>Restaurants + Quick</t>
  </si>
  <si>
    <t>Téléphone Bouygues Telecom</t>
  </si>
  <si>
    <t>Commande Mustella Kevin</t>
  </si>
  <si>
    <t>Assurance Habitation + R19</t>
  </si>
  <si>
    <t>Fournitures Cric &amp; Manivelle</t>
  </si>
  <si>
    <t>Habillement (T-shirt AC/DC)</t>
  </si>
  <si>
    <t>Virement CAF pour Julie n°1</t>
  </si>
  <si>
    <t>Virement Cadeau Yves Gautron + chèques Aziliz et Cric &amp; Manivelle</t>
  </si>
  <si>
    <t>Salaire Mathieu</t>
  </si>
  <si>
    <t>Salaire Julie</t>
  </si>
  <si>
    <t>Forfait Bouygues Telecom Mathieu</t>
  </si>
  <si>
    <t>Forfait Bouygues Telecom Julie</t>
  </si>
  <si>
    <t>Internet Bouygues Telecom</t>
  </si>
  <si>
    <t>Taxe Habitation</t>
  </si>
  <si>
    <t>Gaz Lampiris</t>
  </si>
  <si>
    <t>Électricité EDF</t>
  </si>
  <si>
    <t>Emprunt Immobilier Crédit Agricole</t>
  </si>
  <si>
    <t>Taxe Foncière</t>
  </si>
  <si>
    <t>Harmonie Mutuelle</t>
  </si>
  <si>
    <t>Assurance Habitation Groupama</t>
  </si>
  <si>
    <t>Assurance Scénic Groupama Mathieu</t>
  </si>
  <si>
    <t>Assurance Modus Macif Julie</t>
  </si>
  <si>
    <t>ENFANTS</t>
  </si>
  <si>
    <t>Crêche Maël</t>
  </si>
  <si>
    <t>Tickets cantine Arthur</t>
  </si>
  <si>
    <t>CAGNOTTE SUR LIVRET CSL</t>
  </si>
  <si>
    <t>Compte à composer Crédit Agricole Mathieu</t>
  </si>
  <si>
    <t>Cotisation Securi Zen Crédit Agricole Mathieu</t>
  </si>
  <si>
    <t>Compte à composer Crédit Agricole Julie</t>
  </si>
  <si>
    <t>Assurance prêt immobilier</t>
  </si>
  <si>
    <t>Alerte souplesse compte commun Crédit Agricole</t>
  </si>
  <si>
    <t>Ecole Arthur (garderie + cantine)</t>
  </si>
  <si>
    <t>Boucherie</t>
  </si>
  <si>
    <t>Boulangerie</t>
  </si>
  <si>
    <t>Pourcentage Mathieu</t>
  </si>
  <si>
    <t>Pourcentage Julie</t>
  </si>
  <si>
    <t>Syndic Foncia</t>
  </si>
  <si>
    <t>Maxime</t>
  </si>
  <si>
    <t>Arthur</t>
  </si>
  <si>
    <t>Maël</t>
  </si>
  <si>
    <t>Somme dûe</t>
  </si>
  <si>
    <t>Remboursement</t>
  </si>
  <si>
    <t>Somme restante</t>
  </si>
  <si>
    <t>Musée</t>
  </si>
  <si>
    <t>Piscine</t>
  </si>
  <si>
    <t>Concert</t>
  </si>
  <si>
    <t>Parquets + vitrification</t>
  </si>
  <si>
    <t>Carte grise Modus</t>
  </si>
  <si>
    <t>Filtre hotte + cache gaine</t>
  </si>
  <si>
    <t>Canapé convertible</t>
  </si>
  <si>
    <t>Table + 4 chaises + 2 pliantes</t>
  </si>
  <si>
    <t>Vidange Scénic</t>
  </si>
  <si>
    <t>Contrôle technique Scénic (juin 2016)</t>
  </si>
  <si>
    <t>Cadeau Noël Anne</t>
  </si>
  <si>
    <t>Cadeau Noël + anniversaire Elisabeth</t>
  </si>
  <si>
    <t>Découverts</t>
  </si>
  <si>
    <t>Médecin</t>
  </si>
  <si>
    <t>Pharmacie</t>
  </si>
  <si>
    <t>Chèques vacances</t>
  </si>
  <si>
    <t>Budget mensuel personnel - JANVIER 2016</t>
  </si>
  <si>
    <t>Courroie Modus</t>
  </si>
  <si>
    <t>PROJETS (non compté dans dépenses totales)</t>
  </si>
  <si>
    <t>DETTES (non compté dans dépenses totales)</t>
  </si>
  <si>
    <t>Charges Mathieu</t>
  </si>
  <si>
    <t>Chagres Julie</t>
  </si>
  <si>
    <t>Reste Julie</t>
  </si>
  <si>
    <t>Reste Mathieu</t>
  </si>
  <si>
    <t>Budget mensuel personnel - AVRIL 2016</t>
  </si>
  <si>
    <t>Budget mensuel personnel - MARS 2016</t>
  </si>
  <si>
    <t>Budget mensuel personnel - FEVRIER 2016</t>
  </si>
  <si>
    <t>CHARGES MENSUELLES RÉELLES</t>
  </si>
  <si>
    <t>CHARGES MENSUELLES PRÉVUES</t>
  </si>
  <si>
    <t>Charges Julie</t>
  </si>
  <si>
    <t>CAF</t>
  </si>
  <si>
    <t>Revenu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</si>
</sst>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164" formatCode="0.00_ ;[Red]\-0.00\ "/>
    <numFmt numFmtId="165" formatCode="#,##0.00\ &quot;€&quot;;[Red]#,##0.00\ &quot;€&quot;"/>
  </numFmts>
  <fonts count="16" x14ac:knownFonts="1">
    <font>
      <sz val="10"/>
      <name val="Arial"/>
    </font>
    <font>
      <sz val="10"/>
      <name val="Arial"/>
      <family val="2"/>
    </font>
    <font>
      <sz val="10"/>
      <color indexed="63"/>
      <name val="Tahoma"/>
      <family val="2"/>
    </font>
    <font>
      <sz val="30"/>
      <color indexed="63"/>
      <name val="Tahoma"/>
      <family val="2"/>
    </font>
    <font>
      <sz val="33"/>
      <color indexed="63"/>
      <name val="Tahoma"/>
      <family val="2"/>
    </font>
    <font>
      <b/>
      <sz val="10"/>
      <color indexed="63"/>
      <name val="Tahoma"/>
      <family val="2"/>
    </font>
    <font>
      <b/>
      <sz val="9"/>
      <color indexed="63"/>
      <name val="Tahoma"/>
      <family val="2"/>
    </font>
    <font>
      <sz val="8"/>
      <color indexed="63"/>
      <name val="Tahoma"/>
      <family val="2"/>
    </font>
    <font>
      <b/>
      <i/>
      <sz val="10"/>
      <color indexed="63"/>
      <name val="Tahoma"/>
      <family val="2"/>
    </font>
    <font>
      <sz val="9"/>
      <color indexed="63"/>
      <name val="Tahoma"/>
      <family val="2"/>
    </font>
    <font>
      <b/>
      <sz val="12"/>
      <color indexed="63"/>
      <name val="Tahoma"/>
      <family val="2"/>
    </font>
    <font>
      <sz val="8"/>
      <name val="Arial"/>
      <family val="2"/>
    </font>
    <font>
      <sz val="10"/>
      <name val="Tahoma"/>
      <family val="2"/>
    </font>
    <font>
      <b/>
      <sz val="8"/>
      <color indexed="17"/>
      <name val="Tahoma"/>
      <family val="2"/>
    </font>
    <font>
      <b/>
      <sz val="8"/>
      <color indexed="14"/>
      <name val="Tahoma"/>
      <family val="2"/>
    </font>
    <font>
      <b/>
      <sz val="11"/>
      <color indexed="63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CCC"/>
        <bgColor indexed="64"/>
      </patternFill>
    </fill>
  </fills>
  <borders count="2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22"/>
      </left>
      <right/>
      <top style="thin">
        <color indexed="22"/>
      </top>
      <bottom/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medium">
        <color indexed="22"/>
      </left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thin">
        <color indexed="22"/>
      </left>
      <right style="thin">
        <color indexed="22"/>
      </right>
      <top style="medium">
        <color indexed="22"/>
      </top>
      <bottom/>
      <diagonal/>
    </border>
    <border>
      <left/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/>
      <diagonal/>
    </border>
    <border>
      <left/>
      <right/>
      <top style="thin">
        <color indexed="22"/>
      </top>
      <bottom/>
      <diagonal/>
    </border>
    <border>
      <left/>
      <right style="thin">
        <color indexed="22"/>
      </right>
      <top style="thin">
        <color indexed="22"/>
      </top>
      <bottom/>
      <diagonal/>
    </border>
    <border>
      <left/>
      <right style="thin">
        <color indexed="22"/>
      </right>
      <top/>
      <bottom style="thin">
        <color indexed="22"/>
      </bottom>
      <diagonal/>
    </border>
    <border>
      <left style="medium">
        <color indexed="22"/>
      </left>
      <right/>
      <top/>
      <bottom/>
      <diagonal/>
    </border>
    <border>
      <left/>
      <right style="medium">
        <color indexed="22"/>
      </right>
      <top/>
      <bottom/>
      <diagonal/>
    </border>
    <border>
      <left style="thin">
        <color indexed="22"/>
      </left>
      <right/>
      <top style="medium">
        <color indexed="22"/>
      </top>
      <bottom/>
      <diagonal/>
    </border>
    <border>
      <left/>
      <right/>
      <top style="medium">
        <color indexed="22"/>
      </top>
      <bottom/>
      <diagonal/>
    </border>
    <border>
      <left/>
      <right style="thin">
        <color indexed="22"/>
      </right>
      <top style="medium">
        <color indexed="22"/>
      </top>
      <bottom/>
      <diagonal/>
    </border>
    <border>
      <left style="thin">
        <color indexed="22"/>
      </left>
      <right style="medium">
        <color indexed="22"/>
      </right>
      <top style="medium">
        <color indexed="22"/>
      </top>
      <bottom style="thin">
        <color indexed="22"/>
      </bottom>
      <diagonal/>
    </border>
    <border>
      <left style="thin">
        <color indexed="22"/>
      </left>
      <right style="medium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medium">
        <color indexed="22"/>
      </bottom>
      <diagonal/>
    </border>
    <border>
      <left style="thin">
        <color indexed="22"/>
      </left>
      <right style="medium">
        <color indexed="22"/>
      </right>
      <top style="thin">
        <color indexed="22"/>
      </top>
      <bottom style="medium">
        <color indexed="22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91">
    <xf numFmtId="0" fontId="0" fillId="0" borderId="0" xfId="0"/>
    <xf numFmtId="164" fontId="2" fillId="2" borderId="2" xfId="0" applyNumberFormat="1" applyFont="1" applyFill="1" applyBorder="1" applyAlignment="1">
      <alignment horizontal="right" vertical="center"/>
    </xf>
    <xf numFmtId="164" fontId="2" fillId="2" borderId="3" xfId="0" applyNumberFormat="1" applyFont="1" applyFill="1" applyBorder="1" applyAlignment="1">
      <alignment horizontal="right" vertical="center"/>
    </xf>
    <xf numFmtId="164" fontId="2" fillId="0" borderId="0" xfId="0" applyNumberFormat="1" applyFont="1" applyAlignment="1">
      <alignment horizontal="left" vertical="center"/>
    </xf>
    <xf numFmtId="164" fontId="7" fillId="3" borderId="4" xfId="0" applyNumberFormat="1" applyFont="1" applyFill="1" applyBorder="1" applyAlignment="1">
      <alignment horizontal="left" vertical="center"/>
    </xf>
    <xf numFmtId="164" fontId="5" fillId="4" borderId="0" xfId="0" applyNumberFormat="1" applyFont="1" applyFill="1" applyAlignment="1">
      <alignment horizontal="center" vertical="center"/>
    </xf>
    <xf numFmtId="164" fontId="2" fillId="0" borderId="2" xfId="0" applyNumberFormat="1" applyFont="1" applyBorder="1" applyAlignment="1">
      <alignment horizontal="right" vertical="center"/>
    </xf>
    <xf numFmtId="164" fontId="2" fillId="0" borderId="3" xfId="0" applyNumberFormat="1" applyFont="1" applyBorder="1" applyAlignment="1">
      <alignment horizontal="right" vertical="center"/>
    </xf>
    <xf numFmtId="164" fontId="5" fillId="2" borderId="3" xfId="0" applyNumberFormat="1" applyFont="1" applyFill="1" applyBorder="1" applyAlignment="1">
      <alignment horizontal="right" vertical="center"/>
    </xf>
    <xf numFmtId="164" fontId="5" fillId="4" borderId="0" xfId="0" applyNumberFormat="1" applyFont="1" applyFill="1" applyAlignment="1">
      <alignment vertical="center" wrapText="1"/>
    </xf>
    <xf numFmtId="164" fontId="5" fillId="4" borderId="0" xfId="0" applyNumberFormat="1" applyFont="1" applyFill="1" applyAlignment="1">
      <alignment horizontal="left" vertical="center"/>
    </xf>
    <xf numFmtId="164" fontId="2" fillId="0" borderId="0" xfId="0" applyNumberFormat="1" applyFont="1" applyAlignment="1">
      <alignment horizontal="left"/>
    </xf>
    <xf numFmtId="164" fontId="3" fillId="0" borderId="0" xfId="0" applyNumberFormat="1" applyFont="1" applyAlignment="1">
      <alignment horizontal="left" wrapText="1"/>
    </xf>
    <xf numFmtId="164" fontId="5" fillId="0" borderId="0" xfId="0" applyNumberFormat="1" applyFont="1" applyAlignment="1">
      <alignment horizontal="left" vertical="center" wrapText="1"/>
    </xf>
    <xf numFmtId="164" fontId="5" fillId="0" borderId="0" xfId="0" applyNumberFormat="1" applyFont="1" applyAlignment="1">
      <alignment vertical="center" wrapText="1"/>
    </xf>
    <xf numFmtId="164" fontId="2" fillId="4" borderId="0" xfId="0" applyNumberFormat="1" applyFont="1" applyFill="1" applyAlignment="1">
      <alignment horizontal="left" vertical="center"/>
    </xf>
    <xf numFmtId="164" fontId="2" fillId="0" borderId="0" xfId="0" applyNumberFormat="1" applyFont="1" applyAlignment="1">
      <alignment horizontal="left" vertical="center" wrapText="1"/>
    </xf>
    <xf numFmtId="164" fontId="5" fillId="4" borderId="0" xfId="0" applyNumberFormat="1" applyFont="1" applyFill="1" applyAlignment="1">
      <alignment horizontal="left" vertical="center" wrapText="1"/>
    </xf>
    <xf numFmtId="164" fontId="2" fillId="4" borderId="0" xfId="0" applyNumberFormat="1" applyFont="1" applyFill="1" applyAlignment="1">
      <alignment horizontal="left" vertical="center" wrapText="1"/>
    </xf>
    <xf numFmtId="164" fontId="6" fillId="3" borderId="5" xfId="0" applyNumberFormat="1" applyFont="1" applyFill="1" applyBorder="1" applyAlignment="1">
      <alignment vertical="center" wrapText="1"/>
    </xf>
    <xf numFmtId="164" fontId="7" fillId="3" borderId="6" xfId="0" applyNumberFormat="1" applyFont="1" applyFill="1" applyBorder="1" applyAlignment="1">
      <alignment horizontal="left" vertical="center"/>
    </xf>
    <xf numFmtId="164" fontId="6" fillId="3" borderId="1" xfId="0" applyNumberFormat="1" applyFont="1" applyFill="1" applyBorder="1" applyAlignment="1">
      <alignment vertical="center" wrapText="1"/>
    </xf>
    <xf numFmtId="164" fontId="2" fillId="0" borderId="7" xfId="0" applyNumberFormat="1" applyFont="1" applyBorder="1" applyAlignment="1">
      <alignment horizontal="left" vertical="center" wrapText="1"/>
    </xf>
    <xf numFmtId="164" fontId="8" fillId="3" borderId="7" xfId="0" applyNumberFormat="1" applyFont="1" applyFill="1" applyBorder="1" applyAlignment="1">
      <alignment horizontal="left" vertical="center" wrapText="1"/>
    </xf>
    <xf numFmtId="164" fontId="2" fillId="0" borderId="8" xfId="0" applyNumberFormat="1" applyFont="1" applyBorder="1" applyAlignment="1">
      <alignment horizontal="left" vertical="center"/>
    </xf>
    <xf numFmtId="164" fontId="7" fillId="3" borderId="9" xfId="0" applyNumberFormat="1" applyFont="1" applyFill="1" applyBorder="1" applyAlignment="1">
      <alignment horizontal="left" vertical="center"/>
    </xf>
    <xf numFmtId="164" fontId="2" fillId="0" borderId="7" xfId="0" applyNumberFormat="1" applyFont="1" applyBorder="1" applyAlignment="1">
      <alignment horizontal="left" vertical="center"/>
    </xf>
    <xf numFmtId="164" fontId="9" fillId="0" borderId="7" xfId="0" applyNumberFormat="1" applyFont="1" applyBorder="1" applyAlignment="1">
      <alignment horizontal="left" vertical="center" wrapText="1"/>
    </xf>
    <xf numFmtId="164" fontId="7" fillId="0" borderId="7" xfId="0" applyNumberFormat="1" applyFont="1" applyBorder="1" applyAlignment="1">
      <alignment horizontal="left" vertical="center" wrapText="1"/>
    </xf>
    <xf numFmtId="164" fontId="12" fillId="0" borderId="2" xfId="0" applyNumberFormat="1" applyFont="1" applyFill="1" applyBorder="1" applyAlignment="1">
      <alignment horizontal="right" vertical="center"/>
    </xf>
    <xf numFmtId="164" fontId="12" fillId="0" borderId="3" xfId="0" applyNumberFormat="1" applyFont="1" applyFill="1" applyBorder="1" applyAlignment="1">
      <alignment horizontal="right" vertical="center"/>
    </xf>
    <xf numFmtId="8" fontId="2" fillId="0" borderId="3" xfId="0" applyNumberFormat="1" applyFont="1" applyBorder="1" applyAlignment="1">
      <alignment horizontal="right" vertical="center"/>
    </xf>
    <xf numFmtId="8" fontId="2" fillId="0" borderId="0" xfId="0" applyNumberFormat="1" applyFont="1" applyAlignment="1">
      <alignment horizontal="left"/>
    </xf>
    <xf numFmtId="8" fontId="3" fillId="0" borderId="0" xfId="0" applyNumberFormat="1" applyFont="1" applyAlignment="1">
      <alignment horizontal="left" wrapText="1"/>
    </xf>
    <xf numFmtId="8" fontId="2" fillId="0" borderId="0" xfId="0" applyNumberFormat="1" applyFont="1" applyAlignment="1">
      <alignment horizontal="left" vertical="center"/>
    </xf>
    <xf numFmtId="8" fontId="5" fillId="0" borderId="0" xfId="0" applyNumberFormat="1" applyFont="1" applyAlignment="1">
      <alignment horizontal="left" vertical="center" wrapText="1"/>
    </xf>
    <xf numFmtId="8" fontId="5" fillId="0" borderId="0" xfId="0" applyNumberFormat="1" applyFont="1" applyAlignment="1">
      <alignment vertical="center" wrapText="1"/>
    </xf>
    <xf numFmtId="8" fontId="5" fillId="4" borderId="0" xfId="0" applyNumberFormat="1" applyFont="1" applyFill="1" applyAlignment="1">
      <alignment vertical="center" wrapText="1"/>
    </xf>
    <xf numFmtId="8" fontId="2" fillId="4" borderId="0" xfId="0" applyNumberFormat="1" applyFont="1" applyFill="1" applyAlignment="1">
      <alignment horizontal="left" vertical="center"/>
    </xf>
    <xf numFmtId="8" fontId="2" fillId="0" borderId="2" xfId="0" applyNumberFormat="1" applyFont="1" applyBorder="1" applyAlignment="1">
      <alignment horizontal="right" vertical="center"/>
    </xf>
    <xf numFmtId="8" fontId="5" fillId="2" borderId="3" xfId="0" applyNumberFormat="1" applyFont="1" applyFill="1" applyBorder="1" applyAlignment="1">
      <alignment horizontal="right" vertical="center"/>
    </xf>
    <xf numFmtId="8" fontId="2" fillId="0" borderId="0" xfId="0" applyNumberFormat="1" applyFont="1" applyAlignment="1">
      <alignment horizontal="left" vertical="center" wrapText="1"/>
    </xf>
    <xf numFmtId="8" fontId="5" fillId="4" borderId="0" xfId="0" applyNumberFormat="1" applyFont="1" applyFill="1" applyAlignment="1">
      <alignment horizontal="left" vertical="center" wrapText="1"/>
    </xf>
    <xf numFmtId="8" fontId="2" fillId="4" borderId="0" xfId="0" applyNumberFormat="1" applyFont="1" applyFill="1" applyAlignment="1">
      <alignment horizontal="left" vertical="center" wrapText="1"/>
    </xf>
    <xf numFmtId="8" fontId="5" fillId="4" borderId="0" xfId="0" applyNumberFormat="1" applyFont="1" applyFill="1" applyAlignment="1">
      <alignment horizontal="left" vertical="center"/>
    </xf>
    <xf numFmtId="8" fontId="5" fillId="4" borderId="0" xfId="0" applyNumberFormat="1" applyFont="1" applyFill="1" applyAlignment="1">
      <alignment horizontal="center" vertical="center"/>
    </xf>
    <xf numFmtId="8" fontId="6" fillId="3" borderId="5" xfId="0" applyNumberFormat="1" applyFont="1" applyFill="1" applyBorder="1" applyAlignment="1">
      <alignment vertical="center" wrapText="1"/>
    </xf>
    <xf numFmtId="8" fontId="7" fillId="3" borderId="6" xfId="0" applyNumberFormat="1" applyFont="1" applyFill="1" applyBorder="1" applyAlignment="1">
      <alignment horizontal="left" vertical="center"/>
    </xf>
    <xf numFmtId="8" fontId="7" fillId="3" borderId="4" xfId="0" applyNumberFormat="1" applyFont="1" applyFill="1" applyBorder="1" applyAlignment="1">
      <alignment horizontal="left" vertical="center"/>
    </xf>
    <xf numFmtId="8" fontId="6" fillId="3" borderId="1" xfId="0" applyNumberFormat="1" applyFont="1" applyFill="1" applyBorder="1" applyAlignment="1">
      <alignment vertical="center" wrapText="1"/>
    </xf>
    <xf numFmtId="8" fontId="2" fillId="0" borderId="7" xfId="0" applyNumberFormat="1" applyFont="1" applyBorder="1" applyAlignment="1">
      <alignment horizontal="left" vertical="center" wrapText="1"/>
    </xf>
    <xf numFmtId="8" fontId="2" fillId="2" borderId="2" xfId="0" applyNumberFormat="1" applyFont="1" applyFill="1" applyBorder="1" applyAlignment="1">
      <alignment horizontal="right" vertical="center"/>
    </xf>
    <xf numFmtId="8" fontId="2" fillId="2" borderId="3" xfId="0" applyNumberFormat="1" applyFont="1" applyFill="1" applyBorder="1" applyAlignment="1">
      <alignment horizontal="right" vertical="center"/>
    </xf>
    <xf numFmtId="8" fontId="8" fillId="3" borderId="7" xfId="0" applyNumberFormat="1" applyFont="1" applyFill="1" applyBorder="1" applyAlignment="1">
      <alignment horizontal="left" vertical="center" wrapText="1"/>
    </xf>
    <xf numFmtId="8" fontId="2" fillId="0" borderId="8" xfId="0" applyNumberFormat="1" applyFont="1" applyBorder="1" applyAlignment="1">
      <alignment horizontal="left" vertical="center"/>
    </xf>
    <xf numFmtId="8" fontId="7" fillId="3" borderId="9" xfId="0" applyNumberFormat="1" applyFont="1" applyFill="1" applyBorder="1" applyAlignment="1">
      <alignment horizontal="left" vertical="center"/>
    </xf>
    <xf numFmtId="8" fontId="2" fillId="0" borderId="7" xfId="0" applyNumberFormat="1" applyFont="1" applyBorder="1" applyAlignment="1">
      <alignment horizontal="left" vertical="center"/>
    </xf>
    <xf numFmtId="8" fontId="0" fillId="0" borderId="0" xfId="0" applyNumberFormat="1"/>
    <xf numFmtId="8" fontId="9" fillId="0" borderId="7" xfId="0" applyNumberFormat="1" applyFont="1" applyBorder="1" applyAlignment="1">
      <alignment horizontal="left" vertical="center" wrapText="1"/>
    </xf>
    <xf numFmtId="8" fontId="7" fillId="0" borderId="7" xfId="0" applyNumberFormat="1" applyFont="1" applyBorder="1" applyAlignment="1">
      <alignment horizontal="left" vertical="center" wrapText="1"/>
    </xf>
    <xf numFmtId="8" fontId="14" fillId="0" borderId="7" xfId="0" applyNumberFormat="1" applyFont="1" applyBorder="1" applyAlignment="1">
      <alignment horizontal="left" vertical="center" wrapText="1"/>
    </xf>
    <xf numFmtId="0" fontId="1" fillId="0" borderId="0" xfId="0" applyFont="1"/>
    <xf numFmtId="8" fontId="2" fillId="7" borderId="2" xfId="0" applyNumberFormat="1" applyFont="1" applyFill="1" applyBorder="1" applyAlignment="1">
      <alignment horizontal="right" vertical="center"/>
    </xf>
    <xf numFmtId="8" fontId="2" fillId="7" borderId="7" xfId="0" applyNumberFormat="1" applyFont="1" applyFill="1" applyBorder="1" applyAlignment="1">
      <alignment horizontal="left" vertical="center" wrapText="1"/>
    </xf>
    <xf numFmtId="8" fontId="9" fillId="7" borderId="7" xfId="0" applyNumberFormat="1" applyFont="1" applyFill="1" applyBorder="1" applyAlignment="1">
      <alignment horizontal="left" vertical="center" wrapText="1"/>
    </xf>
    <xf numFmtId="8" fontId="2" fillId="7" borderId="3" xfId="0" applyNumberFormat="1" applyFont="1" applyFill="1" applyBorder="1" applyAlignment="1">
      <alignment horizontal="right" vertical="center"/>
    </xf>
    <xf numFmtId="8" fontId="7" fillId="7" borderId="7" xfId="0" applyNumberFormat="1" applyFont="1" applyFill="1" applyBorder="1" applyAlignment="1">
      <alignment horizontal="left" vertical="center" wrapText="1"/>
    </xf>
    <xf numFmtId="8" fontId="2" fillId="8" borderId="3" xfId="0" applyNumberFormat="1" applyFont="1" applyFill="1" applyBorder="1" applyAlignment="1">
      <alignment horizontal="right" vertical="center"/>
    </xf>
    <xf numFmtId="8" fontId="10" fillId="8" borderId="10" xfId="0" applyNumberFormat="1" applyFont="1" applyFill="1" applyBorder="1" applyAlignment="1">
      <alignment vertical="center" wrapText="1"/>
    </xf>
    <xf numFmtId="8" fontId="2" fillId="8" borderId="7" xfId="0" applyNumberFormat="1" applyFont="1" applyFill="1" applyBorder="1" applyAlignment="1">
      <alignment horizontal="left" vertical="center" wrapText="1"/>
    </xf>
    <xf numFmtId="8" fontId="2" fillId="8" borderId="2" xfId="0" applyNumberFormat="1" applyFont="1" applyFill="1" applyBorder="1" applyAlignment="1">
      <alignment horizontal="right" vertical="center"/>
    </xf>
    <xf numFmtId="8" fontId="9" fillId="8" borderId="7" xfId="0" applyNumberFormat="1" applyFont="1" applyFill="1" applyBorder="1" applyAlignment="1">
      <alignment horizontal="left" vertical="center" wrapText="1"/>
    </xf>
    <xf numFmtId="8" fontId="5" fillId="2" borderId="6" xfId="0" applyNumberFormat="1" applyFont="1" applyFill="1" applyBorder="1" applyAlignment="1">
      <alignment vertical="center"/>
    </xf>
    <xf numFmtId="8" fontId="10" fillId="5" borderId="11" xfId="0" applyNumberFormat="1" applyFont="1" applyFill="1" applyBorder="1" applyAlignment="1">
      <alignment vertical="center"/>
    </xf>
    <xf numFmtId="8" fontId="5" fillId="6" borderId="9" xfId="0" applyNumberFormat="1" applyFont="1" applyFill="1" applyBorder="1" applyAlignment="1">
      <alignment vertical="center" wrapText="1"/>
    </xf>
    <xf numFmtId="8" fontId="5" fillId="6" borderId="0" xfId="0" applyNumberFormat="1" applyFont="1" applyFill="1" applyBorder="1" applyAlignment="1">
      <alignment vertical="center" wrapText="1"/>
    </xf>
    <xf numFmtId="8" fontId="5" fillId="6" borderId="12" xfId="0" applyNumberFormat="1" applyFont="1" applyFill="1" applyBorder="1" applyAlignment="1">
      <alignment vertical="center" wrapText="1"/>
    </xf>
    <xf numFmtId="8" fontId="5" fillId="6" borderId="13" xfId="0" applyNumberFormat="1" applyFont="1" applyFill="1" applyBorder="1" applyAlignment="1">
      <alignment vertical="center"/>
    </xf>
    <xf numFmtId="8" fontId="10" fillId="7" borderId="0" xfId="0" applyNumberFormat="1" applyFont="1" applyFill="1" applyAlignment="1">
      <alignment horizontal="left" vertical="center"/>
    </xf>
    <xf numFmtId="8" fontId="5" fillId="7" borderId="0" xfId="0" applyNumberFormat="1" applyFont="1" applyFill="1" applyAlignment="1">
      <alignment horizontal="left" vertical="center"/>
    </xf>
    <xf numFmtId="8" fontId="5" fillId="8" borderId="10" xfId="0" applyNumberFormat="1" applyFont="1" applyFill="1" applyBorder="1" applyAlignment="1">
      <alignment vertical="center" wrapText="1"/>
    </xf>
    <xf numFmtId="8" fontId="9" fillId="0" borderId="0" xfId="0" applyNumberFormat="1" applyFont="1" applyAlignment="1">
      <alignment horizontal="left" vertical="center" wrapText="1"/>
    </xf>
    <xf numFmtId="8" fontId="2" fillId="7" borderId="2" xfId="0" applyNumberFormat="1" applyFont="1" applyFill="1" applyBorder="1" applyAlignment="1">
      <alignment vertical="center" wrapText="1"/>
    </xf>
    <xf numFmtId="8" fontId="2" fillId="8" borderId="2" xfId="0" applyNumberFormat="1" applyFont="1" applyFill="1" applyBorder="1" applyAlignment="1">
      <alignment vertical="center" wrapText="1"/>
    </xf>
    <xf numFmtId="8" fontId="2" fillId="0" borderId="2" xfId="0" applyNumberFormat="1" applyFont="1" applyBorder="1" applyAlignment="1">
      <alignment vertical="center" wrapText="1"/>
    </xf>
    <xf numFmtId="10" fontId="2" fillId="7" borderId="10" xfId="1" applyNumberFormat="1" applyFont="1" applyFill="1" applyBorder="1" applyAlignment="1">
      <alignment vertical="center" wrapText="1"/>
    </xf>
    <xf numFmtId="10" fontId="2" fillId="8" borderId="10" xfId="1" applyNumberFormat="1" applyFont="1" applyFill="1" applyBorder="1" applyAlignment="1">
      <alignment vertical="center" wrapText="1"/>
    </xf>
    <xf numFmtId="8" fontId="6" fillId="4" borderId="4" xfId="0" applyNumberFormat="1" applyFont="1" applyFill="1" applyBorder="1" applyAlignment="1">
      <alignment horizontal="left" vertical="center" wrapText="1"/>
    </xf>
    <xf numFmtId="8" fontId="6" fillId="4" borderId="14" xfId="0" applyNumberFormat="1" applyFont="1" applyFill="1" applyBorder="1" applyAlignment="1">
      <alignment horizontal="left" vertical="center" wrapText="1"/>
    </xf>
    <xf numFmtId="8" fontId="6" fillId="4" borderId="15" xfId="0" applyNumberFormat="1" applyFont="1" applyFill="1" applyBorder="1" applyAlignment="1">
      <alignment horizontal="left" vertical="center" wrapText="1"/>
    </xf>
    <xf numFmtId="8" fontId="6" fillId="4" borderId="3" xfId="0" applyNumberFormat="1" applyFont="1" applyFill="1" applyBorder="1" applyAlignment="1">
      <alignment horizontal="left" vertical="center" wrapText="1"/>
    </xf>
    <xf numFmtId="8" fontId="6" fillId="4" borderId="8" xfId="0" applyNumberFormat="1" applyFont="1" applyFill="1" applyBorder="1" applyAlignment="1">
      <alignment horizontal="left" vertical="center" wrapText="1"/>
    </xf>
    <xf numFmtId="8" fontId="6" fillId="4" borderId="16" xfId="0" applyNumberFormat="1" applyFont="1" applyFill="1" applyBorder="1" applyAlignment="1">
      <alignment horizontal="left" vertical="center" wrapText="1"/>
    </xf>
    <xf numFmtId="8" fontId="5" fillId="2" borderId="6" xfId="0" applyNumberFormat="1" applyFont="1" applyFill="1" applyBorder="1" applyAlignment="1">
      <alignment horizontal="right" vertical="center"/>
    </xf>
    <xf numFmtId="8" fontId="5" fillId="2" borderId="7" xfId="0" applyNumberFormat="1" applyFont="1" applyFill="1" applyBorder="1" applyAlignment="1">
      <alignment horizontal="right" vertical="center"/>
    </xf>
    <xf numFmtId="8" fontId="4" fillId="0" borderId="0" xfId="0" applyNumberFormat="1" applyFont="1" applyAlignment="1">
      <alignment horizontal="left" vertical="center" wrapText="1"/>
    </xf>
    <xf numFmtId="8" fontId="2" fillId="0" borderId="8" xfId="0" applyNumberFormat="1" applyFont="1" applyBorder="1" applyAlignment="1">
      <alignment horizontal="left" vertical="center" wrapText="1"/>
    </xf>
    <xf numFmtId="8" fontId="5" fillId="4" borderId="6" xfId="0" applyNumberFormat="1" applyFont="1" applyFill="1" applyBorder="1" applyAlignment="1">
      <alignment horizontal="left" vertical="center" wrapText="1"/>
    </xf>
    <xf numFmtId="8" fontId="5" fillId="4" borderId="13" xfId="0" applyNumberFormat="1" applyFont="1" applyFill="1" applyBorder="1" applyAlignment="1">
      <alignment horizontal="left" vertical="center" wrapText="1"/>
    </xf>
    <xf numFmtId="8" fontId="5" fillId="4" borderId="7" xfId="0" applyNumberFormat="1" applyFont="1" applyFill="1" applyBorder="1" applyAlignment="1">
      <alignment horizontal="left" vertical="center" wrapText="1"/>
    </xf>
    <xf numFmtId="8" fontId="10" fillId="7" borderId="17" xfId="0" applyNumberFormat="1" applyFont="1" applyFill="1" applyBorder="1" applyAlignment="1">
      <alignment horizontal="center" vertical="center" wrapText="1"/>
    </xf>
    <xf numFmtId="8" fontId="10" fillId="7" borderId="0" xfId="0" applyNumberFormat="1" applyFont="1" applyFill="1" applyBorder="1" applyAlignment="1">
      <alignment horizontal="center" vertical="center" wrapText="1"/>
    </xf>
    <xf numFmtId="8" fontId="10" fillId="7" borderId="18" xfId="0" applyNumberFormat="1" applyFont="1" applyFill="1" applyBorder="1" applyAlignment="1">
      <alignment horizontal="center" vertical="center" wrapText="1"/>
    </xf>
    <xf numFmtId="8" fontId="10" fillId="8" borderId="17" xfId="0" applyNumberFormat="1" applyFont="1" applyFill="1" applyBorder="1" applyAlignment="1">
      <alignment horizontal="center" vertical="center" wrapText="1"/>
    </xf>
    <xf numFmtId="8" fontId="10" fillId="8" borderId="0" xfId="0" applyNumberFormat="1" applyFont="1" applyFill="1" applyBorder="1" applyAlignment="1">
      <alignment horizontal="center" vertical="center" wrapText="1"/>
    </xf>
    <xf numFmtId="8" fontId="10" fillId="8" borderId="18" xfId="0" applyNumberFormat="1" applyFont="1" applyFill="1" applyBorder="1" applyAlignment="1">
      <alignment horizontal="center" vertical="center" wrapText="1"/>
    </xf>
    <xf numFmtId="8" fontId="6" fillId="4" borderId="6" xfId="0" applyNumberFormat="1" applyFont="1" applyFill="1" applyBorder="1" applyAlignment="1">
      <alignment horizontal="left" vertical="center" wrapText="1"/>
    </xf>
    <xf numFmtId="8" fontId="6" fillId="4" borderId="13" xfId="0" applyNumberFormat="1" applyFont="1" applyFill="1" applyBorder="1" applyAlignment="1">
      <alignment horizontal="left" vertical="center" wrapText="1"/>
    </xf>
    <xf numFmtId="8" fontId="6" fillId="4" borderId="7" xfId="0" applyNumberFormat="1" applyFont="1" applyFill="1" applyBorder="1" applyAlignment="1">
      <alignment horizontal="left" vertical="center" wrapText="1"/>
    </xf>
    <xf numFmtId="8" fontId="15" fillId="5" borderId="19" xfId="0" applyNumberFormat="1" applyFont="1" applyFill="1" applyBorder="1" applyAlignment="1">
      <alignment horizontal="center" vertical="center" wrapText="1"/>
    </xf>
    <xf numFmtId="8" fontId="15" fillId="5" borderId="20" xfId="0" applyNumberFormat="1" applyFont="1" applyFill="1" applyBorder="1" applyAlignment="1">
      <alignment horizontal="center" vertical="center" wrapText="1"/>
    </xf>
    <xf numFmtId="8" fontId="15" fillId="5" borderId="21" xfId="0" applyNumberFormat="1" applyFont="1" applyFill="1" applyBorder="1" applyAlignment="1">
      <alignment horizontal="center" vertical="center" wrapText="1"/>
    </xf>
    <xf numFmtId="8" fontId="5" fillId="6" borderId="9" xfId="0" applyNumberFormat="1" applyFont="1" applyFill="1" applyBorder="1" applyAlignment="1">
      <alignment horizontal="left" vertical="center" wrapText="1"/>
    </xf>
    <xf numFmtId="8" fontId="5" fillId="6" borderId="0" xfId="0" applyNumberFormat="1" applyFont="1" applyFill="1" applyBorder="1" applyAlignment="1">
      <alignment horizontal="left" vertical="center" wrapText="1"/>
    </xf>
    <xf numFmtId="8" fontId="5" fillId="6" borderId="12" xfId="0" applyNumberFormat="1" applyFont="1" applyFill="1" applyBorder="1" applyAlignment="1">
      <alignment horizontal="left" vertical="center" wrapText="1"/>
    </xf>
    <xf numFmtId="8" fontId="5" fillId="0" borderId="4" xfId="0" applyNumberFormat="1" applyFont="1" applyBorder="1" applyAlignment="1">
      <alignment horizontal="left" vertical="center" wrapText="1"/>
    </xf>
    <xf numFmtId="8" fontId="5" fillId="0" borderId="14" xfId="0" applyNumberFormat="1" applyFont="1" applyBorder="1" applyAlignment="1">
      <alignment horizontal="left" vertical="center" wrapText="1"/>
    </xf>
    <xf numFmtId="8" fontId="5" fillId="0" borderId="15" xfId="0" applyNumberFormat="1" applyFont="1" applyBorder="1" applyAlignment="1">
      <alignment horizontal="left" vertical="center" wrapText="1"/>
    </xf>
    <xf numFmtId="8" fontId="2" fillId="0" borderId="2" xfId="0" applyNumberFormat="1" applyFont="1" applyBorder="1" applyAlignment="1">
      <alignment horizontal="left" vertical="center" wrapText="1"/>
    </xf>
    <xf numFmtId="8" fontId="2" fillId="0" borderId="5" xfId="0" applyNumberFormat="1" applyFont="1" applyBorder="1" applyAlignment="1">
      <alignment horizontal="left" vertical="center" wrapText="1"/>
    </xf>
    <xf numFmtId="8" fontId="5" fillId="6" borderId="4" xfId="0" applyNumberFormat="1" applyFont="1" applyFill="1" applyBorder="1" applyAlignment="1">
      <alignment horizontal="left" vertical="center" wrapText="1"/>
    </xf>
    <xf numFmtId="8" fontId="5" fillId="6" borderId="14" xfId="0" applyNumberFormat="1" applyFont="1" applyFill="1" applyBorder="1" applyAlignment="1">
      <alignment horizontal="left" vertical="center" wrapText="1"/>
    </xf>
    <xf numFmtId="8" fontId="5" fillId="6" borderId="15" xfId="0" applyNumberFormat="1" applyFont="1" applyFill="1" applyBorder="1" applyAlignment="1">
      <alignment horizontal="left" vertical="center" wrapText="1"/>
    </xf>
    <xf numFmtId="8" fontId="5" fillId="6" borderId="3" xfId="0" applyNumberFormat="1" applyFont="1" applyFill="1" applyBorder="1" applyAlignment="1">
      <alignment horizontal="left" vertical="center" wrapText="1"/>
    </xf>
    <xf numFmtId="8" fontId="5" fillId="6" borderId="8" xfId="0" applyNumberFormat="1" applyFont="1" applyFill="1" applyBorder="1" applyAlignment="1">
      <alignment horizontal="left" vertical="center" wrapText="1"/>
    </xf>
    <xf numFmtId="8" fontId="5" fillId="6" borderId="16" xfId="0" applyNumberFormat="1" applyFont="1" applyFill="1" applyBorder="1" applyAlignment="1">
      <alignment horizontal="left" vertical="center" wrapText="1"/>
    </xf>
    <xf numFmtId="8" fontId="5" fillId="6" borderId="6" xfId="0" applyNumberFormat="1" applyFont="1" applyFill="1" applyBorder="1" applyAlignment="1">
      <alignment horizontal="right" vertical="center"/>
    </xf>
    <xf numFmtId="8" fontId="5" fillId="6" borderId="13" xfId="0" applyNumberFormat="1" applyFont="1" applyFill="1" applyBorder="1" applyAlignment="1">
      <alignment horizontal="right" vertical="center"/>
    </xf>
    <xf numFmtId="8" fontId="5" fillId="6" borderId="7" xfId="0" applyNumberFormat="1" applyFont="1" applyFill="1" applyBorder="1" applyAlignment="1">
      <alignment horizontal="right" vertical="center"/>
    </xf>
    <xf numFmtId="8" fontId="5" fillId="0" borderId="3" xfId="0" applyNumberFormat="1" applyFont="1" applyBorder="1" applyAlignment="1">
      <alignment horizontal="left" vertical="center" wrapText="1"/>
    </xf>
    <xf numFmtId="8" fontId="5" fillId="0" borderId="8" xfId="0" applyNumberFormat="1" applyFont="1" applyBorder="1" applyAlignment="1">
      <alignment horizontal="left" vertical="center" wrapText="1"/>
    </xf>
    <xf numFmtId="8" fontId="5" fillId="0" borderId="16" xfId="0" applyNumberFormat="1" applyFont="1" applyBorder="1" applyAlignment="1">
      <alignment horizontal="left" vertical="center" wrapText="1"/>
    </xf>
    <xf numFmtId="8" fontId="10" fillId="5" borderId="4" xfId="0" applyNumberFormat="1" applyFont="1" applyFill="1" applyBorder="1" applyAlignment="1">
      <alignment horizontal="left" vertical="center" wrapText="1"/>
    </xf>
    <xf numFmtId="8" fontId="10" fillId="5" borderId="14" xfId="0" applyNumberFormat="1" applyFont="1" applyFill="1" applyBorder="1" applyAlignment="1">
      <alignment horizontal="left" vertical="center" wrapText="1"/>
    </xf>
    <xf numFmtId="8" fontId="10" fillId="5" borderId="15" xfId="0" applyNumberFormat="1" applyFont="1" applyFill="1" applyBorder="1" applyAlignment="1">
      <alignment horizontal="left" vertical="center" wrapText="1"/>
    </xf>
    <xf numFmtId="8" fontId="10" fillId="5" borderId="3" xfId="0" applyNumberFormat="1" applyFont="1" applyFill="1" applyBorder="1" applyAlignment="1">
      <alignment horizontal="left" vertical="center" wrapText="1"/>
    </xf>
    <xf numFmtId="8" fontId="10" fillId="5" borderId="8" xfId="0" applyNumberFormat="1" applyFont="1" applyFill="1" applyBorder="1" applyAlignment="1">
      <alignment horizontal="left" vertical="center" wrapText="1"/>
    </xf>
    <xf numFmtId="8" fontId="10" fillId="5" borderId="16" xfId="0" applyNumberFormat="1" applyFont="1" applyFill="1" applyBorder="1" applyAlignment="1">
      <alignment horizontal="left" vertical="center" wrapText="1"/>
    </xf>
    <xf numFmtId="165" fontId="10" fillId="5" borderId="6" xfId="0" applyNumberFormat="1" applyFont="1" applyFill="1" applyBorder="1" applyAlignment="1">
      <alignment horizontal="right" vertical="center"/>
    </xf>
    <xf numFmtId="165" fontId="10" fillId="5" borderId="7" xfId="0" applyNumberFormat="1" applyFont="1" applyFill="1" applyBorder="1" applyAlignment="1">
      <alignment horizontal="right" vertical="center"/>
    </xf>
    <xf numFmtId="8" fontId="10" fillId="5" borderId="6" xfId="0" applyNumberFormat="1" applyFont="1" applyFill="1" applyBorder="1" applyAlignment="1">
      <alignment horizontal="right" vertical="center"/>
    </xf>
    <xf numFmtId="8" fontId="10" fillId="5" borderId="7" xfId="0" applyNumberFormat="1" applyFont="1" applyFill="1" applyBorder="1" applyAlignment="1">
      <alignment horizontal="right" vertical="center"/>
    </xf>
    <xf numFmtId="164" fontId="4" fillId="0" borderId="0" xfId="0" applyNumberFormat="1" applyFont="1" applyAlignment="1">
      <alignment horizontal="left" vertical="center" wrapText="1"/>
    </xf>
    <xf numFmtId="164" fontId="2" fillId="0" borderId="8" xfId="0" applyNumberFormat="1" applyFont="1" applyBorder="1" applyAlignment="1">
      <alignment horizontal="left" vertical="center" wrapText="1"/>
    </xf>
    <xf numFmtId="164" fontId="5" fillId="4" borderId="6" xfId="0" applyNumberFormat="1" applyFont="1" applyFill="1" applyBorder="1" applyAlignment="1">
      <alignment horizontal="left" vertical="center" wrapText="1"/>
    </xf>
    <xf numFmtId="164" fontId="5" fillId="4" borderId="13" xfId="0" applyNumberFormat="1" applyFont="1" applyFill="1" applyBorder="1" applyAlignment="1">
      <alignment horizontal="left" vertical="center" wrapText="1"/>
    </xf>
    <xf numFmtId="164" fontId="5" fillId="4" borderId="7" xfId="0" applyNumberFormat="1" applyFont="1" applyFill="1" applyBorder="1" applyAlignment="1">
      <alignment horizontal="left" vertical="center" wrapText="1"/>
    </xf>
    <xf numFmtId="164" fontId="2" fillId="0" borderId="2" xfId="0" applyNumberFormat="1" applyFont="1" applyBorder="1" applyAlignment="1">
      <alignment horizontal="left" vertical="center" wrapText="1"/>
    </xf>
    <xf numFmtId="164" fontId="2" fillId="0" borderId="5" xfId="0" applyNumberFormat="1" applyFont="1" applyBorder="1" applyAlignment="1">
      <alignment horizontal="left" vertical="center" wrapText="1"/>
    </xf>
    <xf numFmtId="164" fontId="5" fillId="0" borderId="4" xfId="0" applyNumberFormat="1" applyFont="1" applyBorder="1" applyAlignment="1">
      <alignment horizontal="left" vertical="center" wrapText="1"/>
    </xf>
    <xf numFmtId="164" fontId="5" fillId="0" borderId="14" xfId="0" applyNumberFormat="1" applyFont="1" applyBorder="1" applyAlignment="1">
      <alignment horizontal="left" vertical="center" wrapText="1"/>
    </xf>
    <xf numFmtId="164" fontId="5" fillId="0" borderId="15" xfId="0" applyNumberFormat="1" applyFont="1" applyBorder="1" applyAlignment="1">
      <alignment horizontal="left" vertical="center" wrapText="1"/>
    </xf>
    <xf numFmtId="164" fontId="5" fillId="0" borderId="3" xfId="0" applyNumberFormat="1" applyFont="1" applyBorder="1" applyAlignment="1">
      <alignment horizontal="left" vertical="center" wrapText="1"/>
    </xf>
    <xf numFmtId="164" fontId="5" fillId="0" borderId="8" xfId="0" applyNumberFormat="1" applyFont="1" applyBorder="1" applyAlignment="1">
      <alignment horizontal="left" vertical="center" wrapText="1"/>
    </xf>
    <xf numFmtId="164" fontId="5" fillId="0" borderId="16" xfId="0" applyNumberFormat="1" applyFont="1" applyBorder="1" applyAlignment="1">
      <alignment horizontal="left" vertical="center" wrapText="1"/>
    </xf>
    <xf numFmtId="164" fontId="5" fillId="2" borderId="6" xfId="0" applyNumberFormat="1" applyFont="1" applyFill="1" applyBorder="1" applyAlignment="1">
      <alignment horizontal="right" vertical="center"/>
    </xf>
    <xf numFmtId="164" fontId="5" fillId="2" borderId="7" xfId="0" applyNumberFormat="1" applyFont="1" applyFill="1" applyBorder="1" applyAlignment="1">
      <alignment horizontal="right" vertical="center"/>
    </xf>
    <xf numFmtId="164" fontId="10" fillId="5" borderId="4" xfId="0" applyNumberFormat="1" applyFont="1" applyFill="1" applyBorder="1" applyAlignment="1">
      <alignment horizontal="left" vertical="center" wrapText="1"/>
    </xf>
    <xf numFmtId="164" fontId="10" fillId="5" borderId="14" xfId="0" applyNumberFormat="1" applyFont="1" applyFill="1" applyBorder="1" applyAlignment="1">
      <alignment horizontal="left" vertical="center" wrapText="1"/>
    </xf>
    <xf numFmtId="164" fontId="10" fillId="5" borderId="15" xfId="0" applyNumberFormat="1" applyFont="1" applyFill="1" applyBorder="1" applyAlignment="1">
      <alignment horizontal="left" vertical="center" wrapText="1"/>
    </xf>
    <xf numFmtId="164" fontId="10" fillId="5" borderId="3" xfId="0" applyNumberFormat="1" applyFont="1" applyFill="1" applyBorder="1" applyAlignment="1">
      <alignment horizontal="left" vertical="center" wrapText="1"/>
    </xf>
    <xf numFmtId="164" fontId="10" fillId="5" borderId="8" xfId="0" applyNumberFormat="1" applyFont="1" applyFill="1" applyBorder="1" applyAlignment="1">
      <alignment horizontal="left" vertical="center" wrapText="1"/>
    </xf>
    <xf numFmtId="164" fontId="10" fillId="5" borderId="16" xfId="0" applyNumberFormat="1" applyFont="1" applyFill="1" applyBorder="1" applyAlignment="1">
      <alignment horizontal="left" vertical="center" wrapText="1"/>
    </xf>
    <xf numFmtId="164" fontId="10" fillId="5" borderId="6" xfId="0" applyNumberFormat="1" applyFont="1" applyFill="1" applyBorder="1" applyAlignment="1">
      <alignment horizontal="right" vertical="center"/>
    </xf>
    <xf numFmtId="164" fontId="10" fillId="5" borderId="7" xfId="0" applyNumberFormat="1" applyFont="1" applyFill="1" applyBorder="1" applyAlignment="1">
      <alignment horizontal="right" vertical="center"/>
    </xf>
    <xf numFmtId="164" fontId="5" fillId="6" borderId="4" xfId="0" applyNumberFormat="1" applyFont="1" applyFill="1" applyBorder="1" applyAlignment="1">
      <alignment horizontal="left" vertical="center" wrapText="1"/>
    </xf>
    <xf numFmtId="164" fontId="5" fillId="6" borderId="14" xfId="0" applyNumberFormat="1" applyFont="1" applyFill="1" applyBorder="1" applyAlignment="1">
      <alignment horizontal="left" vertical="center" wrapText="1"/>
    </xf>
    <xf numFmtId="164" fontId="5" fillId="6" borderId="15" xfId="0" applyNumberFormat="1" applyFont="1" applyFill="1" applyBorder="1" applyAlignment="1">
      <alignment horizontal="left" vertical="center" wrapText="1"/>
    </xf>
    <xf numFmtId="164" fontId="5" fillId="6" borderId="9" xfId="0" applyNumberFormat="1" applyFont="1" applyFill="1" applyBorder="1" applyAlignment="1">
      <alignment horizontal="left" vertical="center" wrapText="1"/>
    </xf>
    <xf numFmtId="164" fontId="5" fillId="6" borderId="0" xfId="0" applyNumberFormat="1" applyFont="1" applyFill="1" applyBorder="1" applyAlignment="1">
      <alignment horizontal="left" vertical="center" wrapText="1"/>
    </xf>
    <xf numFmtId="164" fontId="5" fillId="6" borderId="12" xfId="0" applyNumberFormat="1" applyFont="1" applyFill="1" applyBorder="1" applyAlignment="1">
      <alignment horizontal="left" vertical="center" wrapText="1"/>
    </xf>
    <xf numFmtId="164" fontId="5" fillId="6" borderId="3" xfId="0" applyNumberFormat="1" applyFont="1" applyFill="1" applyBorder="1" applyAlignment="1">
      <alignment horizontal="left" vertical="center" wrapText="1"/>
    </xf>
    <xf numFmtId="164" fontId="5" fillId="6" borderId="8" xfId="0" applyNumberFormat="1" applyFont="1" applyFill="1" applyBorder="1" applyAlignment="1">
      <alignment horizontal="left" vertical="center" wrapText="1"/>
    </xf>
    <xf numFmtId="164" fontId="5" fillId="6" borderId="16" xfId="0" applyNumberFormat="1" applyFont="1" applyFill="1" applyBorder="1" applyAlignment="1">
      <alignment horizontal="left" vertical="center" wrapText="1"/>
    </xf>
    <xf numFmtId="164" fontId="5" fillId="6" borderId="6" xfId="0" applyNumberFormat="1" applyFont="1" applyFill="1" applyBorder="1" applyAlignment="1">
      <alignment horizontal="right" vertical="center"/>
    </xf>
    <xf numFmtId="164" fontId="5" fillId="6" borderId="13" xfId="0" applyNumberFormat="1" applyFont="1" applyFill="1" applyBorder="1" applyAlignment="1">
      <alignment horizontal="right" vertical="center"/>
    </xf>
    <xf numFmtId="164" fontId="5" fillId="6" borderId="7" xfId="0" applyNumberFormat="1" applyFont="1" applyFill="1" applyBorder="1" applyAlignment="1">
      <alignment horizontal="right" vertical="center"/>
    </xf>
    <xf numFmtId="164" fontId="6" fillId="4" borderId="4" xfId="0" applyNumberFormat="1" applyFont="1" applyFill="1" applyBorder="1" applyAlignment="1">
      <alignment horizontal="left" vertical="center" wrapText="1"/>
    </xf>
    <xf numFmtId="164" fontId="6" fillId="4" borderId="14" xfId="0" applyNumberFormat="1" applyFont="1" applyFill="1" applyBorder="1" applyAlignment="1">
      <alignment horizontal="left" vertical="center" wrapText="1"/>
    </xf>
    <xf numFmtId="164" fontId="6" fillId="4" borderId="15" xfId="0" applyNumberFormat="1" applyFont="1" applyFill="1" applyBorder="1" applyAlignment="1">
      <alignment horizontal="left" vertical="center" wrapText="1"/>
    </xf>
    <xf numFmtId="164" fontId="6" fillId="4" borderId="3" xfId="0" applyNumberFormat="1" applyFont="1" applyFill="1" applyBorder="1" applyAlignment="1">
      <alignment horizontal="left" vertical="center" wrapText="1"/>
    </xf>
    <xf numFmtId="164" fontId="6" fillId="4" borderId="8" xfId="0" applyNumberFormat="1" applyFont="1" applyFill="1" applyBorder="1" applyAlignment="1">
      <alignment horizontal="left" vertical="center" wrapText="1"/>
    </xf>
    <xf numFmtId="164" fontId="6" fillId="4" borderId="16" xfId="0" applyNumberFormat="1" applyFont="1" applyFill="1" applyBorder="1" applyAlignment="1">
      <alignment horizontal="left" vertical="center" wrapText="1"/>
    </xf>
    <xf numFmtId="8" fontId="2" fillId="7" borderId="1" xfId="0" applyNumberFormat="1" applyFont="1" applyFill="1" applyBorder="1" applyAlignment="1">
      <alignment vertical="center" wrapText="1"/>
    </xf>
    <xf numFmtId="8" fontId="2" fillId="7" borderId="7" xfId="0" applyNumberFormat="1" applyFont="1" applyFill="1" applyBorder="1" applyAlignment="1">
      <alignment horizontal="right" vertical="center"/>
    </xf>
    <xf numFmtId="10" fontId="2" fillId="7" borderId="22" xfId="1" applyNumberFormat="1" applyFont="1" applyFill="1" applyBorder="1" applyAlignment="1">
      <alignment vertical="center" wrapText="1"/>
    </xf>
    <xf numFmtId="8" fontId="2" fillId="8" borderId="1" xfId="0" applyNumberFormat="1" applyFont="1" applyFill="1" applyBorder="1" applyAlignment="1">
      <alignment vertical="center" wrapText="1"/>
    </xf>
    <xf numFmtId="10" fontId="2" fillId="8" borderId="23" xfId="1" applyNumberFormat="1" applyFont="1" applyFill="1" applyBorder="1" applyAlignment="1">
      <alignment vertical="center" wrapText="1"/>
    </xf>
    <xf numFmtId="8" fontId="2" fillId="7" borderId="1" xfId="0" applyNumberFormat="1" applyFont="1" applyFill="1" applyBorder="1" applyAlignment="1">
      <alignment horizontal="right" vertical="center"/>
    </xf>
    <xf numFmtId="8" fontId="2" fillId="8" borderId="24" xfId="0" applyNumberFormat="1" applyFont="1" applyFill="1" applyBorder="1" applyAlignment="1">
      <alignment vertical="center" wrapText="1"/>
    </xf>
    <xf numFmtId="8" fontId="2" fillId="8" borderId="25" xfId="0" applyNumberFormat="1" applyFont="1" applyFill="1" applyBorder="1" applyAlignment="1">
      <alignment vertical="center" wrapText="1"/>
    </xf>
  </cellXfs>
  <cellStyles count="2">
    <cellStyle name="Normal" xfId="0" builtinId="0"/>
    <cellStyle name="Pourcentage" xfId="1" builtinId="5"/>
  </cellStyles>
  <dxfs count="3">
    <dxf>
      <font>
        <strike val="0"/>
        <color rgb="FF0070C0"/>
      </font>
    </dxf>
    <dxf>
      <font>
        <strike val="0"/>
        <color rgb="FF0070C0"/>
      </font>
    </dxf>
    <dxf>
      <font>
        <strike val="0"/>
        <color rgb="FF0070C0"/>
      </font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5D719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D8DDE8"/>
      <rgbColor rgb="00969696"/>
      <rgbColor rgb="00003366"/>
      <rgbColor rgb="00339966"/>
      <rgbColor rgb="00003300"/>
      <rgbColor rgb="00333300"/>
      <rgbColor rgb="00993300"/>
      <rgbColor rgb="00FCF4E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8"/>
  <sheetViews>
    <sheetView tabSelected="1" topLeftCell="A4" zoomScale="95" workbookViewId="0">
      <selection activeCell="I12" sqref="I12"/>
    </sheetView>
  </sheetViews>
  <sheetFormatPr baseColWidth="10" defaultColWidth="9.140625" defaultRowHeight="12.75" x14ac:dyDescent="0.2"/>
  <cols>
    <col min="1" max="1" width="1.28515625" style="34" customWidth="1"/>
    <col min="2" max="2" width="32" style="41" customWidth="1"/>
    <col min="3" max="3" width="14.42578125" style="34" bestFit="1" customWidth="1"/>
    <col min="4" max="4" width="12.5703125" style="34" bestFit="1" customWidth="1"/>
    <col min="5" max="5" width="11.7109375" style="34" customWidth="1"/>
    <col min="6" max="6" width="2" style="34" customWidth="1"/>
    <col min="7" max="7" width="28.85546875" style="34" customWidth="1"/>
    <col min="8" max="8" width="27" style="34" bestFit="1" customWidth="1"/>
    <col min="9" max="9" width="14.7109375" style="34" customWidth="1"/>
    <col min="10" max="10" width="14.28515625" style="34" customWidth="1"/>
    <col min="11" max="11" width="9.140625" style="34"/>
    <col min="12" max="12" width="26.5703125" style="34" bestFit="1" customWidth="1"/>
    <col min="13" max="13" width="13.85546875" style="34" bestFit="1" customWidth="1"/>
    <col min="14" max="14" width="15.140625" style="34" bestFit="1" customWidth="1"/>
    <col min="15" max="15" width="11.7109375" style="34" bestFit="1" customWidth="1"/>
    <col min="16" max="16384" width="9.140625" style="34"/>
  </cols>
  <sheetData>
    <row r="1" spans="1:15" ht="12.75" customHeight="1" x14ac:dyDescent="0.45">
      <c r="A1" s="32"/>
      <c r="B1" s="33"/>
      <c r="C1" s="33"/>
      <c r="D1" s="33"/>
      <c r="E1" s="33"/>
      <c r="F1" s="33"/>
      <c r="G1" s="33"/>
      <c r="H1" s="33"/>
      <c r="I1" s="33"/>
      <c r="J1" s="32"/>
    </row>
    <row r="2" spans="1:15" ht="12.75" customHeight="1" x14ac:dyDescent="0.2">
      <c r="A2" s="32"/>
      <c r="B2" s="95" t="s">
        <v>161</v>
      </c>
      <c r="C2" s="95"/>
      <c r="D2" s="95"/>
      <c r="E2" s="95"/>
      <c r="F2" s="95"/>
      <c r="G2" s="95"/>
      <c r="H2" s="95"/>
      <c r="I2" s="95"/>
      <c r="J2" s="95"/>
    </row>
    <row r="3" spans="1:15" ht="12.75" customHeight="1" x14ac:dyDescent="0.2">
      <c r="B3" s="95"/>
      <c r="C3" s="95"/>
      <c r="D3" s="95"/>
      <c r="E3" s="95"/>
      <c r="F3" s="95"/>
      <c r="G3" s="95"/>
      <c r="H3" s="95"/>
      <c r="I3" s="95"/>
      <c r="J3" s="95"/>
    </row>
    <row r="4" spans="1:15" ht="38.25" customHeight="1" x14ac:dyDescent="0.2">
      <c r="B4" s="95"/>
      <c r="C4" s="95"/>
      <c r="D4" s="95"/>
      <c r="E4" s="95"/>
      <c r="F4" s="95"/>
      <c r="G4" s="95"/>
      <c r="H4" s="95"/>
      <c r="I4" s="95"/>
      <c r="J4" s="95"/>
    </row>
    <row r="5" spans="1:15" ht="9" customHeight="1" thickBot="1" x14ac:dyDescent="0.25">
      <c r="B5" s="96"/>
      <c r="C5" s="96"/>
      <c r="D5" s="96"/>
      <c r="F5" s="35"/>
      <c r="H5" s="36"/>
      <c r="I5" s="37"/>
      <c r="J5" s="38"/>
    </row>
    <row r="6" spans="1:15" ht="15.95" customHeight="1" thickBot="1" x14ac:dyDescent="0.25">
      <c r="B6" s="97" t="s">
        <v>0</v>
      </c>
      <c r="C6" s="82" t="s">
        <v>110</v>
      </c>
      <c r="D6" s="62">
        <f>1665.15+8*16</f>
        <v>1793.15</v>
      </c>
      <c r="E6" s="85">
        <f>D6/(D6+D7)</f>
        <v>0.66618245853890501</v>
      </c>
      <c r="F6" s="35"/>
      <c r="G6" s="106" t="s">
        <v>173</v>
      </c>
      <c r="H6" s="183" t="s">
        <v>165</v>
      </c>
      <c r="I6" s="184">
        <f>(J63-D8)*E6</f>
        <v>1567.5806195387265</v>
      </c>
      <c r="J6" s="185">
        <f>I6/(I6+I7)</f>
        <v>0.66618245853890512</v>
      </c>
      <c r="L6" s="100" t="s">
        <v>136</v>
      </c>
      <c r="M6" s="101"/>
      <c r="N6" s="102"/>
    </row>
    <row r="7" spans="1:15" ht="15.95" customHeight="1" thickBot="1" x14ac:dyDescent="0.25">
      <c r="B7" s="98"/>
      <c r="C7" s="83" t="s">
        <v>111</v>
      </c>
      <c r="D7" s="67">
        <f>AVERAGE(913.26,883.8)</f>
        <v>898.53</v>
      </c>
      <c r="E7" s="86">
        <f>D7/(D7+D6)</f>
        <v>0.33381754146109488</v>
      </c>
      <c r="F7" s="35"/>
      <c r="G7" s="107"/>
      <c r="H7" s="186" t="s">
        <v>174</v>
      </c>
      <c r="I7" s="186">
        <f>(J63-D8)*E7</f>
        <v>785.49938046127306</v>
      </c>
      <c r="J7" s="187">
        <f>I7/(I7+I6)</f>
        <v>0.33381754146109494</v>
      </c>
      <c r="L7" s="103" t="s">
        <v>137</v>
      </c>
      <c r="M7" s="104"/>
      <c r="N7" s="105"/>
    </row>
    <row r="8" spans="1:15" ht="15.75" customHeight="1" thickBot="1" x14ac:dyDescent="0.25">
      <c r="B8" s="98"/>
      <c r="C8" s="84" t="s">
        <v>175</v>
      </c>
      <c r="D8" s="31">
        <f>313.97</f>
        <v>313.97000000000003</v>
      </c>
      <c r="E8" s="84"/>
      <c r="F8" s="35"/>
      <c r="G8" s="107"/>
      <c r="H8" s="183" t="s">
        <v>168</v>
      </c>
      <c r="I8" s="188">
        <f>D6-I6</f>
        <v>225.56938046127357</v>
      </c>
      <c r="J8" s="62">
        <f>E6-J6</f>
        <v>0</v>
      </c>
      <c r="K8" s="34">
        <f>O13*E6</f>
        <v>225.56938046127379</v>
      </c>
      <c r="L8" s="78" t="s">
        <v>165</v>
      </c>
      <c r="N8" s="79" t="s">
        <v>168</v>
      </c>
    </row>
    <row r="9" spans="1:15" ht="15.95" customHeight="1" thickBot="1" x14ac:dyDescent="0.25">
      <c r="B9" s="99"/>
      <c r="C9" s="84" t="s">
        <v>176</v>
      </c>
      <c r="D9" s="40">
        <f>SUM(D6:D8)</f>
        <v>3005.6500000000005</v>
      </c>
      <c r="E9" s="84"/>
      <c r="F9" s="35"/>
      <c r="G9" s="108"/>
      <c r="H9" s="186" t="s">
        <v>167</v>
      </c>
      <c r="I9" s="189">
        <f>D7-I7</f>
        <v>113.03061953872691</v>
      </c>
      <c r="J9" s="190">
        <f>E7-J7</f>
        <v>0</v>
      </c>
      <c r="K9" s="34">
        <f>O13*E7</f>
        <v>113.030619538727</v>
      </c>
      <c r="L9" s="68" t="s">
        <v>166</v>
      </c>
      <c r="N9" s="80" t="s">
        <v>167</v>
      </c>
    </row>
    <row r="10" spans="1:15" ht="15.75" thickBot="1" x14ac:dyDescent="0.25">
      <c r="C10" s="42"/>
      <c r="D10" s="42"/>
      <c r="E10" s="37"/>
      <c r="F10" s="35"/>
      <c r="G10" s="81"/>
      <c r="H10" s="42"/>
      <c r="I10" s="42"/>
      <c r="J10" s="37"/>
      <c r="L10" s="109" t="s">
        <v>69</v>
      </c>
      <c r="M10" s="110"/>
      <c r="N10" s="111"/>
      <c r="O10" s="73"/>
    </row>
    <row r="11" spans="1:15" ht="15.95" customHeight="1" thickBot="1" x14ac:dyDescent="0.25">
      <c r="B11" s="97" t="s">
        <v>4</v>
      </c>
      <c r="C11" s="82" t="s">
        <v>110</v>
      </c>
      <c r="D11" s="62">
        <f>1665.15+8*16</f>
        <v>1793.15</v>
      </c>
      <c r="E11" s="85">
        <f>D11/(D11+D12)</f>
        <v>0.66618245853890501</v>
      </c>
      <c r="F11" s="35"/>
      <c r="G11" s="106" t="s">
        <v>172</v>
      </c>
      <c r="H11" s="183" t="s">
        <v>165</v>
      </c>
      <c r="I11" s="183">
        <f>sommecouleur($D$17:$D$26,H11,1,0)</f>
        <v>0</v>
      </c>
      <c r="J11" s="62">
        <f>1665.15+8*16</f>
        <v>1793.15</v>
      </c>
      <c r="L11" s="109" t="s">
        <v>69</v>
      </c>
      <c r="M11" s="110"/>
      <c r="N11" s="111"/>
      <c r="O11" s="73">
        <f>D14-J65</f>
        <v>989.58000000000061</v>
      </c>
    </row>
    <row r="12" spans="1:15" ht="15.95" customHeight="1" thickBot="1" x14ac:dyDescent="0.25">
      <c r="B12" s="98"/>
      <c r="C12" s="83" t="s">
        <v>111</v>
      </c>
      <c r="D12" s="67">
        <f>AVERAGE(913.26,883.8)</f>
        <v>898.53</v>
      </c>
      <c r="E12" s="86">
        <f>D12/(D12+D11)</f>
        <v>0.33381754146109488</v>
      </c>
      <c r="F12" s="35"/>
      <c r="G12" s="107"/>
      <c r="H12" s="186" t="s">
        <v>174</v>
      </c>
      <c r="I12" s="186">
        <f>sommecouleur($D$17:$D$20,H12,1,0)</f>
        <v>0</v>
      </c>
      <c r="J12" s="70">
        <f>AVERAGE(913.26,883.8)</f>
        <v>898.53</v>
      </c>
      <c r="L12" s="74" t="s">
        <v>127</v>
      </c>
      <c r="M12" s="75"/>
      <c r="N12" s="76"/>
      <c r="O12" s="77">
        <v>25.09</v>
      </c>
    </row>
    <row r="13" spans="1:15" ht="12.75" customHeight="1" x14ac:dyDescent="0.2">
      <c r="B13" s="98"/>
      <c r="C13" s="84" t="s">
        <v>175</v>
      </c>
      <c r="D13" s="31">
        <f>313.97</f>
        <v>313.97000000000003</v>
      </c>
      <c r="E13" s="84"/>
      <c r="F13" s="35"/>
      <c r="G13" s="107"/>
      <c r="H13" s="183" t="s">
        <v>168</v>
      </c>
      <c r="I13" s="188">
        <f>D11-I11</f>
        <v>1793.15</v>
      </c>
      <c r="J13" s="62">
        <f>E11-J11</f>
        <v>-1792.4838175414611</v>
      </c>
      <c r="L13" s="115" t="s">
        <v>1</v>
      </c>
      <c r="M13" s="116"/>
      <c r="N13" s="117"/>
      <c r="O13" s="72">
        <f>D9-J63</f>
        <v>338.60000000000082</v>
      </c>
    </row>
    <row r="14" spans="1:15" ht="15.95" customHeight="1" thickBot="1" x14ac:dyDescent="0.25">
      <c r="B14" s="99"/>
      <c r="C14" s="84" t="s">
        <v>176</v>
      </c>
      <c r="D14" s="40">
        <f>SUM(D11:D13)</f>
        <v>3005.6500000000005</v>
      </c>
      <c r="E14" s="84"/>
      <c r="F14" s="35"/>
      <c r="G14" s="108"/>
      <c r="H14" s="186" t="s">
        <v>167</v>
      </c>
      <c r="I14" s="189">
        <f>D12-I12</f>
        <v>898.53</v>
      </c>
      <c r="J14" s="190">
        <f>E12-J12</f>
        <v>-898.19618245853883</v>
      </c>
      <c r="L14" s="112" t="s">
        <v>127</v>
      </c>
      <c r="M14" s="113"/>
      <c r="N14" s="114"/>
      <c r="O14" s="77">
        <v>25.09</v>
      </c>
    </row>
    <row r="15" spans="1:15" ht="15.95" customHeight="1" x14ac:dyDescent="0.2">
      <c r="C15" s="41"/>
      <c r="D15" s="43"/>
      <c r="E15" s="44"/>
      <c r="F15" s="42"/>
      <c r="G15" s="42"/>
      <c r="H15" s="42"/>
      <c r="I15" s="42"/>
      <c r="J15" s="45"/>
    </row>
    <row r="16" spans="1:15" ht="22.5" x14ac:dyDescent="0.2">
      <c r="B16" s="46" t="s">
        <v>5</v>
      </c>
      <c r="C16" s="47" t="s">
        <v>6</v>
      </c>
      <c r="D16" s="48" t="s">
        <v>7</v>
      </c>
      <c r="E16" s="48" t="s">
        <v>8</v>
      </c>
      <c r="G16" s="46" t="s">
        <v>163</v>
      </c>
      <c r="H16" s="48" t="s">
        <v>6</v>
      </c>
      <c r="I16" s="48" t="s">
        <v>7</v>
      </c>
      <c r="J16" s="48" t="s">
        <v>8</v>
      </c>
    </row>
    <row r="17" spans="2:10" ht="15.75" customHeight="1" x14ac:dyDescent="0.2">
      <c r="B17" s="63" t="s">
        <v>118</v>
      </c>
      <c r="C17" s="62">
        <f>410.89+276.31+59.85</f>
        <v>747.05000000000007</v>
      </c>
      <c r="D17" s="62">
        <f>410.89+276.31+59.85</f>
        <v>747.05000000000007</v>
      </c>
      <c r="E17" s="62">
        <f t="shared" ref="E17:E26" si="0">C17-D17</f>
        <v>0</v>
      </c>
      <c r="G17" s="50" t="s">
        <v>148</v>
      </c>
      <c r="H17" s="31">
        <f>2*600</f>
        <v>1200</v>
      </c>
      <c r="I17" s="31">
        <v>0</v>
      </c>
      <c r="J17" s="51">
        <f t="shared" ref="J17:J26" si="1">H17-I17</f>
        <v>1200</v>
      </c>
    </row>
    <row r="18" spans="2:10" ht="15.75" customHeight="1" x14ac:dyDescent="0.2">
      <c r="B18" s="64" t="s">
        <v>131</v>
      </c>
      <c r="C18" s="65">
        <v>68.14</v>
      </c>
      <c r="D18" s="65">
        <v>68.14</v>
      </c>
      <c r="E18" s="65">
        <f>C18-D18</f>
        <v>0</v>
      </c>
      <c r="G18" s="50" t="s">
        <v>149</v>
      </c>
      <c r="H18" s="31">
        <v>200</v>
      </c>
      <c r="I18" s="31">
        <v>174</v>
      </c>
      <c r="J18" s="52">
        <f>H18-I18</f>
        <v>26</v>
      </c>
    </row>
    <row r="19" spans="2:10" ht="15.75" customHeight="1" x14ac:dyDescent="0.2">
      <c r="B19" s="63" t="s">
        <v>112</v>
      </c>
      <c r="C19" s="65">
        <f>60.89-19.99</f>
        <v>40.900000000000006</v>
      </c>
      <c r="D19" s="65">
        <f>60.89-19.99</f>
        <v>40.900000000000006</v>
      </c>
      <c r="E19" s="65">
        <f t="shared" si="0"/>
        <v>0</v>
      </c>
      <c r="G19" s="50" t="s">
        <v>150</v>
      </c>
      <c r="H19" s="31">
        <f>65+150</f>
        <v>215</v>
      </c>
      <c r="I19" s="31">
        <v>0</v>
      </c>
      <c r="J19" s="52">
        <f t="shared" si="1"/>
        <v>215</v>
      </c>
    </row>
    <row r="20" spans="2:10" ht="15.75" customHeight="1" x14ac:dyDescent="0.2">
      <c r="B20" s="69" t="s">
        <v>113</v>
      </c>
      <c r="C20" s="67">
        <v>29.2</v>
      </c>
      <c r="D20" s="67">
        <v>29.2</v>
      </c>
      <c r="E20" s="67">
        <f t="shared" si="0"/>
        <v>0</v>
      </c>
      <c r="G20" s="50" t="s">
        <v>151</v>
      </c>
      <c r="H20" s="31">
        <v>1000</v>
      </c>
      <c r="I20" s="31">
        <v>0</v>
      </c>
      <c r="J20" s="52">
        <f t="shared" si="1"/>
        <v>1000</v>
      </c>
    </row>
    <row r="21" spans="2:10" ht="15.75" customHeight="1" x14ac:dyDescent="0.2">
      <c r="B21" s="63" t="s">
        <v>114</v>
      </c>
      <c r="C21" s="65">
        <v>19.989999999999998</v>
      </c>
      <c r="D21" s="65">
        <v>19.989999999999998</v>
      </c>
      <c r="E21" s="65">
        <f t="shared" si="0"/>
        <v>0</v>
      </c>
      <c r="G21" s="50" t="s">
        <v>152</v>
      </c>
      <c r="H21" s="31">
        <f>159+4*19+2*12</f>
        <v>259</v>
      </c>
      <c r="I21" s="31">
        <v>0</v>
      </c>
      <c r="J21" s="52">
        <f t="shared" si="1"/>
        <v>259</v>
      </c>
    </row>
    <row r="22" spans="2:10" ht="15.75" customHeight="1" x14ac:dyDescent="0.2">
      <c r="B22" s="63" t="s">
        <v>117</v>
      </c>
      <c r="C22" s="65">
        <v>59.95</v>
      </c>
      <c r="D22" s="65">
        <v>59.95</v>
      </c>
      <c r="E22" s="65">
        <f t="shared" si="0"/>
        <v>0</v>
      </c>
      <c r="G22" s="50" t="s">
        <v>153</v>
      </c>
      <c r="H22" s="31">
        <v>0</v>
      </c>
      <c r="I22" s="31">
        <v>0</v>
      </c>
      <c r="J22" s="52">
        <f t="shared" si="1"/>
        <v>0</v>
      </c>
    </row>
    <row r="23" spans="2:10" ht="15.75" customHeight="1" x14ac:dyDescent="0.2">
      <c r="B23" s="63" t="s">
        <v>116</v>
      </c>
      <c r="C23" s="65">
        <v>79</v>
      </c>
      <c r="D23" s="65">
        <v>79</v>
      </c>
      <c r="E23" s="65">
        <f t="shared" si="0"/>
        <v>0</v>
      </c>
      <c r="G23" s="58" t="s">
        <v>154</v>
      </c>
      <c r="H23" s="31">
        <v>60</v>
      </c>
      <c r="I23" s="31">
        <v>0</v>
      </c>
      <c r="J23" s="52">
        <f t="shared" si="1"/>
        <v>60</v>
      </c>
    </row>
    <row r="24" spans="2:10" ht="15.75" customHeight="1" x14ac:dyDescent="0.2">
      <c r="B24" s="63" t="s">
        <v>115</v>
      </c>
      <c r="C24" s="65">
        <v>54</v>
      </c>
      <c r="D24" s="65">
        <v>54</v>
      </c>
      <c r="E24" s="65">
        <f t="shared" si="0"/>
        <v>0</v>
      </c>
      <c r="G24" s="50" t="s">
        <v>162</v>
      </c>
      <c r="H24" s="31">
        <v>0</v>
      </c>
      <c r="I24" s="31">
        <v>0</v>
      </c>
      <c r="J24" s="52">
        <f t="shared" si="1"/>
        <v>0</v>
      </c>
    </row>
    <row r="25" spans="2:10" ht="15.75" customHeight="1" x14ac:dyDescent="0.2">
      <c r="B25" s="63" t="s">
        <v>119</v>
      </c>
      <c r="C25" s="65">
        <v>82</v>
      </c>
      <c r="D25" s="65">
        <v>82</v>
      </c>
      <c r="E25" s="65">
        <f t="shared" si="0"/>
        <v>0</v>
      </c>
      <c r="G25" s="58"/>
      <c r="H25" s="31">
        <v>0</v>
      </c>
      <c r="I25" s="31">
        <v>0</v>
      </c>
      <c r="J25" s="52">
        <f t="shared" si="1"/>
        <v>0</v>
      </c>
    </row>
    <row r="26" spans="2:10" ht="15.75" customHeight="1" x14ac:dyDescent="0.2">
      <c r="B26" s="50" t="s">
        <v>138</v>
      </c>
      <c r="C26" s="31">
        <v>300</v>
      </c>
      <c r="D26" s="31">
        <v>300</v>
      </c>
      <c r="E26" s="52">
        <f t="shared" si="0"/>
        <v>0</v>
      </c>
      <c r="G26" s="53" t="s">
        <v>19</v>
      </c>
      <c r="H26" s="52">
        <f>SUM(H17:H25)</f>
        <v>2934</v>
      </c>
      <c r="I26" s="52">
        <f>SUM(I17:I25)</f>
        <v>174</v>
      </c>
      <c r="J26" s="52">
        <f t="shared" si="1"/>
        <v>2760</v>
      </c>
    </row>
    <row r="27" spans="2:10" ht="15.75" customHeight="1" x14ac:dyDescent="0.2">
      <c r="B27" s="53" t="s">
        <v>19</v>
      </c>
      <c r="C27" s="52">
        <f>SUM(C17:C26)</f>
        <v>1480.23</v>
      </c>
      <c r="D27" s="52">
        <f>SUM(D17:D26)</f>
        <v>1480.23</v>
      </c>
      <c r="E27" s="52">
        <f>SUM(E17:E26)</f>
        <v>0</v>
      </c>
      <c r="G27" s="38"/>
      <c r="H27" s="54"/>
    </row>
    <row r="28" spans="2:10" ht="22.5" x14ac:dyDescent="0.2">
      <c r="B28" s="34"/>
      <c r="G28" s="49" t="s">
        <v>164</v>
      </c>
      <c r="H28" s="55" t="s">
        <v>142</v>
      </c>
      <c r="I28" s="48" t="s">
        <v>143</v>
      </c>
      <c r="J28" s="48" t="s">
        <v>144</v>
      </c>
    </row>
    <row r="29" spans="2:10" ht="15.75" customHeight="1" x14ac:dyDescent="0.2">
      <c r="B29" s="46" t="s">
        <v>124</v>
      </c>
      <c r="C29" s="47" t="s">
        <v>6</v>
      </c>
      <c r="D29" s="48" t="s">
        <v>7</v>
      </c>
      <c r="E29" s="48" t="s">
        <v>8</v>
      </c>
      <c r="G29" s="50" t="s">
        <v>138</v>
      </c>
      <c r="H29" s="31">
        <v>2807.08</v>
      </c>
      <c r="I29" s="31">
        <f>D26</f>
        <v>300</v>
      </c>
      <c r="J29" s="51">
        <f t="shared" ref="J29:J34" si="2">H29-I29</f>
        <v>2507.08</v>
      </c>
    </row>
    <row r="30" spans="2:10" ht="15.75" customHeight="1" x14ac:dyDescent="0.2">
      <c r="B30" s="69" t="s">
        <v>125</v>
      </c>
      <c r="C30" s="67">
        <v>206.87</v>
      </c>
      <c r="D30" s="67">
        <v>206.87</v>
      </c>
      <c r="E30" s="70">
        <f t="shared" ref="E30:E36" si="3">C30-D30</f>
        <v>0</v>
      </c>
      <c r="G30" s="50" t="s">
        <v>139</v>
      </c>
      <c r="H30" s="31">
        <v>200</v>
      </c>
      <c r="I30" s="31">
        <v>0</v>
      </c>
      <c r="J30" s="52">
        <f t="shared" si="2"/>
        <v>200</v>
      </c>
    </row>
    <row r="31" spans="2:10" ht="15.75" customHeight="1" x14ac:dyDescent="0.2">
      <c r="B31" s="69" t="s">
        <v>133</v>
      </c>
      <c r="C31" s="67">
        <v>87.19</v>
      </c>
      <c r="D31" s="67">
        <v>87.19</v>
      </c>
      <c r="E31" s="67">
        <f t="shared" si="3"/>
        <v>0</v>
      </c>
      <c r="G31" s="50" t="s">
        <v>140</v>
      </c>
      <c r="H31" s="31">
        <v>180</v>
      </c>
      <c r="I31" s="31">
        <v>0</v>
      </c>
      <c r="J31" s="52">
        <f t="shared" si="2"/>
        <v>180</v>
      </c>
    </row>
    <row r="32" spans="2:10" ht="15.75" customHeight="1" x14ac:dyDescent="0.2">
      <c r="B32" s="56" t="s">
        <v>126</v>
      </c>
      <c r="C32" s="31">
        <v>0</v>
      </c>
      <c r="D32" s="31">
        <v>0</v>
      </c>
      <c r="E32" s="52">
        <f t="shared" si="3"/>
        <v>0</v>
      </c>
      <c r="G32" s="50" t="s">
        <v>141</v>
      </c>
      <c r="H32" s="31">
        <v>180</v>
      </c>
      <c r="I32" s="31">
        <v>0</v>
      </c>
      <c r="J32" s="52">
        <f t="shared" si="2"/>
        <v>180</v>
      </c>
    </row>
    <row r="33" spans="2:10" ht="15.75" customHeight="1" x14ac:dyDescent="0.2">
      <c r="B33" s="50" t="s">
        <v>158</v>
      </c>
      <c r="C33" s="31">
        <v>0</v>
      </c>
      <c r="D33" s="31">
        <v>0</v>
      </c>
      <c r="E33" s="52">
        <f t="shared" si="3"/>
        <v>0</v>
      </c>
      <c r="G33" s="50" t="s">
        <v>157</v>
      </c>
      <c r="H33" s="31">
        <v>2800</v>
      </c>
      <c r="I33" s="31">
        <v>0</v>
      </c>
      <c r="J33" s="52">
        <f t="shared" si="2"/>
        <v>2800</v>
      </c>
    </row>
    <row r="34" spans="2:10" ht="15.75" customHeight="1" x14ac:dyDescent="0.2">
      <c r="B34" s="50" t="s">
        <v>159</v>
      </c>
      <c r="C34" s="31">
        <v>0</v>
      </c>
      <c r="D34" s="31">
        <v>0</v>
      </c>
      <c r="E34" s="52">
        <f t="shared" si="3"/>
        <v>0</v>
      </c>
      <c r="G34" s="50"/>
      <c r="H34" s="31">
        <v>0</v>
      </c>
      <c r="I34" s="31">
        <v>0</v>
      </c>
      <c r="J34" s="52">
        <f t="shared" si="2"/>
        <v>0</v>
      </c>
    </row>
    <row r="35" spans="2:10" ht="15.75" customHeight="1" x14ac:dyDescent="0.2">
      <c r="B35" s="50"/>
      <c r="C35" s="31">
        <v>0</v>
      </c>
      <c r="D35" s="31">
        <v>0</v>
      </c>
      <c r="E35" s="52">
        <f t="shared" si="3"/>
        <v>0</v>
      </c>
      <c r="G35" s="53" t="s">
        <v>19</v>
      </c>
      <c r="H35" s="52">
        <f>SUM(H29:H34)</f>
        <v>6167.08</v>
      </c>
      <c r="I35" s="52">
        <f>SUM(I29:I34)</f>
        <v>300</v>
      </c>
      <c r="J35" s="52">
        <f>SUM(J29:J34)</f>
        <v>5867.08</v>
      </c>
    </row>
    <row r="36" spans="2:10" ht="15.75" customHeight="1" x14ac:dyDescent="0.2">
      <c r="B36" s="50"/>
      <c r="C36" s="31">
        <v>0</v>
      </c>
      <c r="D36" s="31">
        <v>0</v>
      </c>
      <c r="E36" s="52">
        <f t="shared" si="3"/>
        <v>0</v>
      </c>
    </row>
    <row r="37" spans="2:10" ht="15.75" customHeight="1" x14ac:dyDescent="0.2">
      <c r="B37" s="53" t="s">
        <v>19</v>
      </c>
      <c r="C37" s="52">
        <f>SUM(C30:C36)</f>
        <v>294.06</v>
      </c>
      <c r="D37" s="52">
        <f>SUM(D30:D36)</f>
        <v>294.06</v>
      </c>
      <c r="E37" s="52">
        <f>SUM(E30:E36)</f>
        <v>0</v>
      </c>
      <c r="G37" s="46" t="s">
        <v>9</v>
      </c>
      <c r="H37" s="47" t="s">
        <v>6</v>
      </c>
      <c r="I37" s="48" t="s">
        <v>7</v>
      </c>
      <c r="J37" s="48" t="s">
        <v>8</v>
      </c>
    </row>
    <row r="38" spans="2:10" ht="15.75" customHeight="1" x14ac:dyDescent="0.2">
      <c r="B38" s="34"/>
      <c r="G38" s="50" t="s">
        <v>147</v>
      </c>
      <c r="H38" s="31">
        <v>0</v>
      </c>
      <c r="I38" s="31">
        <v>0</v>
      </c>
      <c r="J38" s="51">
        <f>H38-I38</f>
        <v>0</v>
      </c>
    </row>
    <row r="39" spans="2:10" ht="15.75" customHeight="1" x14ac:dyDescent="0.2">
      <c r="B39" s="46" t="s">
        <v>22</v>
      </c>
      <c r="C39" s="47" t="s">
        <v>6</v>
      </c>
      <c r="D39" s="48" t="s">
        <v>7</v>
      </c>
      <c r="E39" s="48" t="s">
        <v>8</v>
      </c>
      <c r="G39" s="50" t="s">
        <v>12</v>
      </c>
      <c r="H39" s="31">
        <v>0</v>
      </c>
      <c r="I39" s="31">
        <v>0</v>
      </c>
      <c r="J39" s="52">
        <f>H39-I39</f>
        <v>0</v>
      </c>
    </row>
    <row r="40" spans="2:10" ht="15.75" customHeight="1" x14ac:dyDescent="0.2">
      <c r="B40" s="63" t="s">
        <v>121</v>
      </c>
      <c r="C40" s="62">
        <f>251.76/12</f>
        <v>20.98</v>
      </c>
      <c r="D40" s="62">
        <v>0</v>
      </c>
      <c r="E40" s="62">
        <f>C40-D40</f>
        <v>20.98</v>
      </c>
      <c r="G40" s="50" t="s">
        <v>145</v>
      </c>
      <c r="H40" s="31">
        <v>0</v>
      </c>
      <c r="I40" s="31">
        <v>0</v>
      </c>
      <c r="J40" s="52">
        <f>H40-I40</f>
        <v>0</v>
      </c>
    </row>
    <row r="41" spans="2:10" ht="15.75" customHeight="1" x14ac:dyDescent="0.2">
      <c r="B41" s="63" t="s">
        <v>120</v>
      </c>
      <c r="C41" s="65">
        <v>149.97999999999999</v>
      </c>
      <c r="D41" s="65">
        <v>149.97999999999999</v>
      </c>
      <c r="E41" s="65">
        <f>C41-D41</f>
        <v>0</v>
      </c>
      <c r="G41" s="50" t="s">
        <v>146</v>
      </c>
      <c r="H41" s="31">
        <v>0</v>
      </c>
      <c r="I41" s="31">
        <v>0</v>
      </c>
      <c r="J41" s="52">
        <f>H41-I41</f>
        <v>0</v>
      </c>
    </row>
    <row r="42" spans="2:10" ht="15.75" customHeight="1" x14ac:dyDescent="0.2">
      <c r="B42" s="64" t="s">
        <v>122</v>
      </c>
      <c r="C42" s="65">
        <f>539.16/12</f>
        <v>44.93</v>
      </c>
      <c r="D42" s="65">
        <f>539.16/12</f>
        <v>44.93</v>
      </c>
      <c r="E42" s="65">
        <f>C42-D42</f>
        <v>0</v>
      </c>
      <c r="G42" s="53" t="s">
        <v>19</v>
      </c>
      <c r="H42" s="52">
        <f>SUM(H38:H41)</f>
        <v>0</v>
      </c>
      <c r="I42" s="52">
        <f>SUM(I38:I41)</f>
        <v>0</v>
      </c>
      <c r="J42" s="52">
        <f>SUM(J38:J41)</f>
        <v>0</v>
      </c>
    </row>
    <row r="43" spans="2:10" ht="15.75" customHeight="1" x14ac:dyDescent="0.2">
      <c r="B43" s="69" t="s">
        <v>123</v>
      </c>
      <c r="C43" s="67">
        <v>36.93</v>
      </c>
      <c r="D43" s="67">
        <v>36.93</v>
      </c>
      <c r="E43" s="67">
        <f>C43-D43</f>
        <v>0</v>
      </c>
    </row>
    <row r="44" spans="2:10" ht="15.75" customHeight="1" x14ac:dyDescent="0.2">
      <c r="B44" s="53" t="s">
        <v>19</v>
      </c>
      <c r="C44" s="52">
        <f>SUM(C40:C43)</f>
        <v>252.82</v>
      </c>
      <c r="D44" s="52">
        <f>SUM(D40:D43)</f>
        <v>231.84</v>
      </c>
      <c r="E44" s="52">
        <f>SUM(E40:E43)</f>
        <v>20.98</v>
      </c>
      <c r="G44" s="46" t="s">
        <v>25</v>
      </c>
      <c r="H44" s="47" t="s">
        <v>6</v>
      </c>
      <c r="I44" s="48" t="s">
        <v>7</v>
      </c>
      <c r="J44" s="48" t="s">
        <v>8</v>
      </c>
    </row>
    <row r="45" spans="2:10" ht="15.75" customHeight="1" x14ac:dyDescent="0.2">
      <c r="B45" s="34"/>
      <c r="G45" s="50" t="s">
        <v>160</v>
      </c>
      <c r="H45" s="31">
        <v>0</v>
      </c>
      <c r="I45" s="31">
        <v>0</v>
      </c>
      <c r="J45" s="51">
        <f>H45-I45</f>
        <v>0</v>
      </c>
    </row>
    <row r="46" spans="2:10" ht="15.75" customHeight="1" x14ac:dyDescent="0.2">
      <c r="B46" s="46" t="s">
        <v>26</v>
      </c>
      <c r="C46" s="47" t="s">
        <v>6</v>
      </c>
      <c r="D46" s="48" t="s">
        <v>7</v>
      </c>
      <c r="E46" s="48" t="s">
        <v>8</v>
      </c>
      <c r="G46" s="60"/>
      <c r="H46" s="31">
        <v>0</v>
      </c>
      <c r="I46" s="31">
        <v>0</v>
      </c>
      <c r="J46" s="31">
        <v>0</v>
      </c>
    </row>
    <row r="47" spans="2:10" ht="15.75" customHeight="1" x14ac:dyDescent="0.2">
      <c r="B47" s="50" t="s">
        <v>27</v>
      </c>
      <c r="C47" s="39">
        <v>470</v>
      </c>
      <c r="D47" s="39">
        <v>0</v>
      </c>
      <c r="E47" s="51">
        <f>C47-D47</f>
        <v>470</v>
      </c>
      <c r="G47" s="50"/>
      <c r="H47" s="31">
        <v>0</v>
      </c>
      <c r="I47" s="31">
        <v>0</v>
      </c>
      <c r="J47" s="52">
        <f>H47-I47</f>
        <v>0</v>
      </c>
    </row>
    <row r="48" spans="2:10" ht="15.75" customHeight="1" x14ac:dyDescent="0.2">
      <c r="B48" s="50" t="s">
        <v>134</v>
      </c>
      <c r="C48" s="31">
        <v>30</v>
      </c>
      <c r="D48" s="31">
        <v>0</v>
      </c>
      <c r="E48" s="52">
        <f>C48-D48</f>
        <v>30</v>
      </c>
      <c r="G48" s="53" t="s">
        <v>19</v>
      </c>
      <c r="H48" s="52">
        <f>SUM(H45:H47)</f>
        <v>0</v>
      </c>
      <c r="I48" s="52">
        <f>SUM(I45:I47)</f>
        <v>0</v>
      </c>
      <c r="J48" s="52">
        <f>SUM(J45:J47)</f>
        <v>0</v>
      </c>
    </row>
    <row r="49" spans="2:10" ht="15.75" customHeight="1" x14ac:dyDescent="0.2">
      <c r="B49" s="50" t="s">
        <v>135</v>
      </c>
      <c r="C49" s="31">
        <v>30</v>
      </c>
      <c r="D49" s="31">
        <v>0</v>
      </c>
      <c r="E49" s="52">
        <f>C49-D49</f>
        <v>30</v>
      </c>
    </row>
    <row r="50" spans="2:10" ht="15.75" customHeight="1" x14ac:dyDescent="0.2">
      <c r="B50" s="53" t="s">
        <v>19</v>
      </c>
      <c r="C50" s="52">
        <f>SUM(C47:C49)</f>
        <v>530</v>
      </c>
      <c r="D50" s="52">
        <f>SUM(D47:D49)</f>
        <v>0</v>
      </c>
      <c r="E50" s="52">
        <f>SUM(E47:E49)</f>
        <v>530</v>
      </c>
      <c r="G50" s="46" t="s">
        <v>29</v>
      </c>
      <c r="H50" s="47" t="s">
        <v>6</v>
      </c>
      <c r="I50" s="48" t="s">
        <v>7</v>
      </c>
      <c r="J50" s="48" t="s">
        <v>8</v>
      </c>
    </row>
    <row r="51" spans="2:10" ht="15.75" customHeight="1" x14ac:dyDescent="0.2">
      <c r="B51" s="34"/>
      <c r="G51" s="63" t="s">
        <v>155</v>
      </c>
      <c r="H51" s="65">
        <v>40</v>
      </c>
      <c r="I51" s="65">
        <v>0</v>
      </c>
      <c r="J51" s="62">
        <f>H51-I51</f>
        <v>40</v>
      </c>
    </row>
    <row r="52" spans="2:10" ht="15.75" customHeight="1" x14ac:dyDescent="0.2">
      <c r="B52" s="46" t="s">
        <v>36</v>
      </c>
      <c r="C52" s="47" t="s">
        <v>6</v>
      </c>
      <c r="D52" s="48" t="s">
        <v>7</v>
      </c>
      <c r="E52" s="48" t="s">
        <v>8</v>
      </c>
      <c r="G52" s="71" t="s">
        <v>156</v>
      </c>
      <c r="H52" s="67">
        <v>60</v>
      </c>
      <c r="I52" s="67">
        <v>0</v>
      </c>
      <c r="J52" s="67">
        <f>H52-I52</f>
        <v>60</v>
      </c>
    </row>
    <row r="53" spans="2:10" ht="15.75" customHeight="1" x14ac:dyDescent="0.2">
      <c r="B53" s="66" t="s">
        <v>128</v>
      </c>
      <c r="C53" s="65">
        <v>4.45</v>
      </c>
      <c r="D53" s="65">
        <v>4.45</v>
      </c>
      <c r="E53" s="62">
        <f>C53-D53</f>
        <v>0</v>
      </c>
      <c r="G53" s="59"/>
      <c r="H53" s="31">
        <v>0</v>
      </c>
      <c r="I53" s="31">
        <v>0</v>
      </c>
      <c r="J53" s="52">
        <f>H53-I53</f>
        <v>0</v>
      </c>
    </row>
    <row r="54" spans="2:10" ht="15.75" customHeight="1" x14ac:dyDescent="0.2">
      <c r="B54" s="66" t="s">
        <v>129</v>
      </c>
      <c r="C54" s="65">
        <v>1.81</v>
      </c>
      <c r="D54" s="65">
        <v>1.81</v>
      </c>
      <c r="E54" s="65">
        <f>C54-D54</f>
        <v>0</v>
      </c>
      <c r="G54" s="53" t="s">
        <v>19</v>
      </c>
      <c r="H54" s="52">
        <f>SUM(H51:H53)</f>
        <v>100</v>
      </c>
      <c r="I54" s="52">
        <f>SUM(I51:I53)</f>
        <v>0</v>
      </c>
      <c r="J54" s="52">
        <f>SUM(J51:J53)</f>
        <v>100</v>
      </c>
    </row>
    <row r="55" spans="2:10" ht="15.75" customHeight="1" x14ac:dyDescent="0.2">
      <c r="B55" s="71" t="s">
        <v>130</v>
      </c>
      <c r="C55" s="67">
        <v>3.08</v>
      </c>
      <c r="D55" s="67">
        <v>3.08</v>
      </c>
      <c r="E55" s="67">
        <f>C55-D55</f>
        <v>0</v>
      </c>
    </row>
    <row r="56" spans="2:10" ht="15.75" customHeight="1" x14ac:dyDescent="0.2">
      <c r="B56" s="59" t="s">
        <v>132</v>
      </c>
      <c r="C56" s="31">
        <v>0.6</v>
      </c>
      <c r="D56" s="31">
        <v>0.6</v>
      </c>
      <c r="E56" s="52">
        <f>C56-D56</f>
        <v>0</v>
      </c>
      <c r="G56" s="46" t="s">
        <v>55</v>
      </c>
      <c r="H56" s="47" t="s">
        <v>6</v>
      </c>
      <c r="I56" s="48" t="s">
        <v>7</v>
      </c>
      <c r="J56" s="48" t="s">
        <v>8</v>
      </c>
    </row>
    <row r="57" spans="2:10" ht="15.75" customHeight="1" x14ac:dyDescent="0.2">
      <c r="B57" s="50"/>
      <c r="C57" s="31">
        <v>0</v>
      </c>
      <c r="D57" s="31">
        <v>0</v>
      </c>
      <c r="E57" s="52">
        <f>C57-D57</f>
        <v>0</v>
      </c>
      <c r="G57" s="50"/>
      <c r="H57" s="31">
        <v>0</v>
      </c>
      <c r="I57" s="31">
        <v>0</v>
      </c>
      <c r="J57" s="51">
        <f>H57-I57</f>
        <v>0</v>
      </c>
    </row>
    <row r="58" spans="2:10" ht="15.75" customHeight="1" x14ac:dyDescent="0.2">
      <c r="B58" s="53" t="s">
        <v>19</v>
      </c>
      <c r="C58" s="52">
        <f>SUM(C53:C57)</f>
        <v>9.94</v>
      </c>
      <c r="D58" s="52">
        <f>SUM(D53:D57)</f>
        <v>9.94</v>
      </c>
      <c r="E58" s="52">
        <f>SUM(E53:E57)</f>
        <v>0</v>
      </c>
      <c r="G58" s="50"/>
      <c r="H58" s="31">
        <v>0</v>
      </c>
      <c r="I58" s="31">
        <v>0</v>
      </c>
      <c r="J58" s="52">
        <f>H58-I58</f>
        <v>0</v>
      </c>
    </row>
    <row r="59" spans="2:10" x14ac:dyDescent="0.2">
      <c r="B59" s="34"/>
      <c r="G59" s="50"/>
      <c r="H59" s="31">
        <v>0</v>
      </c>
      <c r="I59" s="31">
        <v>0</v>
      </c>
      <c r="J59" s="52">
        <f>H59-I59</f>
        <v>0</v>
      </c>
    </row>
    <row r="60" spans="2:10" ht="15.75" customHeight="1" x14ac:dyDescent="0.2">
      <c r="B60" s="46" t="s">
        <v>31</v>
      </c>
      <c r="C60" s="47" t="s">
        <v>6</v>
      </c>
      <c r="D60" s="48" t="s">
        <v>7</v>
      </c>
      <c r="E60" s="48" t="s">
        <v>8</v>
      </c>
      <c r="G60" s="50"/>
      <c r="H60" s="31">
        <v>0</v>
      </c>
      <c r="I60" s="31">
        <v>0</v>
      </c>
      <c r="J60" s="52">
        <f>H60-I60</f>
        <v>0</v>
      </c>
    </row>
    <row r="61" spans="2:10" ht="15.75" customHeight="1" x14ac:dyDescent="0.2">
      <c r="B61" s="50" t="s">
        <v>30</v>
      </c>
      <c r="C61" s="31">
        <v>0</v>
      </c>
      <c r="D61" s="31">
        <v>0</v>
      </c>
      <c r="E61" s="51">
        <f t="shared" ref="E61:E67" si="4">C61-D61</f>
        <v>0</v>
      </c>
      <c r="G61" s="53" t="s">
        <v>19</v>
      </c>
      <c r="H61" s="52">
        <f>SUM(H57:H60)</f>
        <v>0</v>
      </c>
      <c r="I61" s="52">
        <f>SUM(I57:I60)</f>
        <v>0</v>
      </c>
      <c r="J61" s="52">
        <f>SUM(J57:J60)</f>
        <v>0</v>
      </c>
    </row>
    <row r="62" spans="2:10" ht="15.75" customHeight="1" x14ac:dyDescent="0.2">
      <c r="B62" s="50" t="s">
        <v>47</v>
      </c>
      <c r="C62" s="31">
        <v>0</v>
      </c>
      <c r="D62" s="31">
        <v>0</v>
      </c>
      <c r="E62" s="52">
        <f t="shared" si="4"/>
        <v>0</v>
      </c>
    </row>
    <row r="63" spans="2:10" ht="15.75" customHeight="1" x14ac:dyDescent="0.2">
      <c r="B63" s="50"/>
      <c r="C63" s="31">
        <v>0</v>
      </c>
      <c r="D63" s="31">
        <v>0</v>
      </c>
      <c r="E63" s="52">
        <f t="shared" si="4"/>
        <v>0</v>
      </c>
      <c r="G63" s="87" t="s">
        <v>33</v>
      </c>
      <c r="H63" s="88"/>
      <c r="I63" s="89"/>
      <c r="J63" s="93">
        <f>SUM(C27,C37,C44,C50,C58,C68,H42,H48,H54,H61)</f>
        <v>2667.0499999999997</v>
      </c>
    </row>
    <row r="64" spans="2:10" ht="15.75" customHeight="1" x14ac:dyDescent="0.2">
      <c r="B64" s="50"/>
      <c r="C64" s="31">
        <v>0</v>
      </c>
      <c r="D64" s="31">
        <v>0</v>
      </c>
      <c r="E64" s="52">
        <f t="shared" si="4"/>
        <v>0</v>
      </c>
      <c r="G64" s="90"/>
      <c r="H64" s="91"/>
      <c r="I64" s="92"/>
      <c r="J64" s="94"/>
    </row>
    <row r="65" spans="2:10" ht="15.75" customHeight="1" x14ac:dyDescent="0.2">
      <c r="B65" s="50"/>
      <c r="C65" s="31">
        <v>0</v>
      </c>
      <c r="D65" s="31">
        <v>0</v>
      </c>
      <c r="E65" s="52">
        <f t="shared" si="4"/>
        <v>0</v>
      </c>
      <c r="G65" s="87" t="s">
        <v>34</v>
      </c>
      <c r="H65" s="88"/>
      <c r="I65" s="89"/>
      <c r="J65" s="93">
        <f>SUM(D27,D37,D44,D50,D58,D68,I42,I48,I54,I61)</f>
        <v>2016.07</v>
      </c>
    </row>
    <row r="66" spans="2:10" ht="15.75" customHeight="1" x14ac:dyDescent="0.2">
      <c r="B66" s="50"/>
      <c r="C66" s="31">
        <v>0</v>
      </c>
      <c r="D66" s="31">
        <v>0</v>
      </c>
      <c r="E66" s="52">
        <f t="shared" si="4"/>
        <v>0</v>
      </c>
      <c r="G66" s="90"/>
      <c r="H66" s="91"/>
      <c r="I66" s="92"/>
      <c r="J66" s="94"/>
    </row>
    <row r="67" spans="2:10" ht="15.75" customHeight="1" x14ac:dyDescent="0.2">
      <c r="B67" s="50"/>
      <c r="C67" s="31">
        <v>0</v>
      </c>
      <c r="D67" s="31">
        <v>0</v>
      </c>
      <c r="E67" s="52">
        <f t="shared" si="4"/>
        <v>0</v>
      </c>
      <c r="G67" s="87" t="s">
        <v>35</v>
      </c>
      <c r="H67" s="88"/>
      <c r="I67" s="89"/>
      <c r="J67" s="93">
        <f>J63-J65</f>
        <v>650.97999999999979</v>
      </c>
    </row>
    <row r="68" spans="2:10" ht="15.75" customHeight="1" x14ac:dyDescent="0.2">
      <c r="B68" s="53" t="s">
        <v>19</v>
      </c>
      <c r="C68" s="52">
        <f>SUM(C61:C67)</f>
        <v>0</v>
      </c>
      <c r="D68" s="52">
        <f>SUM(D61:D67)</f>
        <v>0</v>
      </c>
      <c r="E68" s="52">
        <f>SUM(E61:E67)</f>
        <v>0</v>
      </c>
      <c r="G68" s="90"/>
      <c r="H68" s="91"/>
      <c r="I68" s="92"/>
      <c r="J68" s="94"/>
    </row>
  </sheetData>
  <mergeCells count="18">
    <mergeCell ref="B11:B14"/>
    <mergeCell ref="G11:G14"/>
    <mergeCell ref="L10:N10"/>
    <mergeCell ref="L14:N14"/>
    <mergeCell ref="L13:N13"/>
    <mergeCell ref="L11:N11"/>
    <mergeCell ref="B2:J4"/>
    <mergeCell ref="B5:D5"/>
    <mergeCell ref="B6:B9"/>
    <mergeCell ref="L6:N6"/>
    <mergeCell ref="L7:N7"/>
    <mergeCell ref="G6:G9"/>
    <mergeCell ref="G67:I68"/>
    <mergeCell ref="J67:J68"/>
    <mergeCell ref="G63:I64"/>
    <mergeCell ref="J63:J64"/>
    <mergeCell ref="G65:I66"/>
    <mergeCell ref="J65:J66"/>
  </mergeCells>
  <phoneticPr fontId="11" type="noConversion"/>
  <conditionalFormatting sqref="J67:J68">
    <cfRule type="cellIs" dxfId="2" priority="3" stopIfTrue="1" operator="greaterThan">
      <formula>0</formula>
    </cfRule>
  </conditionalFormatting>
  <conditionalFormatting sqref="E17:E28 E30:E38 E40:E45 E47:E51 E53:E59 E61:E68">
    <cfRule type="cellIs" dxfId="1" priority="2" stopIfTrue="1" operator="greaterThan">
      <formula>0</formula>
    </cfRule>
  </conditionalFormatting>
  <conditionalFormatting sqref="J17:J27 J29:J36 J57:J61 J51:J55 J45:J49 J38:J43">
    <cfRule type="cellIs" dxfId="0" priority="1" stopIfTrue="1" operator="greaterThan">
      <formula>0</formula>
    </cfRule>
  </conditionalFormatting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J76"/>
  <sheetViews>
    <sheetView topLeftCell="B1" zoomScale="95" workbookViewId="0">
      <selection activeCell="B5" sqref="B5:D5"/>
    </sheetView>
  </sheetViews>
  <sheetFormatPr baseColWidth="10" defaultColWidth="9.140625" defaultRowHeight="12.75" x14ac:dyDescent="0.2"/>
  <cols>
    <col min="1" max="1" width="1.7109375" style="34" customWidth="1"/>
    <col min="2" max="2" width="32" style="41" customWidth="1"/>
    <col min="3" max="3" width="13.42578125" style="34" customWidth="1"/>
    <col min="4" max="4" width="14.85546875" style="34" customWidth="1"/>
    <col min="5" max="5" width="11.7109375" style="34" customWidth="1"/>
    <col min="6" max="6" width="2.85546875" style="34" customWidth="1"/>
    <col min="7" max="7" width="32" style="34" customWidth="1"/>
    <col min="8" max="9" width="13.5703125" style="34" customWidth="1"/>
    <col min="10" max="10" width="11.7109375" style="34" customWidth="1"/>
    <col min="11" max="16384" width="9.140625" style="34"/>
  </cols>
  <sheetData>
    <row r="1" spans="1:10" ht="12.75" customHeight="1" x14ac:dyDescent="0.45">
      <c r="A1" s="32"/>
      <c r="B1" s="33"/>
      <c r="C1" s="33"/>
      <c r="D1" s="33"/>
      <c r="E1" s="33"/>
      <c r="F1" s="33"/>
      <c r="G1" s="33"/>
      <c r="H1" s="33"/>
      <c r="I1" s="33"/>
      <c r="J1" s="32"/>
    </row>
    <row r="2" spans="1:10" ht="12.75" customHeight="1" x14ac:dyDescent="0.2">
      <c r="A2" s="32"/>
      <c r="B2" s="95" t="s">
        <v>171</v>
      </c>
      <c r="C2" s="95"/>
      <c r="D2" s="95"/>
      <c r="E2" s="95"/>
      <c r="F2" s="95"/>
      <c r="G2" s="95"/>
      <c r="H2" s="95"/>
      <c r="I2" s="95"/>
      <c r="J2" s="95"/>
    </row>
    <row r="3" spans="1:10" ht="12.75" customHeight="1" x14ac:dyDescent="0.2">
      <c r="B3" s="95"/>
      <c r="C3" s="95"/>
      <c r="D3" s="95"/>
      <c r="E3" s="95"/>
      <c r="F3" s="95"/>
      <c r="G3" s="95"/>
      <c r="H3" s="95"/>
      <c r="I3" s="95"/>
      <c r="J3" s="95"/>
    </row>
    <row r="4" spans="1:10" ht="38.25" customHeight="1" x14ac:dyDescent="0.2">
      <c r="B4" s="95"/>
      <c r="C4" s="95"/>
      <c r="D4" s="95"/>
      <c r="E4" s="95"/>
      <c r="F4" s="95"/>
      <c r="G4" s="95"/>
      <c r="H4" s="95"/>
      <c r="I4" s="95"/>
      <c r="J4" s="95"/>
    </row>
    <row r="5" spans="1:10" ht="9" customHeight="1" x14ac:dyDescent="0.2">
      <c r="B5" s="96"/>
      <c r="C5" s="96"/>
      <c r="D5" s="96"/>
      <c r="F5" s="35"/>
      <c r="H5" s="36"/>
      <c r="I5" s="37"/>
      <c r="J5" s="38"/>
    </row>
    <row r="6" spans="1:10" ht="15.95" customHeight="1" x14ac:dyDescent="0.2">
      <c r="B6" s="97" t="s">
        <v>0</v>
      </c>
      <c r="C6" s="118" t="s">
        <v>71</v>
      </c>
      <c r="D6" s="119"/>
      <c r="E6" s="39">
        <v>1500</v>
      </c>
      <c r="F6" s="35"/>
      <c r="G6" s="115" t="s">
        <v>1</v>
      </c>
      <c r="H6" s="116"/>
      <c r="I6" s="117"/>
      <c r="J6" s="93">
        <f>E8-J61</f>
        <v>415.45000000000005</v>
      </c>
    </row>
    <row r="7" spans="1:10" ht="15.95" customHeight="1" x14ac:dyDescent="0.2">
      <c r="B7" s="98"/>
      <c r="C7" s="118" t="s">
        <v>2</v>
      </c>
      <c r="D7" s="119"/>
      <c r="E7" s="31">
        <v>500</v>
      </c>
      <c r="F7" s="35"/>
      <c r="G7" s="129"/>
      <c r="H7" s="130"/>
      <c r="I7" s="131"/>
      <c r="J7" s="94"/>
    </row>
    <row r="8" spans="1:10" ht="15.95" customHeight="1" x14ac:dyDescent="0.2">
      <c r="B8" s="99"/>
      <c r="C8" s="118" t="s">
        <v>3</v>
      </c>
      <c r="D8" s="119"/>
      <c r="E8" s="40">
        <f>SUM(E6:E7)</f>
        <v>2000</v>
      </c>
      <c r="F8" s="35"/>
      <c r="G8" s="132" t="s">
        <v>69</v>
      </c>
      <c r="H8" s="133"/>
      <c r="I8" s="134"/>
      <c r="J8" s="138">
        <f>E12-J63</f>
        <v>-347.04000000000019</v>
      </c>
    </row>
    <row r="9" spans="1:10" ht="15.95" customHeight="1" x14ac:dyDescent="0.2">
      <c r="C9" s="42"/>
      <c r="D9" s="42"/>
      <c r="E9" s="37"/>
      <c r="F9" s="35"/>
      <c r="G9" s="135"/>
      <c r="H9" s="136"/>
      <c r="I9" s="137"/>
      <c r="J9" s="139"/>
    </row>
    <row r="10" spans="1:10" ht="15.95" customHeight="1" x14ac:dyDescent="0.2">
      <c r="B10" s="97" t="s">
        <v>4</v>
      </c>
      <c r="C10" s="118" t="s">
        <v>71</v>
      </c>
      <c r="D10" s="119"/>
      <c r="E10" s="39">
        <f>SUM(1020.61,443.74)</f>
        <v>1464.35</v>
      </c>
      <c r="F10" s="35"/>
      <c r="G10" s="120" t="s">
        <v>78</v>
      </c>
      <c r="H10" s="121"/>
      <c r="I10" s="122"/>
      <c r="J10" s="126">
        <f>E76</f>
        <v>2019.5099999999998</v>
      </c>
    </row>
    <row r="11" spans="1:10" ht="15.95" customHeight="1" x14ac:dyDescent="0.2">
      <c r="B11" s="98"/>
      <c r="C11" s="118" t="s">
        <v>2</v>
      </c>
      <c r="D11" s="119"/>
      <c r="E11" s="31">
        <f>SUM(24,8.68,6.12,15.1,6.9)</f>
        <v>60.8</v>
      </c>
      <c r="F11" s="35"/>
      <c r="G11" s="112"/>
      <c r="H11" s="113"/>
      <c r="I11" s="114"/>
      <c r="J11" s="127"/>
    </row>
    <row r="12" spans="1:10" ht="15.95" customHeight="1" x14ac:dyDescent="0.2">
      <c r="B12" s="99"/>
      <c r="C12" s="118" t="s">
        <v>3</v>
      </c>
      <c r="D12" s="119"/>
      <c r="E12" s="40">
        <f>SUM(E10:E11)</f>
        <v>1525.1499999999999</v>
      </c>
      <c r="F12" s="35"/>
      <c r="G12" s="123"/>
      <c r="H12" s="124"/>
      <c r="I12" s="125"/>
      <c r="J12" s="128"/>
    </row>
    <row r="13" spans="1:10" ht="15.95" customHeight="1" x14ac:dyDescent="0.2">
      <c r="C13" s="41"/>
      <c r="D13" s="43"/>
      <c r="E13" s="44"/>
      <c r="F13" s="42"/>
      <c r="G13" s="42"/>
      <c r="H13" s="42"/>
      <c r="I13" s="42"/>
      <c r="J13" s="45"/>
    </row>
    <row r="14" spans="1:10" ht="15.75" customHeight="1" x14ac:dyDescent="0.2">
      <c r="B14" s="46" t="s">
        <v>5</v>
      </c>
      <c r="C14" s="47" t="s">
        <v>6</v>
      </c>
      <c r="D14" s="48" t="s">
        <v>7</v>
      </c>
      <c r="E14" s="48" t="s">
        <v>8</v>
      </c>
      <c r="G14" s="49" t="s">
        <v>9</v>
      </c>
      <c r="H14" s="48" t="s">
        <v>6</v>
      </c>
      <c r="I14" s="48" t="s">
        <v>7</v>
      </c>
      <c r="J14" s="48" t="s">
        <v>8</v>
      </c>
    </row>
    <row r="15" spans="1:10" ht="15.75" customHeight="1" x14ac:dyDescent="0.2">
      <c r="B15" s="50" t="s">
        <v>41</v>
      </c>
      <c r="C15" s="39">
        <v>282.5</v>
      </c>
      <c r="D15" s="39">
        <v>282.5</v>
      </c>
      <c r="E15" s="51">
        <f t="shared" ref="E15:E24" si="0">C15-D15</f>
        <v>0</v>
      </c>
      <c r="G15" s="50" t="s">
        <v>10</v>
      </c>
      <c r="H15" s="31">
        <v>35</v>
      </c>
      <c r="I15" s="31">
        <v>0</v>
      </c>
      <c r="J15" s="51">
        <f t="shared" ref="J15:J24" si="1">H15-I15</f>
        <v>35</v>
      </c>
    </row>
    <row r="16" spans="1:10" ht="15.75" customHeight="1" x14ac:dyDescent="0.2">
      <c r="B16" s="50" t="s">
        <v>103</v>
      </c>
      <c r="C16" s="31">
        <v>70</v>
      </c>
      <c r="D16" s="31">
        <v>52.69</v>
      </c>
      <c r="E16" s="52">
        <f t="shared" si="0"/>
        <v>17.310000000000002</v>
      </c>
      <c r="G16" s="50" t="s">
        <v>12</v>
      </c>
      <c r="H16" s="31">
        <v>5</v>
      </c>
      <c r="I16" s="31">
        <v>39.9</v>
      </c>
      <c r="J16" s="52">
        <f t="shared" si="1"/>
        <v>-34.9</v>
      </c>
    </row>
    <row r="17" spans="2:10" ht="15.75" customHeight="1" x14ac:dyDescent="0.2">
      <c r="B17" s="50" t="s">
        <v>11</v>
      </c>
      <c r="C17" s="31">
        <v>0</v>
      </c>
      <c r="D17" s="31">
        <v>0</v>
      </c>
      <c r="E17" s="52">
        <f t="shared" si="0"/>
        <v>0</v>
      </c>
      <c r="G17" s="50" t="s">
        <v>83</v>
      </c>
      <c r="H17" s="31">
        <v>80</v>
      </c>
      <c r="I17" s="31">
        <v>0</v>
      </c>
      <c r="J17" s="52">
        <f t="shared" si="1"/>
        <v>80</v>
      </c>
    </row>
    <row r="18" spans="2:10" ht="15.75" customHeight="1" x14ac:dyDescent="0.2">
      <c r="B18" s="50" t="s">
        <v>13</v>
      </c>
      <c r="C18" s="31">
        <v>73.95</v>
      </c>
      <c r="D18" s="31">
        <v>73.95</v>
      </c>
      <c r="E18" s="52">
        <f t="shared" si="0"/>
        <v>0</v>
      </c>
      <c r="G18" s="50" t="s">
        <v>42</v>
      </c>
      <c r="H18" s="31">
        <v>100</v>
      </c>
      <c r="I18" s="31">
        <f>SUM(20,20,30,20,50)</f>
        <v>140</v>
      </c>
      <c r="J18" s="52">
        <f t="shared" si="1"/>
        <v>-40</v>
      </c>
    </row>
    <row r="19" spans="2:10" ht="15.75" customHeight="1" x14ac:dyDescent="0.2">
      <c r="B19" s="50" t="s">
        <v>14</v>
      </c>
      <c r="C19" s="31">
        <v>0</v>
      </c>
      <c r="D19" s="31">
        <v>0</v>
      </c>
      <c r="E19" s="52">
        <f t="shared" si="0"/>
        <v>0</v>
      </c>
      <c r="G19" s="50"/>
      <c r="H19" s="31">
        <v>0</v>
      </c>
      <c r="I19" s="31">
        <v>0</v>
      </c>
      <c r="J19" s="52">
        <f t="shared" si="1"/>
        <v>0</v>
      </c>
    </row>
    <row r="20" spans="2:10" ht="15.75" customHeight="1" x14ac:dyDescent="0.2">
      <c r="B20" s="50" t="s">
        <v>50</v>
      </c>
      <c r="C20" s="31">
        <v>30</v>
      </c>
      <c r="D20" s="31">
        <v>40.090000000000003</v>
      </c>
      <c r="E20" s="52">
        <f t="shared" si="0"/>
        <v>-10.090000000000003</v>
      </c>
      <c r="G20" s="50"/>
      <c r="H20" s="31">
        <v>0</v>
      </c>
      <c r="I20" s="31">
        <v>0</v>
      </c>
      <c r="J20" s="52">
        <f t="shared" si="1"/>
        <v>0</v>
      </c>
    </row>
    <row r="21" spans="2:10" ht="15.75" customHeight="1" x14ac:dyDescent="0.2">
      <c r="B21" s="50" t="s">
        <v>15</v>
      </c>
      <c r="C21" s="31">
        <v>11</v>
      </c>
      <c r="D21" s="31">
        <v>0</v>
      </c>
      <c r="E21" s="52">
        <f t="shared" si="0"/>
        <v>11</v>
      </c>
      <c r="G21" s="50"/>
      <c r="H21" s="31">
        <v>0</v>
      </c>
      <c r="I21" s="31">
        <v>0</v>
      </c>
      <c r="J21" s="52">
        <f t="shared" si="1"/>
        <v>0</v>
      </c>
    </row>
    <row r="22" spans="2:10" ht="15.75" customHeight="1" x14ac:dyDescent="0.2">
      <c r="B22" s="50" t="s">
        <v>17</v>
      </c>
      <c r="C22" s="31">
        <v>0</v>
      </c>
      <c r="D22" s="31">
        <v>0</v>
      </c>
      <c r="E22" s="52">
        <f t="shared" si="0"/>
        <v>0</v>
      </c>
      <c r="G22" s="50"/>
      <c r="H22" s="31">
        <v>0</v>
      </c>
      <c r="I22" s="31">
        <v>0</v>
      </c>
      <c r="J22" s="52">
        <f t="shared" si="1"/>
        <v>0</v>
      </c>
    </row>
    <row r="23" spans="2:10" ht="15.75" customHeight="1" x14ac:dyDescent="0.2">
      <c r="B23" s="50" t="s">
        <v>18</v>
      </c>
      <c r="C23" s="31">
        <v>0</v>
      </c>
      <c r="D23" s="31">
        <v>0</v>
      </c>
      <c r="E23" s="52">
        <f t="shared" si="0"/>
        <v>0</v>
      </c>
      <c r="G23" s="50"/>
      <c r="H23" s="31">
        <v>0</v>
      </c>
      <c r="I23" s="31">
        <v>0</v>
      </c>
      <c r="J23" s="52">
        <f t="shared" si="1"/>
        <v>0</v>
      </c>
    </row>
    <row r="24" spans="2:10" ht="15.75" customHeight="1" x14ac:dyDescent="0.2">
      <c r="B24" s="50"/>
      <c r="C24" s="31">
        <v>0</v>
      </c>
      <c r="D24" s="31">
        <v>0</v>
      </c>
      <c r="E24" s="52">
        <f t="shared" si="0"/>
        <v>0</v>
      </c>
      <c r="G24" s="53" t="s">
        <v>19</v>
      </c>
      <c r="H24" s="52">
        <f>SUM(H15:H23)</f>
        <v>220</v>
      </c>
      <c r="I24" s="52">
        <f>SUM(I15:I23)</f>
        <v>179.9</v>
      </c>
      <c r="J24" s="52">
        <f t="shared" si="1"/>
        <v>40.099999999999994</v>
      </c>
    </row>
    <row r="25" spans="2:10" ht="15.75" customHeight="1" x14ac:dyDescent="0.2">
      <c r="B25" s="53" t="s">
        <v>19</v>
      </c>
      <c r="C25" s="52">
        <f>SUM(C15:C24)</f>
        <v>467.45</v>
      </c>
      <c r="D25" s="52">
        <f>SUM(D15:D24)</f>
        <v>449.23</v>
      </c>
      <c r="E25" s="52">
        <f>SUM(E15:E24)</f>
        <v>18.22</v>
      </c>
      <c r="G25" s="38"/>
      <c r="H25" s="54"/>
    </row>
    <row r="26" spans="2:10" ht="15.75" customHeight="1" x14ac:dyDescent="0.2">
      <c r="B26" s="34"/>
      <c r="G26" s="49" t="s">
        <v>43</v>
      </c>
      <c r="H26" s="55" t="s">
        <v>6</v>
      </c>
      <c r="I26" s="48" t="s">
        <v>7</v>
      </c>
      <c r="J26" s="48" t="s">
        <v>8</v>
      </c>
    </row>
    <row r="27" spans="2:10" ht="15.75" customHeight="1" x14ac:dyDescent="0.2">
      <c r="B27" s="46" t="s">
        <v>20</v>
      </c>
      <c r="C27" s="47" t="s">
        <v>6</v>
      </c>
      <c r="D27" s="48" t="s">
        <v>7</v>
      </c>
      <c r="E27" s="48" t="s">
        <v>8</v>
      </c>
      <c r="G27" s="50" t="s">
        <v>44</v>
      </c>
      <c r="H27" s="39">
        <v>30</v>
      </c>
      <c r="I27" s="31">
        <v>0</v>
      </c>
      <c r="J27" s="51">
        <f t="shared" ref="J27:J32" si="2">H27-I27</f>
        <v>30</v>
      </c>
    </row>
    <row r="28" spans="2:10" ht="15.75" customHeight="1" x14ac:dyDescent="0.2">
      <c r="B28" s="50" t="s">
        <v>21</v>
      </c>
      <c r="C28" s="31">
        <v>155</v>
      </c>
      <c r="D28" s="31">
        <f>SUM(51.81,47.97)</f>
        <v>99.78</v>
      </c>
      <c r="E28" s="51">
        <f t="shared" ref="E28:E34" si="3">C28-D28</f>
        <v>55.22</v>
      </c>
      <c r="G28" s="50" t="s">
        <v>45</v>
      </c>
      <c r="H28" s="31">
        <v>40</v>
      </c>
      <c r="I28" s="31">
        <v>0</v>
      </c>
      <c r="J28" s="52">
        <f t="shared" si="2"/>
        <v>40</v>
      </c>
    </row>
    <row r="29" spans="2:10" ht="15.75" customHeight="1" x14ac:dyDescent="0.2">
      <c r="B29" s="50" t="s">
        <v>46</v>
      </c>
      <c r="C29" s="31">
        <v>55</v>
      </c>
      <c r="D29" s="31">
        <v>0</v>
      </c>
      <c r="E29" s="52">
        <f t="shared" si="3"/>
        <v>55</v>
      </c>
      <c r="G29" s="50" t="s">
        <v>49</v>
      </c>
      <c r="H29" s="31">
        <v>10</v>
      </c>
      <c r="I29" s="31">
        <v>0</v>
      </c>
      <c r="J29" s="52">
        <f t="shared" si="2"/>
        <v>10</v>
      </c>
    </row>
    <row r="30" spans="2:10" ht="15.75" customHeight="1" x14ac:dyDescent="0.2">
      <c r="B30" s="56" t="s">
        <v>52</v>
      </c>
      <c r="C30" s="31">
        <v>13</v>
      </c>
      <c r="D30" s="31">
        <v>0</v>
      </c>
      <c r="E30" s="52">
        <f t="shared" si="3"/>
        <v>13</v>
      </c>
      <c r="G30" s="50"/>
      <c r="H30" s="31">
        <v>0</v>
      </c>
      <c r="I30" s="31">
        <v>0</v>
      </c>
      <c r="J30" s="52">
        <f t="shared" si="2"/>
        <v>0</v>
      </c>
    </row>
    <row r="31" spans="2:10" ht="15.75" customHeight="1" x14ac:dyDescent="0.2">
      <c r="B31" s="50" t="s">
        <v>40</v>
      </c>
      <c r="C31" s="31">
        <v>11</v>
      </c>
      <c r="D31" s="31">
        <v>0</v>
      </c>
      <c r="E31" s="52">
        <f t="shared" si="3"/>
        <v>11</v>
      </c>
      <c r="G31" s="50"/>
      <c r="H31" s="31">
        <v>0</v>
      </c>
      <c r="I31" s="31">
        <v>0</v>
      </c>
      <c r="J31" s="52">
        <f t="shared" si="2"/>
        <v>0</v>
      </c>
    </row>
    <row r="32" spans="2:10" ht="15.75" customHeight="1" x14ac:dyDescent="0.2">
      <c r="B32" s="50" t="s">
        <v>53</v>
      </c>
      <c r="C32" s="31">
        <v>0</v>
      </c>
      <c r="D32" s="31">
        <v>0</v>
      </c>
      <c r="E32" s="52">
        <f t="shared" si="3"/>
        <v>0</v>
      </c>
      <c r="G32" s="50"/>
      <c r="H32" s="31">
        <v>0</v>
      </c>
      <c r="I32" s="31">
        <v>0</v>
      </c>
      <c r="J32" s="52">
        <f t="shared" si="2"/>
        <v>0</v>
      </c>
    </row>
    <row r="33" spans="2:10" ht="15.75" customHeight="1" x14ac:dyDescent="0.2">
      <c r="B33" s="50"/>
      <c r="C33" s="31">
        <v>0</v>
      </c>
      <c r="D33" s="31">
        <v>0</v>
      </c>
      <c r="E33" s="52">
        <f t="shared" si="3"/>
        <v>0</v>
      </c>
      <c r="G33" s="53" t="s">
        <v>19</v>
      </c>
      <c r="H33" s="52">
        <f>SUM(H27:H32)</f>
        <v>80</v>
      </c>
      <c r="I33" s="52">
        <f>SUM(I27:I32)</f>
        <v>0</v>
      </c>
      <c r="J33" s="52">
        <f>SUM(J27:J32)</f>
        <v>80</v>
      </c>
    </row>
    <row r="34" spans="2:10" ht="15.75" customHeight="1" x14ac:dyDescent="0.2">
      <c r="B34" s="50"/>
      <c r="C34" s="31">
        <v>0</v>
      </c>
      <c r="D34" s="31">
        <v>0</v>
      </c>
      <c r="E34" s="52">
        <f t="shared" si="3"/>
        <v>0</v>
      </c>
    </row>
    <row r="35" spans="2:10" ht="15.75" customHeight="1" x14ac:dyDescent="0.2">
      <c r="B35" s="53" t="s">
        <v>19</v>
      </c>
      <c r="C35" s="52">
        <f>SUM(C28:C34)</f>
        <v>234</v>
      </c>
      <c r="D35" s="52">
        <f>SUM(D28:D34)</f>
        <v>99.78</v>
      </c>
      <c r="E35" s="52">
        <f>SUM(E28:E34)</f>
        <v>134.22</v>
      </c>
      <c r="G35" s="46" t="s">
        <v>101</v>
      </c>
      <c r="H35" s="47" t="s">
        <v>6</v>
      </c>
      <c r="I35" s="48" t="s">
        <v>7</v>
      </c>
      <c r="J35" s="48" t="s">
        <v>8</v>
      </c>
    </row>
    <row r="36" spans="2:10" ht="15.75" customHeight="1" x14ac:dyDescent="0.2">
      <c r="B36" s="34"/>
      <c r="G36" s="57" t="s">
        <v>66</v>
      </c>
      <c r="H36" s="31">
        <v>0</v>
      </c>
      <c r="I36" s="39">
        <f>SUM(43.42,230.24,168.32,30.73,45.52)</f>
        <v>518.23</v>
      </c>
      <c r="J36" s="51">
        <f>H36-I36</f>
        <v>-518.23</v>
      </c>
    </row>
    <row r="37" spans="2:10" ht="15.75" customHeight="1" x14ac:dyDescent="0.2">
      <c r="B37" s="46" t="s">
        <v>22</v>
      </c>
      <c r="C37" s="47" t="s">
        <v>6</v>
      </c>
      <c r="D37" s="48" t="s">
        <v>7</v>
      </c>
      <c r="E37" s="48" t="s">
        <v>8</v>
      </c>
      <c r="G37" s="57" t="s">
        <v>67</v>
      </c>
      <c r="H37" s="31">
        <v>0</v>
      </c>
      <c r="I37" s="31">
        <v>89</v>
      </c>
      <c r="J37" s="52">
        <f>H37-I37</f>
        <v>-89</v>
      </c>
    </row>
    <row r="38" spans="2:10" ht="15.75" customHeight="1" x14ac:dyDescent="0.2">
      <c r="B38" s="50" t="s">
        <v>105</v>
      </c>
      <c r="C38" s="39">
        <v>50</v>
      </c>
      <c r="D38" s="31">
        <v>0</v>
      </c>
      <c r="E38" s="51">
        <f>C38-D38</f>
        <v>50</v>
      </c>
      <c r="G38" t="s">
        <v>81</v>
      </c>
      <c r="H38" s="31">
        <v>0</v>
      </c>
      <c r="I38" s="31">
        <v>49.5</v>
      </c>
      <c r="J38" s="52">
        <f>H38-I38</f>
        <v>-49.5</v>
      </c>
    </row>
    <row r="39" spans="2:10" ht="15.75" customHeight="1" x14ac:dyDescent="0.2">
      <c r="B39" s="50" t="s">
        <v>23</v>
      </c>
      <c r="C39" s="31">
        <v>0</v>
      </c>
      <c r="D39" s="31">
        <v>0</v>
      </c>
      <c r="E39" s="52">
        <f>C39-D39</f>
        <v>0</v>
      </c>
      <c r="G39" t="s">
        <v>89</v>
      </c>
      <c r="H39" s="31">
        <v>0</v>
      </c>
      <c r="I39" s="31">
        <v>9.73</v>
      </c>
      <c r="J39" s="52">
        <f>H39-I39</f>
        <v>-9.73</v>
      </c>
    </row>
    <row r="40" spans="2:10" ht="15.75" customHeight="1" x14ac:dyDescent="0.2">
      <c r="B40" s="50" t="s">
        <v>24</v>
      </c>
      <c r="C40" s="31">
        <v>0</v>
      </c>
      <c r="D40" s="31">
        <v>0</v>
      </c>
      <c r="E40" s="52">
        <f>C40-D40</f>
        <v>0</v>
      </c>
      <c r="G40" s="53" t="s">
        <v>19</v>
      </c>
      <c r="H40" s="52">
        <f>SUM(H36:H39)</f>
        <v>0</v>
      </c>
      <c r="I40" s="52">
        <f>SUM(I36:I39)</f>
        <v>666.46</v>
      </c>
      <c r="J40" s="52">
        <f>SUM(J36:J39)</f>
        <v>-666.46</v>
      </c>
    </row>
    <row r="41" spans="2:10" ht="15.75" customHeight="1" x14ac:dyDescent="0.2">
      <c r="B41" s="50"/>
      <c r="C41" s="31">
        <v>0</v>
      </c>
      <c r="D41" s="31">
        <v>0</v>
      </c>
      <c r="E41" s="52">
        <f>C41-D41</f>
        <v>0</v>
      </c>
    </row>
    <row r="42" spans="2:10" ht="15.75" customHeight="1" x14ac:dyDescent="0.2">
      <c r="B42" s="53" t="s">
        <v>19</v>
      </c>
      <c r="C42" s="52">
        <f>SUM(C38:C41)</f>
        <v>50</v>
      </c>
      <c r="D42" s="52">
        <f>SUM(D38:D41)</f>
        <v>0</v>
      </c>
      <c r="E42" s="52">
        <f>SUM(E38:E41)</f>
        <v>50</v>
      </c>
      <c r="G42" s="46" t="s">
        <v>25</v>
      </c>
      <c r="H42" s="47" t="s">
        <v>6</v>
      </c>
      <c r="I42" s="48" t="s">
        <v>7</v>
      </c>
      <c r="J42" s="48" t="s">
        <v>8</v>
      </c>
    </row>
    <row r="43" spans="2:10" ht="15.75" customHeight="1" x14ac:dyDescent="0.2">
      <c r="B43" s="34"/>
      <c r="G43" s="50" t="s">
        <v>51</v>
      </c>
      <c r="H43" s="39">
        <v>75</v>
      </c>
      <c r="I43" s="39">
        <v>75</v>
      </c>
      <c r="J43" s="51">
        <f>H43-I43</f>
        <v>0</v>
      </c>
    </row>
    <row r="44" spans="2:10" ht="15.75" customHeight="1" x14ac:dyDescent="0.2">
      <c r="B44" s="46" t="s">
        <v>26</v>
      </c>
      <c r="C44" s="47" t="s">
        <v>6</v>
      </c>
      <c r="D44" s="48" t="s">
        <v>7</v>
      </c>
      <c r="E44" s="48" t="s">
        <v>8</v>
      </c>
      <c r="G44" s="50"/>
      <c r="H44" s="31">
        <v>0</v>
      </c>
      <c r="I44" s="31">
        <v>0</v>
      </c>
      <c r="J44" s="52">
        <f>H44-I44</f>
        <v>0</v>
      </c>
    </row>
    <row r="45" spans="2:10" ht="15.75" customHeight="1" x14ac:dyDescent="0.2">
      <c r="B45" s="50" t="s">
        <v>27</v>
      </c>
      <c r="C45" s="39">
        <v>230</v>
      </c>
      <c r="D45" s="31">
        <f>SUM(16.33,121.35,27.17,14.3,53.35,11.46,69.51)</f>
        <v>313.47000000000003</v>
      </c>
      <c r="E45" s="51">
        <f>C45-D45</f>
        <v>-83.470000000000027</v>
      </c>
      <c r="G45" s="50"/>
      <c r="H45" s="31">
        <v>0</v>
      </c>
      <c r="I45" s="31">
        <v>0</v>
      </c>
      <c r="J45" s="52">
        <f>H45-I45</f>
        <v>0</v>
      </c>
    </row>
    <row r="46" spans="2:10" ht="15.75" customHeight="1" x14ac:dyDescent="0.2">
      <c r="B46" s="50" t="s">
        <v>28</v>
      </c>
      <c r="C46" s="31">
        <v>40</v>
      </c>
      <c r="D46" s="31">
        <v>13.3</v>
      </c>
      <c r="E46" s="52">
        <f>C46-D46</f>
        <v>26.7</v>
      </c>
      <c r="G46" s="53" t="s">
        <v>19</v>
      </c>
      <c r="H46" s="52">
        <f>SUM(H43:H45)</f>
        <v>75</v>
      </c>
      <c r="I46" s="52">
        <f>SUM(I43:I45)</f>
        <v>75</v>
      </c>
      <c r="J46" s="52">
        <f>SUM(J43:J45)</f>
        <v>0</v>
      </c>
    </row>
    <row r="47" spans="2:10" ht="15.75" customHeight="1" x14ac:dyDescent="0.2">
      <c r="B47" s="50"/>
      <c r="C47" s="31">
        <v>0</v>
      </c>
      <c r="D47" s="31">
        <v>0</v>
      </c>
      <c r="E47" s="52">
        <f>C47-D47</f>
        <v>0</v>
      </c>
    </row>
    <row r="48" spans="2:10" ht="15.75" customHeight="1" x14ac:dyDescent="0.2">
      <c r="B48" s="53" t="s">
        <v>19</v>
      </c>
      <c r="C48" s="52">
        <f>SUM(C45:C47)</f>
        <v>270</v>
      </c>
      <c r="D48" s="52">
        <f>SUM(D45:D47)</f>
        <v>326.77000000000004</v>
      </c>
      <c r="E48" s="52">
        <f>SUM(E45:E47)</f>
        <v>-56.770000000000024</v>
      </c>
      <c r="G48" s="46" t="s">
        <v>29</v>
      </c>
      <c r="H48" s="47" t="s">
        <v>6</v>
      </c>
      <c r="I48" s="48" t="s">
        <v>7</v>
      </c>
      <c r="J48" s="48" t="s">
        <v>8</v>
      </c>
    </row>
    <row r="49" spans="2:10" ht="15.75" customHeight="1" x14ac:dyDescent="0.2">
      <c r="B49" s="34"/>
      <c r="G49" s="58"/>
      <c r="H49" s="31">
        <v>50</v>
      </c>
      <c r="I49" s="31">
        <v>0</v>
      </c>
      <c r="J49" s="51">
        <f>H49-I49</f>
        <v>50</v>
      </c>
    </row>
    <row r="50" spans="2:10" ht="15.75" customHeight="1" x14ac:dyDescent="0.2">
      <c r="B50" s="46" t="s">
        <v>36</v>
      </c>
      <c r="C50" s="47" t="s">
        <v>6</v>
      </c>
      <c r="D50" s="48" t="s">
        <v>7</v>
      </c>
      <c r="E50" s="48" t="s">
        <v>8</v>
      </c>
      <c r="G50" s="59"/>
      <c r="H50" s="31">
        <v>0</v>
      </c>
      <c r="I50" s="31">
        <v>0</v>
      </c>
      <c r="J50" s="52">
        <f>H50-I50</f>
        <v>0</v>
      </c>
    </row>
    <row r="51" spans="2:10" ht="15.75" customHeight="1" x14ac:dyDescent="0.2">
      <c r="B51" s="50" t="s">
        <v>37</v>
      </c>
      <c r="C51" s="39">
        <v>5</v>
      </c>
      <c r="D51" s="39">
        <v>6.95</v>
      </c>
      <c r="E51" s="51">
        <f>C51-D51</f>
        <v>-1.9500000000000002</v>
      </c>
      <c r="G51" s="50"/>
      <c r="H51" s="31">
        <v>0</v>
      </c>
      <c r="I51" s="31">
        <v>0</v>
      </c>
      <c r="J51" s="52">
        <f>H51-I51</f>
        <v>0</v>
      </c>
    </row>
    <row r="52" spans="2:10" ht="15.75" customHeight="1" x14ac:dyDescent="0.2">
      <c r="B52" s="50" t="s">
        <v>38</v>
      </c>
      <c r="C52" s="31">
        <v>5</v>
      </c>
      <c r="D52" s="31">
        <v>5</v>
      </c>
      <c r="E52" s="52">
        <f>C52-D52</f>
        <v>0</v>
      </c>
      <c r="G52" s="53" t="s">
        <v>19</v>
      </c>
      <c r="H52" s="52">
        <f>SUM(H49:H51)</f>
        <v>50</v>
      </c>
      <c r="I52" s="52">
        <f>SUM(I49:I51)</f>
        <v>0</v>
      </c>
      <c r="J52" s="52">
        <f>SUM(J49:J51)</f>
        <v>50</v>
      </c>
    </row>
    <row r="53" spans="2:10" ht="15.75" customHeight="1" x14ac:dyDescent="0.2">
      <c r="B53" s="50" t="s">
        <v>39</v>
      </c>
      <c r="C53" s="31">
        <v>8.1</v>
      </c>
      <c r="D53" s="31">
        <v>8.1</v>
      </c>
      <c r="E53" s="52">
        <f>C53-D53</f>
        <v>0</v>
      </c>
    </row>
    <row r="54" spans="2:10" ht="15.75" customHeight="1" x14ac:dyDescent="0.2">
      <c r="B54" s="50"/>
      <c r="C54" s="31">
        <v>0</v>
      </c>
      <c r="D54" s="31">
        <v>0</v>
      </c>
      <c r="E54" s="52">
        <f>C54-D54</f>
        <v>0</v>
      </c>
      <c r="G54" s="46" t="s">
        <v>55</v>
      </c>
      <c r="H54" s="47" t="s">
        <v>6</v>
      </c>
      <c r="I54" s="48" t="s">
        <v>7</v>
      </c>
      <c r="J54" s="48" t="s">
        <v>8</v>
      </c>
    </row>
    <row r="55" spans="2:10" ht="15.75" customHeight="1" x14ac:dyDescent="0.2">
      <c r="B55" s="50"/>
      <c r="C55" s="31">
        <v>0</v>
      </c>
      <c r="D55" s="31">
        <v>0</v>
      </c>
      <c r="E55" s="52">
        <f>C55-D55</f>
        <v>0</v>
      </c>
      <c r="G55" s="50"/>
      <c r="H55" s="31">
        <v>0</v>
      </c>
      <c r="I55" s="31">
        <v>0</v>
      </c>
      <c r="J55" s="51">
        <f>H55-I55</f>
        <v>0</v>
      </c>
    </row>
    <row r="56" spans="2:10" ht="15.75" customHeight="1" x14ac:dyDescent="0.2">
      <c r="B56" s="53" t="s">
        <v>19</v>
      </c>
      <c r="C56" s="52">
        <f>SUM(C51:C55)</f>
        <v>18.100000000000001</v>
      </c>
      <c r="D56" s="52">
        <f>SUM(D51:D55)</f>
        <v>20.049999999999997</v>
      </c>
      <c r="E56" s="52">
        <f>SUM(E51:E55)</f>
        <v>-1.9500000000000002</v>
      </c>
      <c r="G56" s="50"/>
      <c r="H56" s="31">
        <v>0</v>
      </c>
      <c r="I56" s="31">
        <v>0</v>
      </c>
      <c r="J56" s="52">
        <f>H56-I56</f>
        <v>0</v>
      </c>
    </row>
    <row r="57" spans="2:10" x14ac:dyDescent="0.2">
      <c r="B57" s="34"/>
      <c r="G57" s="50"/>
      <c r="H57" s="31">
        <v>0</v>
      </c>
      <c r="I57" s="31">
        <v>0</v>
      </c>
      <c r="J57" s="52">
        <f>H57-I57</f>
        <v>0</v>
      </c>
    </row>
    <row r="58" spans="2:10" ht="15.75" customHeight="1" x14ac:dyDescent="0.2">
      <c r="B58" s="46" t="s">
        <v>31</v>
      </c>
      <c r="C58" s="47" t="s">
        <v>6</v>
      </c>
      <c r="D58" s="48" t="s">
        <v>7</v>
      </c>
      <c r="E58" s="48" t="s">
        <v>8</v>
      </c>
      <c r="G58" s="50"/>
      <c r="H58" s="31">
        <v>0</v>
      </c>
      <c r="I58" s="31">
        <v>0</v>
      </c>
      <c r="J58" s="52">
        <f>H58-I58</f>
        <v>0</v>
      </c>
    </row>
    <row r="59" spans="2:10" ht="15.75" customHeight="1" x14ac:dyDescent="0.2">
      <c r="B59" s="50" t="s">
        <v>30</v>
      </c>
      <c r="C59" s="39">
        <v>40</v>
      </c>
      <c r="D59" s="31">
        <v>35</v>
      </c>
      <c r="E59" s="51">
        <f t="shared" ref="E59:E65" si="4">C59-D59</f>
        <v>5</v>
      </c>
      <c r="G59" s="53" t="s">
        <v>19</v>
      </c>
      <c r="H59" s="52">
        <f>SUM(H55:H58)</f>
        <v>0</v>
      </c>
      <c r="I59" s="52">
        <f>SUM(I55:I58)</f>
        <v>0</v>
      </c>
      <c r="J59" s="52">
        <f>SUM(J55:J58)</f>
        <v>0</v>
      </c>
    </row>
    <row r="60" spans="2:10" ht="15.75" customHeight="1" x14ac:dyDescent="0.2">
      <c r="B60" s="50" t="s">
        <v>47</v>
      </c>
      <c r="C60" s="31">
        <v>10</v>
      </c>
      <c r="D60" s="31">
        <v>0</v>
      </c>
      <c r="E60" s="52">
        <f t="shared" si="4"/>
        <v>10</v>
      </c>
    </row>
    <row r="61" spans="2:10" ht="15.75" customHeight="1" x14ac:dyDescent="0.2">
      <c r="B61" s="50" t="s">
        <v>32</v>
      </c>
      <c r="C61" s="31">
        <v>60</v>
      </c>
      <c r="D61" s="31">
        <v>0</v>
      </c>
      <c r="E61" s="52">
        <f t="shared" si="4"/>
        <v>60</v>
      </c>
      <c r="G61" s="87" t="s">
        <v>33</v>
      </c>
      <c r="H61" s="88"/>
      <c r="I61" s="89"/>
      <c r="J61" s="93">
        <f>SUM(C25,C35,C42,C48,C56,C66,H24,H33,H40,H46,H52,H59)</f>
        <v>1584.55</v>
      </c>
    </row>
    <row r="62" spans="2:10" ht="15.75" customHeight="1" x14ac:dyDescent="0.2">
      <c r="B62" s="50" t="s">
        <v>48</v>
      </c>
      <c r="C62" s="31">
        <v>10</v>
      </c>
      <c r="D62" s="31">
        <v>0</v>
      </c>
      <c r="E62" s="52">
        <f t="shared" si="4"/>
        <v>10</v>
      </c>
      <c r="G62" s="90"/>
      <c r="H62" s="91"/>
      <c r="I62" s="92"/>
      <c r="J62" s="94"/>
    </row>
    <row r="63" spans="2:10" ht="15.75" customHeight="1" x14ac:dyDescent="0.2">
      <c r="B63" s="50" t="s">
        <v>56</v>
      </c>
      <c r="C63" s="31">
        <v>0</v>
      </c>
      <c r="D63" s="31">
        <v>20</v>
      </c>
      <c r="E63" s="52">
        <f t="shared" si="4"/>
        <v>-20</v>
      </c>
      <c r="G63" s="87" t="s">
        <v>34</v>
      </c>
      <c r="H63" s="88"/>
      <c r="I63" s="89"/>
      <c r="J63" s="93">
        <f>SUM(D25,D35,D42,D48,D56,D66,I24,I33,I40,I46,I52,I59)</f>
        <v>1872.19</v>
      </c>
    </row>
    <row r="64" spans="2:10" ht="15.75" customHeight="1" x14ac:dyDescent="0.2">
      <c r="B64" s="50"/>
      <c r="C64" s="31">
        <v>0</v>
      </c>
      <c r="D64" s="31">
        <v>0</v>
      </c>
      <c r="E64" s="52">
        <f t="shared" si="4"/>
        <v>0</v>
      </c>
      <c r="G64" s="90"/>
      <c r="H64" s="91"/>
      <c r="I64" s="92"/>
      <c r="J64" s="94"/>
    </row>
    <row r="65" spans="2:10" ht="15.75" customHeight="1" x14ac:dyDescent="0.2">
      <c r="B65" s="50"/>
      <c r="C65" s="31">
        <v>0</v>
      </c>
      <c r="D65" s="31">
        <v>0</v>
      </c>
      <c r="E65" s="52">
        <f t="shared" si="4"/>
        <v>0</v>
      </c>
      <c r="G65" s="87" t="s">
        <v>35</v>
      </c>
      <c r="H65" s="88"/>
      <c r="I65" s="89"/>
      <c r="J65" s="93">
        <f>SUM(E25,E35,E42,E48,E56,E66,J24,J33,J40,J46,J52,J59)</f>
        <v>-287.6400000000001</v>
      </c>
    </row>
    <row r="66" spans="2:10" ht="15.75" customHeight="1" x14ac:dyDescent="0.2">
      <c r="B66" s="53" t="s">
        <v>19</v>
      </c>
      <c r="C66" s="52">
        <f>SUM(C59:C65)</f>
        <v>120</v>
      </c>
      <c r="D66" s="52">
        <f>SUM(D59:D65)</f>
        <v>55</v>
      </c>
      <c r="E66" s="52">
        <f>SUM(E59:E65)</f>
        <v>65</v>
      </c>
      <c r="G66" s="90"/>
      <c r="H66" s="91"/>
      <c r="I66" s="92"/>
      <c r="J66" s="94"/>
    </row>
    <row r="68" spans="2:10" x14ac:dyDescent="0.2">
      <c r="B68" s="46" t="s">
        <v>72</v>
      </c>
      <c r="C68" s="47" t="s">
        <v>6</v>
      </c>
      <c r="D68" s="48" t="s">
        <v>7</v>
      </c>
      <c r="E68" s="48" t="s">
        <v>8</v>
      </c>
    </row>
    <row r="69" spans="2:10" ht="21" x14ac:dyDescent="0.2">
      <c r="B69" s="59" t="s">
        <v>73</v>
      </c>
      <c r="C69" s="31">
        <v>350</v>
      </c>
      <c r="D69" s="31">
        <v>0</v>
      </c>
      <c r="E69" s="51">
        <f t="shared" ref="E69:E75" si="5">C69-D69</f>
        <v>350</v>
      </c>
    </row>
    <row r="70" spans="2:10" x14ac:dyDescent="0.2">
      <c r="B70" s="50" t="s">
        <v>74</v>
      </c>
      <c r="C70" s="31">
        <v>250</v>
      </c>
      <c r="D70" s="31">
        <v>0</v>
      </c>
      <c r="E70" s="52">
        <f t="shared" si="5"/>
        <v>250</v>
      </c>
    </row>
    <row r="71" spans="2:10" x14ac:dyDescent="0.2">
      <c r="B71" s="50" t="s">
        <v>75</v>
      </c>
      <c r="C71" s="31">
        <f>SUM(1413.37,-280)</f>
        <v>1133.3699999999999</v>
      </c>
      <c r="D71" s="31">
        <f>-J40</f>
        <v>666.46</v>
      </c>
      <c r="E71" s="52">
        <f t="shared" si="5"/>
        <v>466.90999999999985</v>
      </c>
    </row>
    <row r="72" spans="2:10" x14ac:dyDescent="0.2">
      <c r="B72" s="50" t="s">
        <v>77</v>
      </c>
      <c r="C72" s="31">
        <v>889.72</v>
      </c>
      <c r="D72" s="31">
        <v>0</v>
      </c>
      <c r="E72" s="52">
        <f t="shared" si="5"/>
        <v>889.72</v>
      </c>
    </row>
    <row r="73" spans="2:10" x14ac:dyDescent="0.2">
      <c r="B73" s="50" t="s">
        <v>76</v>
      </c>
      <c r="C73" s="31">
        <v>409.92</v>
      </c>
      <c r="D73" s="31">
        <f>-J8</f>
        <v>347.04000000000019</v>
      </c>
      <c r="E73" s="52">
        <f t="shared" si="5"/>
        <v>62.879999999999825</v>
      </c>
    </row>
    <row r="74" spans="2:10" x14ac:dyDescent="0.2">
      <c r="B74" s="50"/>
      <c r="C74" s="31">
        <v>0</v>
      </c>
      <c r="D74" s="31">
        <v>0</v>
      </c>
      <c r="E74" s="52">
        <f t="shared" si="5"/>
        <v>0</v>
      </c>
    </row>
    <row r="75" spans="2:10" x14ac:dyDescent="0.2">
      <c r="B75" s="50"/>
      <c r="C75" s="31">
        <v>0</v>
      </c>
      <c r="D75" s="31">
        <v>0</v>
      </c>
      <c r="E75" s="52">
        <f t="shared" si="5"/>
        <v>0</v>
      </c>
    </row>
    <row r="76" spans="2:10" x14ac:dyDescent="0.2">
      <c r="B76" s="53" t="s">
        <v>19</v>
      </c>
      <c r="C76" s="52">
        <f>SUM(C69:C75)</f>
        <v>3033.01</v>
      </c>
      <c r="D76" s="52">
        <f>SUM(D69:D75)</f>
        <v>1013.5000000000002</v>
      </c>
      <c r="E76" s="52">
        <f>SUM(E69:E75)</f>
        <v>2019.5099999999998</v>
      </c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1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J76"/>
  <sheetViews>
    <sheetView topLeftCell="B1" zoomScale="95" workbookViewId="0">
      <selection activeCell="B5" sqref="B5:D5"/>
    </sheetView>
  </sheetViews>
  <sheetFormatPr baseColWidth="10" defaultColWidth="9.140625" defaultRowHeight="12.75" x14ac:dyDescent="0.2"/>
  <cols>
    <col min="1" max="1" width="1.7109375" style="34" customWidth="1"/>
    <col min="2" max="2" width="32" style="41" customWidth="1"/>
    <col min="3" max="3" width="13.42578125" style="34" customWidth="1"/>
    <col min="4" max="4" width="14.85546875" style="34" customWidth="1"/>
    <col min="5" max="5" width="11.7109375" style="34" customWidth="1"/>
    <col min="6" max="6" width="2.85546875" style="34" customWidth="1"/>
    <col min="7" max="7" width="32" style="34" customWidth="1"/>
    <col min="8" max="9" width="13.5703125" style="34" customWidth="1"/>
    <col min="10" max="10" width="11.7109375" style="34" customWidth="1"/>
    <col min="11" max="16384" width="9.140625" style="34"/>
  </cols>
  <sheetData>
    <row r="1" spans="1:10" ht="12.75" customHeight="1" x14ac:dyDescent="0.45">
      <c r="A1" s="32"/>
      <c r="B1" s="33"/>
      <c r="C1" s="33"/>
      <c r="D1" s="33"/>
      <c r="E1" s="33"/>
      <c r="F1" s="33"/>
      <c r="G1" s="33"/>
      <c r="H1" s="33"/>
      <c r="I1" s="33"/>
      <c r="J1" s="32"/>
    </row>
    <row r="2" spans="1:10" ht="12.75" customHeight="1" x14ac:dyDescent="0.2">
      <c r="A2" s="32"/>
      <c r="B2" s="95" t="s">
        <v>170</v>
      </c>
      <c r="C2" s="95"/>
      <c r="D2" s="95"/>
      <c r="E2" s="95"/>
      <c r="F2" s="95"/>
      <c r="G2" s="95"/>
      <c r="H2" s="95"/>
      <c r="I2" s="95"/>
      <c r="J2" s="95"/>
    </row>
    <row r="3" spans="1:10" ht="12.75" customHeight="1" x14ac:dyDescent="0.2">
      <c r="B3" s="95"/>
      <c r="C3" s="95"/>
      <c r="D3" s="95"/>
      <c r="E3" s="95"/>
      <c r="F3" s="95"/>
      <c r="G3" s="95"/>
      <c r="H3" s="95"/>
      <c r="I3" s="95"/>
      <c r="J3" s="95"/>
    </row>
    <row r="4" spans="1:10" ht="38.25" customHeight="1" x14ac:dyDescent="0.2">
      <c r="B4" s="95"/>
      <c r="C4" s="95"/>
      <c r="D4" s="95"/>
      <c r="E4" s="95"/>
      <c r="F4" s="95"/>
      <c r="G4" s="95"/>
      <c r="H4" s="95"/>
      <c r="I4" s="95"/>
      <c r="J4" s="95"/>
    </row>
    <row r="5" spans="1:10" ht="9" customHeight="1" x14ac:dyDescent="0.2">
      <c r="B5" s="96"/>
      <c r="C5" s="96"/>
      <c r="D5" s="96"/>
      <c r="F5" s="35"/>
      <c r="H5" s="36"/>
      <c r="I5" s="37"/>
      <c r="J5" s="38"/>
    </row>
    <row r="6" spans="1:10" ht="15.95" customHeight="1" x14ac:dyDescent="0.2">
      <c r="B6" s="97" t="s">
        <v>0</v>
      </c>
      <c r="C6" s="118" t="s">
        <v>71</v>
      </c>
      <c r="D6" s="119"/>
      <c r="E6" s="39">
        <v>1500</v>
      </c>
      <c r="F6" s="35"/>
      <c r="G6" s="115" t="s">
        <v>1</v>
      </c>
      <c r="H6" s="116"/>
      <c r="I6" s="117"/>
      <c r="J6" s="93">
        <f>E8-J61</f>
        <v>415.45000000000005</v>
      </c>
    </row>
    <row r="7" spans="1:10" ht="15.95" customHeight="1" x14ac:dyDescent="0.2">
      <c r="B7" s="98"/>
      <c r="C7" s="118" t="s">
        <v>2</v>
      </c>
      <c r="D7" s="119"/>
      <c r="E7" s="31">
        <v>500</v>
      </c>
      <c r="F7" s="35"/>
      <c r="G7" s="129"/>
      <c r="H7" s="130"/>
      <c r="I7" s="131"/>
      <c r="J7" s="94"/>
    </row>
    <row r="8" spans="1:10" ht="15.95" customHeight="1" x14ac:dyDescent="0.2">
      <c r="B8" s="99"/>
      <c r="C8" s="118" t="s">
        <v>3</v>
      </c>
      <c r="D8" s="119"/>
      <c r="E8" s="40">
        <f>SUM(E6:E7)</f>
        <v>2000</v>
      </c>
      <c r="F8" s="35"/>
      <c r="G8" s="132" t="s">
        <v>69</v>
      </c>
      <c r="H8" s="133"/>
      <c r="I8" s="134"/>
      <c r="J8" s="140">
        <f>E12-J63</f>
        <v>240.27999999999997</v>
      </c>
    </row>
    <row r="9" spans="1:10" ht="15.95" customHeight="1" x14ac:dyDescent="0.2">
      <c r="C9" s="42"/>
      <c r="D9" s="42"/>
      <c r="E9" s="37"/>
      <c r="F9" s="35"/>
      <c r="G9" s="135"/>
      <c r="H9" s="136"/>
      <c r="I9" s="137"/>
      <c r="J9" s="141"/>
    </row>
    <row r="10" spans="1:10" ht="15.95" customHeight="1" x14ac:dyDescent="0.2">
      <c r="B10" s="97" t="s">
        <v>4</v>
      </c>
      <c r="C10" s="118" t="s">
        <v>71</v>
      </c>
      <c r="D10" s="119"/>
      <c r="E10" s="39">
        <f>SUM(1020.61,536.68)</f>
        <v>1557.29</v>
      </c>
      <c r="F10" s="35"/>
      <c r="G10" s="120" t="s">
        <v>70</v>
      </c>
      <c r="H10" s="121"/>
      <c r="I10" s="122"/>
      <c r="J10" s="126">
        <f>SUM('Budget Février 2016'!J10:J12,'Budget Mars 2016'!J8:J9)</f>
        <v>2259.79</v>
      </c>
    </row>
    <row r="11" spans="1:10" ht="15.95" customHeight="1" x14ac:dyDescent="0.2">
      <c r="B11" s="98"/>
      <c r="C11" s="118" t="s">
        <v>2</v>
      </c>
      <c r="D11" s="119"/>
      <c r="E11" s="31">
        <f>SUM(24,6.3,14.7,14.4,6.6,7.5,291.8)</f>
        <v>365.3</v>
      </c>
      <c r="F11" s="35"/>
      <c r="G11" s="112"/>
      <c r="H11" s="113"/>
      <c r="I11" s="114"/>
      <c r="J11" s="127"/>
    </row>
    <row r="12" spans="1:10" ht="15.95" customHeight="1" x14ac:dyDescent="0.2">
      <c r="B12" s="99"/>
      <c r="C12" s="118" t="s">
        <v>3</v>
      </c>
      <c r="D12" s="119"/>
      <c r="E12" s="40">
        <f>SUM(E10:E11)</f>
        <v>1922.59</v>
      </c>
      <c r="F12" s="35"/>
      <c r="G12" s="123"/>
      <c r="H12" s="124"/>
      <c r="I12" s="125"/>
      <c r="J12" s="128"/>
    </row>
    <row r="13" spans="1:10" ht="15.95" customHeight="1" x14ac:dyDescent="0.2">
      <c r="C13" s="41"/>
      <c r="D13" s="43"/>
      <c r="E13" s="44"/>
      <c r="F13" s="42"/>
      <c r="G13" s="42"/>
      <c r="H13" s="42"/>
      <c r="I13" s="42"/>
      <c r="J13" s="45"/>
    </row>
    <row r="14" spans="1:10" ht="15.75" customHeight="1" x14ac:dyDescent="0.2">
      <c r="B14" s="46" t="s">
        <v>5</v>
      </c>
      <c r="C14" s="47" t="s">
        <v>6</v>
      </c>
      <c r="D14" s="48" t="s">
        <v>7</v>
      </c>
      <c r="E14" s="48" t="s">
        <v>8</v>
      </c>
      <c r="G14" s="49" t="s">
        <v>9</v>
      </c>
      <c r="H14" s="48" t="s">
        <v>6</v>
      </c>
      <c r="I14" s="48" t="s">
        <v>7</v>
      </c>
      <c r="J14" s="48" t="s">
        <v>8</v>
      </c>
    </row>
    <row r="15" spans="1:10" ht="15.75" customHeight="1" x14ac:dyDescent="0.2">
      <c r="B15" s="50" t="s">
        <v>41</v>
      </c>
      <c r="C15" s="39">
        <v>282.5</v>
      </c>
      <c r="D15" s="39">
        <v>282.5</v>
      </c>
      <c r="E15" s="51">
        <f t="shared" ref="E15:E24" si="0">C15-D15</f>
        <v>0</v>
      </c>
      <c r="G15" s="50" t="s">
        <v>10</v>
      </c>
      <c r="H15" s="31">
        <v>35</v>
      </c>
      <c r="I15" s="31">
        <v>120.91</v>
      </c>
      <c r="J15" s="51">
        <f t="shared" ref="J15:J24" si="1">H15-I15</f>
        <v>-85.91</v>
      </c>
    </row>
    <row r="16" spans="1:10" ht="15.75" customHeight="1" x14ac:dyDescent="0.2">
      <c r="B16" s="50" t="s">
        <v>103</v>
      </c>
      <c r="C16" s="31">
        <v>70</v>
      </c>
      <c r="D16" s="31">
        <v>50.75</v>
      </c>
      <c r="E16" s="52">
        <f t="shared" si="0"/>
        <v>19.25</v>
      </c>
      <c r="G16" s="50" t="s">
        <v>12</v>
      </c>
      <c r="H16" s="31">
        <v>5</v>
      </c>
      <c r="I16" s="31">
        <v>0</v>
      </c>
      <c r="J16" s="52">
        <f t="shared" si="1"/>
        <v>5</v>
      </c>
    </row>
    <row r="17" spans="2:10" ht="15.75" customHeight="1" x14ac:dyDescent="0.2">
      <c r="B17" s="50" t="s">
        <v>11</v>
      </c>
      <c r="C17" s="31">
        <v>0</v>
      </c>
      <c r="D17" s="31">
        <v>0</v>
      </c>
      <c r="E17" s="52">
        <f t="shared" si="0"/>
        <v>0</v>
      </c>
      <c r="G17" s="50" t="s">
        <v>83</v>
      </c>
      <c r="H17" s="31">
        <v>80</v>
      </c>
      <c r="I17" s="31">
        <v>0</v>
      </c>
      <c r="J17" s="52">
        <f t="shared" si="1"/>
        <v>80</v>
      </c>
    </row>
    <row r="18" spans="2:10" ht="15.75" customHeight="1" x14ac:dyDescent="0.2">
      <c r="B18" s="50" t="s">
        <v>13</v>
      </c>
      <c r="C18" s="31">
        <v>73.95</v>
      </c>
      <c r="D18" s="31">
        <v>73.95</v>
      </c>
      <c r="E18" s="52">
        <f t="shared" si="0"/>
        <v>0</v>
      </c>
      <c r="G18" s="50" t="s">
        <v>42</v>
      </c>
      <c r="H18" s="31">
        <v>100</v>
      </c>
      <c r="I18" s="31">
        <f>SUM(30,30,20,20,30)</f>
        <v>130</v>
      </c>
      <c r="J18" s="52">
        <f t="shared" si="1"/>
        <v>-30</v>
      </c>
    </row>
    <row r="19" spans="2:10" ht="15.75" customHeight="1" x14ac:dyDescent="0.2">
      <c r="B19" s="50" t="s">
        <v>14</v>
      </c>
      <c r="C19" s="31">
        <v>0</v>
      </c>
      <c r="D19" s="31">
        <v>0</v>
      </c>
      <c r="E19" s="52">
        <f t="shared" si="0"/>
        <v>0</v>
      </c>
      <c r="G19" s="50" t="s">
        <v>82</v>
      </c>
      <c r="H19" s="31">
        <v>0</v>
      </c>
      <c r="I19" s="31">
        <v>30</v>
      </c>
      <c r="J19" s="52">
        <f t="shared" si="1"/>
        <v>-30</v>
      </c>
    </row>
    <row r="20" spans="2:10" ht="15.75" customHeight="1" x14ac:dyDescent="0.2">
      <c r="B20" s="50" t="s">
        <v>50</v>
      </c>
      <c r="C20" s="31">
        <v>30</v>
      </c>
      <c r="D20" s="31">
        <v>30.42</v>
      </c>
      <c r="E20" s="52">
        <f t="shared" si="0"/>
        <v>-0.42000000000000171</v>
      </c>
      <c r="G20" s="50"/>
      <c r="H20" s="31">
        <v>0</v>
      </c>
      <c r="I20" s="31">
        <v>0</v>
      </c>
      <c r="J20" s="52">
        <f t="shared" si="1"/>
        <v>0</v>
      </c>
    </row>
    <row r="21" spans="2:10" ht="15.75" customHeight="1" x14ac:dyDescent="0.2">
      <c r="B21" s="50" t="s">
        <v>15</v>
      </c>
      <c r="C21" s="31">
        <v>11</v>
      </c>
      <c r="D21" s="31">
        <v>0</v>
      </c>
      <c r="E21" s="52">
        <f t="shared" si="0"/>
        <v>11</v>
      </c>
      <c r="G21" s="50"/>
      <c r="H21" s="31">
        <v>0</v>
      </c>
      <c r="I21" s="31">
        <v>0</v>
      </c>
      <c r="J21" s="52">
        <f t="shared" si="1"/>
        <v>0</v>
      </c>
    </row>
    <row r="22" spans="2:10" ht="15.75" customHeight="1" x14ac:dyDescent="0.2">
      <c r="B22" s="50" t="s">
        <v>79</v>
      </c>
      <c r="C22" s="31">
        <v>0</v>
      </c>
      <c r="D22" s="31">
        <v>101.7</v>
      </c>
      <c r="E22" s="52">
        <f t="shared" si="0"/>
        <v>-101.7</v>
      </c>
      <c r="G22" s="50"/>
      <c r="H22" s="31">
        <v>0</v>
      </c>
      <c r="I22" s="31">
        <v>0</v>
      </c>
      <c r="J22" s="52">
        <f t="shared" si="1"/>
        <v>0</v>
      </c>
    </row>
    <row r="23" spans="2:10" ht="15.75" customHeight="1" x14ac:dyDescent="0.2">
      <c r="B23" s="50" t="s">
        <v>18</v>
      </c>
      <c r="C23" s="31">
        <v>0</v>
      </c>
      <c r="D23" s="31">
        <v>0</v>
      </c>
      <c r="E23" s="52">
        <f t="shared" si="0"/>
        <v>0</v>
      </c>
      <c r="G23" s="50"/>
      <c r="H23" s="31">
        <v>0</v>
      </c>
      <c r="I23" s="31">
        <v>0</v>
      </c>
      <c r="J23" s="52">
        <f t="shared" si="1"/>
        <v>0</v>
      </c>
    </row>
    <row r="24" spans="2:10" ht="15.75" customHeight="1" x14ac:dyDescent="0.2">
      <c r="B24" s="50"/>
      <c r="C24" s="31">
        <v>0</v>
      </c>
      <c r="D24" s="31">
        <v>0</v>
      </c>
      <c r="E24" s="52">
        <f t="shared" si="0"/>
        <v>0</v>
      </c>
      <c r="G24" s="53" t="s">
        <v>19</v>
      </c>
      <c r="H24" s="52">
        <f>SUM(H15:H23)</f>
        <v>220</v>
      </c>
      <c r="I24" s="52">
        <f>SUM(I15:I23)</f>
        <v>280.90999999999997</v>
      </c>
      <c r="J24" s="52">
        <f t="shared" si="1"/>
        <v>-60.909999999999968</v>
      </c>
    </row>
    <row r="25" spans="2:10" ht="15.75" customHeight="1" x14ac:dyDescent="0.2">
      <c r="B25" s="53" t="s">
        <v>19</v>
      </c>
      <c r="C25" s="52">
        <f>SUM(C15:C24)</f>
        <v>467.45</v>
      </c>
      <c r="D25" s="52">
        <f>SUM(D15:D24)</f>
        <v>539.32000000000005</v>
      </c>
      <c r="E25" s="52">
        <f>SUM(E15:E24)</f>
        <v>-71.87</v>
      </c>
      <c r="G25" s="38"/>
      <c r="H25" s="54"/>
    </row>
    <row r="26" spans="2:10" ht="15.75" customHeight="1" x14ac:dyDescent="0.2">
      <c r="B26" s="34"/>
      <c r="G26" s="49" t="s">
        <v>43</v>
      </c>
      <c r="H26" s="55" t="s">
        <v>6</v>
      </c>
      <c r="I26" s="48" t="s">
        <v>7</v>
      </c>
      <c r="J26" s="48" t="s">
        <v>8</v>
      </c>
    </row>
    <row r="27" spans="2:10" ht="15.75" customHeight="1" x14ac:dyDescent="0.2">
      <c r="B27" s="46" t="s">
        <v>20</v>
      </c>
      <c r="C27" s="47" t="s">
        <v>6</v>
      </c>
      <c r="D27" s="48" t="s">
        <v>7</v>
      </c>
      <c r="E27" s="48" t="s">
        <v>8</v>
      </c>
      <c r="G27" s="50" t="s">
        <v>44</v>
      </c>
      <c r="H27" s="39">
        <v>30</v>
      </c>
      <c r="I27" s="31">
        <v>0</v>
      </c>
      <c r="J27" s="51">
        <f t="shared" ref="J27:J32" si="2">H27-I27</f>
        <v>30</v>
      </c>
    </row>
    <row r="28" spans="2:10" ht="15.75" customHeight="1" x14ac:dyDescent="0.2">
      <c r="B28" s="50" t="s">
        <v>21</v>
      </c>
      <c r="C28" s="31">
        <v>155</v>
      </c>
      <c r="D28" s="31">
        <f>SUM(45.73,50.44)</f>
        <v>96.169999999999987</v>
      </c>
      <c r="E28" s="51">
        <f t="shared" ref="E28:E34" si="3">C28-D28</f>
        <v>58.830000000000013</v>
      </c>
      <c r="G28" s="50" t="s">
        <v>45</v>
      </c>
      <c r="H28" s="31">
        <v>40</v>
      </c>
      <c r="I28" s="31">
        <v>0</v>
      </c>
      <c r="J28" s="52">
        <f t="shared" si="2"/>
        <v>40</v>
      </c>
    </row>
    <row r="29" spans="2:10" ht="15.75" customHeight="1" x14ac:dyDescent="0.2">
      <c r="B29" s="50" t="s">
        <v>46</v>
      </c>
      <c r="C29" s="31">
        <v>55</v>
      </c>
      <c r="D29" s="31">
        <v>0</v>
      </c>
      <c r="E29" s="52">
        <f t="shared" si="3"/>
        <v>55</v>
      </c>
      <c r="G29" s="50" t="s">
        <v>49</v>
      </c>
      <c r="H29" s="31">
        <v>10</v>
      </c>
      <c r="I29" s="31">
        <v>0</v>
      </c>
      <c r="J29" s="52">
        <f t="shared" si="2"/>
        <v>10</v>
      </c>
    </row>
    <row r="30" spans="2:10" ht="15.75" customHeight="1" x14ac:dyDescent="0.2">
      <c r="B30" s="56" t="s">
        <v>52</v>
      </c>
      <c r="C30" s="31">
        <v>13</v>
      </c>
      <c r="D30" s="31">
        <v>0</v>
      </c>
      <c r="E30" s="52">
        <f t="shared" si="3"/>
        <v>13</v>
      </c>
      <c r="G30" s="50"/>
      <c r="H30" s="31">
        <v>0</v>
      </c>
      <c r="I30" s="31">
        <v>0</v>
      </c>
      <c r="J30" s="52">
        <f t="shared" si="2"/>
        <v>0</v>
      </c>
    </row>
    <row r="31" spans="2:10" ht="15.75" customHeight="1" x14ac:dyDescent="0.2">
      <c r="B31" s="50" t="s">
        <v>40</v>
      </c>
      <c r="C31" s="31">
        <v>11</v>
      </c>
      <c r="D31" s="31">
        <v>3</v>
      </c>
      <c r="E31" s="52">
        <f t="shared" si="3"/>
        <v>8</v>
      </c>
      <c r="G31" s="50"/>
      <c r="H31" s="31">
        <v>0</v>
      </c>
      <c r="I31" s="31">
        <v>0</v>
      </c>
      <c r="J31" s="52">
        <f t="shared" si="2"/>
        <v>0</v>
      </c>
    </row>
    <row r="32" spans="2:10" ht="15.75" customHeight="1" x14ac:dyDescent="0.2">
      <c r="B32" s="50" t="s">
        <v>53</v>
      </c>
      <c r="C32" s="31">
        <v>0</v>
      </c>
      <c r="D32" s="31">
        <v>0</v>
      </c>
      <c r="E32" s="52">
        <f t="shared" si="3"/>
        <v>0</v>
      </c>
      <c r="G32" s="50"/>
      <c r="H32" s="31">
        <v>0</v>
      </c>
      <c r="I32" s="31">
        <v>0</v>
      </c>
      <c r="J32" s="52">
        <f t="shared" si="2"/>
        <v>0</v>
      </c>
    </row>
    <row r="33" spans="2:10" ht="15.75" customHeight="1" x14ac:dyDescent="0.2">
      <c r="B33" s="50"/>
      <c r="C33" s="31">
        <v>0</v>
      </c>
      <c r="D33" s="31">
        <v>0</v>
      </c>
      <c r="E33" s="52">
        <f t="shared" si="3"/>
        <v>0</v>
      </c>
      <c r="G33" s="53" t="s">
        <v>19</v>
      </c>
      <c r="H33" s="52">
        <f>SUM(H27:H32)</f>
        <v>80</v>
      </c>
      <c r="I33" s="52">
        <f>SUM(I27:I32)</f>
        <v>0</v>
      </c>
      <c r="J33" s="52">
        <f>SUM(J27:J32)</f>
        <v>80</v>
      </c>
    </row>
    <row r="34" spans="2:10" ht="15.75" customHeight="1" x14ac:dyDescent="0.2">
      <c r="B34" s="50"/>
      <c r="C34" s="31">
        <v>0</v>
      </c>
      <c r="D34" s="31">
        <v>0</v>
      </c>
      <c r="E34" s="52">
        <f t="shared" si="3"/>
        <v>0</v>
      </c>
    </row>
    <row r="35" spans="2:10" ht="15.75" customHeight="1" x14ac:dyDescent="0.2">
      <c r="B35" s="53" t="s">
        <v>19</v>
      </c>
      <c r="C35" s="52">
        <f>SUM(C28:C34)</f>
        <v>234</v>
      </c>
      <c r="D35" s="52">
        <f>SUM(D28:D34)</f>
        <v>99.169999999999987</v>
      </c>
      <c r="E35" s="52">
        <f>SUM(E28:E34)</f>
        <v>134.83000000000001</v>
      </c>
      <c r="G35" s="46" t="s">
        <v>101</v>
      </c>
      <c r="H35" s="47" t="s">
        <v>6</v>
      </c>
      <c r="I35" s="48" t="s">
        <v>7</v>
      </c>
      <c r="J35" s="48" t="s">
        <v>8</v>
      </c>
    </row>
    <row r="36" spans="2:10" ht="15.75" customHeight="1" x14ac:dyDescent="0.2">
      <c r="B36" s="34"/>
      <c r="G36" s="57" t="s">
        <v>81</v>
      </c>
      <c r="H36" s="39">
        <v>0</v>
      </c>
      <c r="I36" s="31">
        <f>SUM(89,20.9)</f>
        <v>109.9</v>
      </c>
      <c r="J36" s="52">
        <f>H36-I36</f>
        <v>-109.9</v>
      </c>
    </row>
    <row r="37" spans="2:10" ht="15.75" customHeight="1" x14ac:dyDescent="0.2">
      <c r="B37" s="46" t="s">
        <v>22</v>
      </c>
      <c r="C37" s="47" t="s">
        <v>6</v>
      </c>
      <c r="D37" s="48" t="s">
        <v>7</v>
      </c>
      <c r="E37" s="48" t="s">
        <v>8</v>
      </c>
      <c r="G37" s="50" t="s">
        <v>86</v>
      </c>
      <c r="H37" s="39">
        <v>0</v>
      </c>
      <c r="I37" s="39">
        <v>29.72</v>
      </c>
      <c r="J37" s="52">
        <f>H37-I37</f>
        <v>-29.72</v>
      </c>
    </row>
    <row r="38" spans="2:10" ht="15.75" customHeight="1" x14ac:dyDescent="0.2">
      <c r="B38" s="50" t="s">
        <v>105</v>
      </c>
      <c r="C38" s="39">
        <v>50</v>
      </c>
      <c r="D38" s="31">
        <v>0</v>
      </c>
      <c r="E38" s="51">
        <f>C38-D38</f>
        <v>50</v>
      </c>
      <c r="G38" s="57" t="s">
        <v>87</v>
      </c>
      <c r="H38" s="39">
        <v>0</v>
      </c>
      <c r="I38" s="31">
        <f>SUM(5.03,3.99,2.05,2.05)</f>
        <v>13.120000000000001</v>
      </c>
      <c r="J38" s="52">
        <f>H38-I38</f>
        <v>-13.120000000000001</v>
      </c>
    </row>
    <row r="39" spans="2:10" ht="15.75" customHeight="1" x14ac:dyDescent="0.2">
      <c r="B39" s="50" t="s">
        <v>23</v>
      </c>
      <c r="C39" s="31">
        <v>0</v>
      </c>
      <c r="D39" s="31">
        <v>0</v>
      </c>
      <c r="E39" s="52">
        <f>C39-D39</f>
        <v>0</v>
      </c>
      <c r="G39" s="50"/>
      <c r="H39" s="39">
        <v>0</v>
      </c>
      <c r="I39" s="31">
        <v>0</v>
      </c>
      <c r="J39" s="52">
        <f>H39-I39</f>
        <v>0</v>
      </c>
    </row>
    <row r="40" spans="2:10" ht="15.75" customHeight="1" x14ac:dyDescent="0.2">
      <c r="B40" s="50" t="s">
        <v>24</v>
      </c>
      <c r="C40" s="31">
        <v>0</v>
      </c>
      <c r="D40" s="31">
        <v>0</v>
      </c>
      <c r="E40" s="52">
        <f>C40-D40</f>
        <v>0</v>
      </c>
      <c r="G40" s="53" t="s">
        <v>19</v>
      </c>
      <c r="H40" s="52">
        <f>SUM(H36:H39)</f>
        <v>0</v>
      </c>
      <c r="I40" s="52">
        <f>SUM(I36:I39)</f>
        <v>152.74</v>
      </c>
      <c r="J40" s="52">
        <f>SUM(J36:J39)</f>
        <v>-152.74</v>
      </c>
    </row>
    <row r="41" spans="2:10" ht="15.75" customHeight="1" x14ac:dyDescent="0.2">
      <c r="B41" s="50"/>
      <c r="C41" s="31">
        <v>0</v>
      </c>
      <c r="D41" s="31">
        <v>0</v>
      </c>
      <c r="E41" s="52">
        <f>C41-D41</f>
        <v>0</v>
      </c>
    </row>
    <row r="42" spans="2:10" ht="15.75" customHeight="1" x14ac:dyDescent="0.2">
      <c r="B42" s="53" t="s">
        <v>19</v>
      </c>
      <c r="C42" s="52">
        <f>SUM(C38:C41)</f>
        <v>50</v>
      </c>
      <c r="D42" s="52">
        <f>SUM(D38:D41)</f>
        <v>0</v>
      </c>
      <c r="E42" s="52">
        <f>SUM(E38:E41)</f>
        <v>50</v>
      </c>
      <c r="G42" s="46" t="s">
        <v>25</v>
      </c>
      <c r="H42" s="47" t="s">
        <v>6</v>
      </c>
      <c r="I42" s="48" t="s">
        <v>7</v>
      </c>
      <c r="J42" s="48" t="s">
        <v>8</v>
      </c>
    </row>
    <row r="43" spans="2:10" ht="15.75" customHeight="1" x14ac:dyDescent="0.2">
      <c r="B43" s="34"/>
      <c r="G43" s="50" t="s">
        <v>51</v>
      </c>
      <c r="H43" s="39">
        <v>75</v>
      </c>
      <c r="I43" s="39">
        <v>75</v>
      </c>
      <c r="J43" s="51">
        <f>H43-I43</f>
        <v>0</v>
      </c>
    </row>
    <row r="44" spans="2:10" ht="15.75" customHeight="1" x14ac:dyDescent="0.2">
      <c r="B44" s="46" t="s">
        <v>26</v>
      </c>
      <c r="C44" s="47" t="s">
        <v>6</v>
      </c>
      <c r="D44" s="48" t="s">
        <v>7</v>
      </c>
      <c r="E44" s="48" t="s">
        <v>8</v>
      </c>
      <c r="G44" s="50"/>
      <c r="H44" s="31">
        <v>0</v>
      </c>
      <c r="I44" s="31">
        <v>0</v>
      </c>
      <c r="J44" s="52">
        <f>H44-I44</f>
        <v>0</v>
      </c>
    </row>
    <row r="45" spans="2:10" ht="15.75" customHeight="1" x14ac:dyDescent="0.2">
      <c r="B45" s="50" t="s">
        <v>27</v>
      </c>
      <c r="C45" s="39">
        <v>230</v>
      </c>
      <c r="D45" s="31">
        <f>SUM(6.52,5.77,8.05,122.57,10.88,13,59.99,30)</f>
        <v>256.77999999999997</v>
      </c>
      <c r="E45" s="51">
        <f>C45-D45</f>
        <v>-26.779999999999973</v>
      </c>
      <c r="G45" s="50"/>
      <c r="H45" s="31">
        <v>0</v>
      </c>
      <c r="I45" s="31">
        <v>0</v>
      </c>
      <c r="J45" s="52">
        <f>H45-I45</f>
        <v>0</v>
      </c>
    </row>
    <row r="46" spans="2:10" ht="15.75" customHeight="1" x14ac:dyDescent="0.2">
      <c r="B46" s="50" t="s">
        <v>28</v>
      </c>
      <c r="C46" s="31">
        <v>40</v>
      </c>
      <c r="D46" s="31">
        <f>SUM(7,8.5,28.74,8.1)</f>
        <v>52.339999999999996</v>
      </c>
      <c r="E46" s="52">
        <f>C46-D46</f>
        <v>-12.339999999999996</v>
      </c>
      <c r="G46" s="53" t="s">
        <v>19</v>
      </c>
      <c r="H46" s="52">
        <f>SUM(H43:H45)</f>
        <v>75</v>
      </c>
      <c r="I46" s="52">
        <f>SUM(I43:I45)</f>
        <v>75</v>
      </c>
      <c r="J46" s="52">
        <f>SUM(J43:J45)</f>
        <v>0</v>
      </c>
    </row>
    <row r="47" spans="2:10" ht="15.75" customHeight="1" x14ac:dyDescent="0.2">
      <c r="B47" s="50"/>
      <c r="C47" s="31">
        <v>0</v>
      </c>
      <c r="D47" s="31">
        <v>0</v>
      </c>
      <c r="E47" s="52">
        <f>C47-D47</f>
        <v>0</v>
      </c>
    </row>
    <row r="48" spans="2:10" ht="15.75" customHeight="1" x14ac:dyDescent="0.2">
      <c r="B48" s="53" t="s">
        <v>19</v>
      </c>
      <c r="C48" s="52">
        <f>SUM(C45:C47)</f>
        <v>270</v>
      </c>
      <c r="D48" s="52">
        <f>SUM(D45:D47)</f>
        <v>309.11999999999995</v>
      </c>
      <c r="E48" s="52">
        <f>SUM(E45:E47)</f>
        <v>-39.119999999999969</v>
      </c>
      <c r="G48" s="46" t="s">
        <v>29</v>
      </c>
      <c r="H48" s="47" t="s">
        <v>6</v>
      </c>
      <c r="I48" s="48" t="s">
        <v>7</v>
      </c>
      <c r="J48" s="48" t="s">
        <v>8</v>
      </c>
    </row>
    <row r="49" spans="2:10" ht="15.75" customHeight="1" x14ac:dyDescent="0.2">
      <c r="B49" s="34"/>
      <c r="G49" s="58" t="s">
        <v>85</v>
      </c>
      <c r="H49" s="31">
        <v>50</v>
      </c>
      <c r="I49" s="31">
        <v>22.5</v>
      </c>
      <c r="J49" s="51">
        <f>H49-I49</f>
        <v>27.5</v>
      </c>
    </row>
    <row r="50" spans="2:10" ht="15.75" customHeight="1" x14ac:dyDescent="0.2">
      <c r="B50" s="46" t="s">
        <v>36</v>
      </c>
      <c r="C50" s="47" t="s">
        <v>6</v>
      </c>
      <c r="D50" s="48" t="s">
        <v>7</v>
      </c>
      <c r="E50" s="48" t="s">
        <v>8</v>
      </c>
      <c r="G50" s="59"/>
      <c r="H50" s="31">
        <v>0</v>
      </c>
      <c r="I50" s="31">
        <v>0</v>
      </c>
      <c r="J50" s="52">
        <f>H50-I50</f>
        <v>0</v>
      </c>
    </row>
    <row r="51" spans="2:10" ht="15.75" customHeight="1" x14ac:dyDescent="0.2">
      <c r="B51" s="50" t="s">
        <v>37</v>
      </c>
      <c r="C51" s="39">
        <v>5</v>
      </c>
      <c r="D51" s="39">
        <v>6.95</v>
      </c>
      <c r="E51" s="51">
        <f>C51-D51</f>
        <v>-1.9500000000000002</v>
      </c>
      <c r="G51" s="50"/>
      <c r="H51" s="31">
        <v>0</v>
      </c>
      <c r="I51" s="31">
        <v>0</v>
      </c>
      <c r="J51" s="52">
        <f>H51-I51</f>
        <v>0</v>
      </c>
    </row>
    <row r="52" spans="2:10" ht="15.75" customHeight="1" x14ac:dyDescent="0.2">
      <c r="B52" s="50" t="s">
        <v>38</v>
      </c>
      <c r="C52" s="31">
        <v>5</v>
      </c>
      <c r="D52" s="31">
        <v>5</v>
      </c>
      <c r="E52" s="52">
        <f>C52-D52</f>
        <v>0</v>
      </c>
      <c r="G52" s="53" t="s">
        <v>19</v>
      </c>
      <c r="H52" s="52">
        <f>SUM(H49:H51)</f>
        <v>50</v>
      </c>
      <c r="I52" s="52">
        <f>SUM(I49:I51)</f>
        <v>22.5</v>
      </c>
      <c r="J52" s="52">
        <f>SUM(J49:J51)</f>
        <v>27.5</v>
      </c>
    </row>
    <row r="53" spans="2:10" ht="15.75" customHeight="1" x14ac:dyDescent="0.2">
      <c r="B53" s="50" t="s">
        <v>39</v>
      </c>
      <c r="C53" s="31">
        <v>8.1</v>
      </c>
      <c r="D53" s="31">
        <v>8.1</v>
      </c>
      <c r="E53" s="52">
        <f>C53-D53</f>
        <v>0</v>
      </c>
    </row>
    <row r="54" spans="2:10" ht="15.75" customHeight="1" x14ac:dyDescent="0.2">
      <c r="B54" s="50"/>
      <c r="C54" s="31">
        <v>0</v>
      </c>
      <c r="D54" s="31">
        <v>0</v>
      </c>
      <c r="E54" s="52">
        <f>C54-D54</f>
        <v>0</v>
      </c>
      <c r="G54" s="46" t="s">
        <v>55</v>
      </c>
      <c r="H54" s="47" t="s">
        <v>6</v>
      </c>
      <c r="I54" s="48" t="s">
        <v>7</v>
      </c>
      <c r="J54" s="48" t="s">
        <v>8</v>
      </c>
    </row>
    <row r="55" spans="2:10" ht="15.75" customHeight="1" x14ac:dyDescent="0.2">
      <c r="B55" s="50"/>
      <c r="C55" s="31">
        <v>0</v>
      </c>
      <c r="D55" s="31">
        <v>0</v>
      </c>
      <c r="E55" s="52">
        <f>C55-D55</f>
        <v>0</v>
      </c>
      <c r="G55" s="50" t="s">
        <v>80</v>
      </c>
      <c r="H55" s="31">
        <v>0</v>
      </c>
      <c r="I55" s="31">
        <v>35</v>
      </c>
      <c r="J55" s="51">
        <f>H55-I55</f>
        <v>-35</v>
      </c>
    </row>
    <row r="56" spans="2:10" ht="15.75" customHeight="1" x14ac:dyDescent="0.2">
      <c r="B56" s="53" t="s">
        <v>19</v>
      </c>
      <c r="C56" s="52">
        <f>SUM(C51:C55)</f>
        <v>18.100000000000001</v>
      </c>
      <c r="D56" s="52">
        <f>SUM(D51:D55)</f>
        <v>20.049999999999997</v>
      </c>
      <c r="E56" s="52">
        <f>SUM(E51:E55)</f>
        <v>-1.9500000000000002</v>
      </c>
      <c r="G56" s="50" t="s">
        <v>84</v>
      </c>
      <c r="H56" s="31">
        <v>0</v>
      </c>
      <c r="I56" s="31">
        <v>11.82</v>
      </c>
      <c r="J56" s="52">
        <f>H56-I56</f>
        <v>-11.82</v>
      </c>
    </row>
    <row r="57" spans="2:10" x14ac:dyDescent="0.2">
      <c r="B57" s="34"/>
      <c r="G57" s="50"/>
      <c r="H57" s="31">
        <v>0</v>
      </c>
      <c r="I57" s="31">
        <v>0</v>
      </c>
      <c r="J57" s="52">
        <f>H57-I57</f>
        <v>0</v>
      </c>
    </row>
    <row r="58" spans="2:10" ht="15.75" customHeight="1" x14ac:dyDescent="0.2">
      <c r="B58" s="46" t="s">
        <v>31</v>
      </c>
      <c r="C58" s="47" t="s">
        <v>6</v>
      </c>
      <c r="D58" s="48" t="s">
        <v>7</v>
      </c>
      <c r="E58" s="48" t="s">
        <v>8</v>
      </c>
      <c r="G58" s="50"/>
      <c r="H58" s="31">
        <v>0</v>
      </c>
      <c r="I58" s="31">
        <v>0</v>
      </c>
      <c r="J58" s="52">
        <f>H58-I58</f>
        <v>0</v>
      </c>
    </row>
    <row r="59" spans="2:10" ht="15.75" customHeight="1" x14ac:dyDescent="0.2">
      <c r="B59" s="50" t="s">
        <v>30</v>
      </c>
      <c r="C59" s="39">
        <v>40</v>
      </c>
      <c r="D59" s="31">
        <f>SUM(43.68,22)</f>
        <v>65.680000000000007</v>
      </c>
      <c r="E59" s="51">
        <f t="shared" ref="E59:E65" si="4">C59-D59</f>
        <v>-25.680000000000007</v>
      </c>
      <c r="G59" s="53" t="s">
        <v>19</v>
      </c>
      <c r="H59" s="52">
        <f>SUM(H55:H58)</f>
        <v>0</v>
      </c>
      <c r="I59" s="52">
        <f>SUM(I55:I58)</f>
        <v>46.82</v>
      </c>
      <c r="J59" s="52">
        <f>SUM(J55:J58)</f>
        <v>-46.82</v>
      </c>
    </row>
    <row r="60" spans="2:10" ht="15.75" customHeight="1" x14ac:dyDescent="0.2">
      <c r="B60" s="50" t="s">
        <v>47</v>
      </c>
      <c r="C60" s="31">
        <v>10</v>
      </c>
      <c r="D60" s="31">
        <v>71</v>
      </c>
      <c r="E60" s="52">
        <f t="shared" si="4"/>
        <v>-61</v>
      </c>
    </row>
    <row r="61" spans="2:10" ht="15.75" customHeight="1" x14ac:dyDescent="0.2">
      <c r="B61" s="50" t="s">
        <v>32</v>
      </c>
      <c r="C61" s="31">
        <v>60</v>
      </c>
      <c r="D61" s="31">
        <v>0</v>
      </c>
      <c r="E61" s="52">
        <f t="shared" si="4"/>
        <v>60</v>
      </c>
      <c r="G61" s="87" t="s">
        <v>33</v>
      </c>
      <c r="H61" s="88"/>
      <c r="I61" s="89"/>
      <c r="J61" s="93">
        <f>SUM(C25,C35,C42,C48,C56,C66,H24,H33,H40,H46,H52,H59)</f>
        <v>1584.55</v>
      </c>
    </row>
    <row r="62" spans="2:10" ht="15.75" customHeight="1" x14ac:dyDescent="0.2">
      <c r="B62" s="50" t="s">
        <v>48</v>
      </c>
      <c r="C62" s="31">
        <v>10</v>
      </c>
      <c r="D62" s="31">
        <v>0</v>
      </c>
      <c r="E62" s="52">
        <f t="shared" si="4"/>
        <v>10</v>
      </c>
      <c r="G62" s="90"/>
      <c r="H62" s="91"/>
      <c r="I62" s="92"/>
      <c r="J62" s="94"/>
    </row>
    <row r="63" spans="2:10" ht="15.75" customHeight="1" x14ac:dyDescent="0.2">
      <c r="B63" s="50"/>
      <c r="C63" s="31">
        <v>0</v>
      </c>
      <c r="D63" s="31">
        <v>0</v>
      </c>
      <c r="E63" s="52">
        <f t="shared" si="4"/>
        <v>0</v>
      </c>
      <c r="G63" s="87" t="s">
        <v>34</v>
      </c>
      <c r="H63" s="88"/>
      <c r="I63" s="89"/>
      <c r="J63" s="93">
        <f>SUM(D25,D35,D42,D48,D56,D66,I24,I33,I40,I46,I52,I59)</f>
        <v>1682.31</v>
      </c>
    </row>
    <row r="64" spans="2:10" ht="15.75" customHeight="1" x14ac:dyDescent="0.2">
      <c r="B64" s="50"/>
      <c r="C64" s="31">
        <v>0</v>
      </c>
      <c r="D64" s="31">
        <v>0</v>
      </c>
      <c r="E64" s="52">
        <f t="shared" si="4"/>
        <v>0</v>
      </c>
      <c r="G64" s="90"/>
      <c r="H64" s="91"/>
      <c r="I64" s="92"/>
      <c r="J64" s="94"/>
    </row>
    <row r="65" spans="2:10" ht="15.75" customHeight="1" x14ac:dyDescent="0.2">
      <c r="B65" s="50"/>
      <c r="C65" s="31">
        <v>0</v>
      </c>
      <c r="D65" s="31">
        <v>0</v>
      </c>
      <c r="E65" s="52">
        <f t="shared" si="4"/>
        <v>0</v>
      </c>
      <c r="G65" s="87" t="s">
        <v>35</v>
      </c>
      <c r="H65" s="88"/>
      <c r="I65" s="89"/>
      <c r="J65" s="93">
        <f>SUM(E25,E35,E42,E48,E56,E66,J24,J33,J40,J46,J52,J59)</f>
        <v>-97.759999999999962</v>
      </c>
    </row>
    <row r="66" spans="2:10" ht="15.75" customHeight="1" x14ac:dyDescent="0.2">
      <c r="B66" s="53" t="s">
        <v>19</v>
      </c>
      <c r="C66" s="52">
        <f>SUM(C59:C65)</f>
        <v>120</v>
      </c>
      <c r="D66" s="52">
        <f>SUM(D59:D65)</f>
        <v>136.68</v>
      </c>
      <c r="E66" s="52">
        <f>SUM(E59:E65)</f>
        <v>-16.680000000000007</v>
      </c>
      <c r="G66" s="90"/>
      <c r="H66" s="91"/>
      <c r="I66" s="92"/>
      <c r="J66" s="94"/>
    </row>
    <row r="68" spans="2:10" x14ac:dyDescent="0.2">
      <c r="B68" s="46" t="s">
        <v>72</v>
      </c>
      <c r="C68" s="47" t="s">
        <v>6</v>
      </c>
      <c r="D68" s="48" t="s">
        <v>7</v>
      </c>
      <c r="E68" s="48" t="s">
        <v>8</v>
      </c>
    </row>
    <row r="69" spans="2:10" ht="21" x14ac:dyDescent="0.2">
      <c r="B69" s="59" t="s">
        <v>73</v>
      </c>
      <c r="C69" s="31">
        <v>350</v>
      </c>
      <c r="D69" s="31">
        <v>0</v>
      </c>
      <c r="E69" s="51">
        <f t="shared" ref="E69:E75" si="5">C69-D69</f>
        <v>350</v>
      </c>
    </row>
    <row r="70" spans="2:10" x14ac:dyDescent="0.2">
      <c r="B70" s="50" t="s">
        <v>74</v>
      </c>
      <c r="C70" s="31">
        <v>250</v>
      </c>
      <c r="D70" s="31">
        <v>173</v>
      </c>
      <c r="E70" s="52">
        <f t="shared" si="5"/>
        <v>77</v>
      </c>
    </row>
    <row r="71" spans="2:10" x14ac:dyDescent="0.2">
      <c r="B71" s="50" t="s">
        <v>75</v>
      </c>
      <c r="C71" s="31">
        <f>'Budget Février 2016'!E71</f>
        <v>466.90999999999985</v>
      </c>
      <c r="D71" s="31">
        <f>I40</f>
        <v>152.74</v>
      </c>
      <c r="E71" s="52">
        <f t="shared" si="5"/>
        <v>314.16999999999985</v>
      </c>
    </row>
    <row r="72" spans="2:10" x14ac:dyDescent="0.2">
      <c r="B72" s="50" t="s">
        <v>77</v>
      </c>
      <c r="C72" s="31">
        <v>889.72</v>
      </c>
      <c r="D72" s="31">
        <v>0</v>
      </c>
      <c r="E72" s="52">
        <f t="shared" si="5"/>
        <v>889.72</v>
      </c>
    </row>
    <row r="73" spans="2:10" x14ac:dyDescent="0.2">
      <c r="B73" s="50" t="s">
        <v>76</v>
      </c>
      <c r="C73" s="31">
        <f>'Budget Février 2016'!E73</f>
        <v>62.879999999999825</v>
      </c>
      <c r="D73" s="31">
        <f>-J8</f>
        <v>-240.27999999999997</v>
      </c>
      <c r="E73" s="52">
        <f t="shared" si="5"/>
        <v>303.1599999999998</v>
      </c>
    </row>
    <row r="74" spans="2:10" x14ac:dyDescent="0.2">
      <c r="B74" s="50"/>
      <c r="C74" s="31">
        <v>0</v>
      </c>
      <c r="D74" s="31">
        <v>0</v>
      </c>
      <c r="E74" s="52">
        <f t="shared" si="5"/>
        <v>0</v>
      </c>
    </row>
    <row r="75" spans="2:10" x14ac:dyDescent="0.2">
      <c r="B75" s="50"/>
      <c r="C75" s="31">
        <v>0</v>
      </c>
      <c r="D75" s="31">
        <v>0</v>
      </c>
      <c r="E75" s="52">
        <f t="shared" si="5"/>
        <v>0</v>
      </c>
    </row>
    <row r="76" spans="2:10" x14ac:dyDescent="0.2">
      <c r="B76" s="53" t="s">
        <v>19</v>
      </c>
      <c r="C76" s="52">
        <f>SUM(C69:C75)</f>
        <v>2019.5099999999998</v>
      </c>
      <c r="D76" s="52">
        <f>SUM(D69:D75)</f>
        <v>85.460000000000036</v>
      </c>
      <c r="E76" s="52">
        <f>SUM(E69:E75)</f>
        <v>1934.0499999999997</v>
      </c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1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76"/>
  <sheetViews>
    <sheetView zoomScale="93" workbookViewId="0">
      <selection activeCell="B5" sqref="B5:D5"/>
    </sheetView>
  </sheetViews>
  <sheetFormatPr baseColWidth="10" defaultColWidth="9.140625" defaultRowHeight="12.75" x14ac:dyDescent="0.2"/>
  <cols>
    <col min="1" max="1" width="1.7109375" style="34" customWidth="1"/>
    <col min="2" max="2" width="32" style="41" customWidth="1"/>
    <col min="3" max="3" width="13.42578125" style="34" customWidth="1"/>
    <col min="4" max="4" width="14.85546875" style="34" customWidth="1"/>
    <col min="5" max="5" width="11.7109375" style="34" customWidth="1"/>
    <col min="6" max="6" width="2.85546875" style="34" customWidth="1"/>
    <col min="7" max="7" width="32" style="34" customWidth="1"/>
    <col min="8" max="9" width="13.5703125" style="34" customWidth="1"/>
    <col min="10" max="10" width="11.7109375" style="34" customWidth="1"/>
    <col min="11" max="16384" width="9.140625" style="34"/>
  </cols>
  <sheetData>
    <row r="1" spans="1:10" ht="12.75" customHeight="1" x14ac:dyDescent="0.45">
      <c r="A1" s="32"/>
      <c r="B1" s="33"/>
      <c r="C1" s="33"/>
      <c r="D1" s="33"/>
      <c r="E1" s="33"/>
      <c r="F1" s="33"/>
      <c r="G1" s="33"/>
      <c r="H1" s="33"/>
      <c r="I1" s="33"/>
      <c r="J1" s="32"/>
    </row>
    <row r="2" spans="1:10" ht="12.75" customHeight="1" x14ac:dyDescent="0.2">
      <c r="A2" s="32"/>
      <c r="B2" s="95" t="s">
        <v>169</v>
      </c>
      <c r="C2" s="95"/>
      <c r="D2" s="95"/>
      <c r="E2" s="95"/>
      <c r="F2" s="95"/>
      <c r="G2" s="95"/>
      <c r="H2" s="95"/>
      <c r="I2" s="95"/>
      <c r="J2" s="95"/>
    </row>
    <row r="3" spans="1:10" ht="12.75" customHeight="1" x14ac:dyDescent="0.2">
      <c r="B3" s="95"/>
      <c r="C3" s="95"/>
      <c r="D3" s="95"/>
      <c r="E3" s="95"/>
      <c r="F3" s="95"/>
      <c r="G3" s="95"/>
      <c r="H3" s="95"/>
      <c r="I3" s="95"/>
      <c r="J3" s="95"/>
    </row>
    <row r="4" spans="1:10" ht="38.25" customHeight="1" x14ac:dyDescent="0.2">
      <c r="B4" s="95"/>
      <c r="C4" s="95"/>
      <c r="D4" s="95"/>
      <c r="E4" s="95"/>
      <c r="F4" s="95"/>
      <c r="G4" s="95"/>
      <c r="H4" s="95"/>
      <c r="I4" s="95"/>
      <c r="J4" s="95"/>
    </row>
    <row r="5" spans="1:10" ht="9" customHeight="1" x14ac:dyDescent="0.2">
      <c r="B5" s="96"/>
      <c r="C5" s="96"/>
      <c r="D5" s="96"/>
      <c r="F5" s="35"/>
      <c r="H5" s="36"/>
      <c r="I5" s="37"/>
      <c r="J5" s="38"/>
    </row>
    <row r="6" spans="1:10" ht="15.95" customHeight="1" x14ac:dyDescent="0.2">
      <c r="B6" s="97" t="s">
        <v>0</v>
      </c>
      <c r="C6" s="118" t="s">
        <v>71</v>
      </c>
      <c r="D6" s="119"/>
      <c r="E6" s="39">
        <v>1500</v>
      </c>
      <c r="F6" s="35"/>
      <c r="G6" s="115" t="s">
        <v>1</v>
      </c>
      <c r="H6" s="116"/>
      <c r="I6" s="117"/>
      <c r="J6" s="93">
        <f>E8-J61</f>
        <v>490.45000000000005</v>
      </c>
    </row>
    <row r="7" spans="1:10" ht="15.95" customHeight="1" x14ac:dyDescent="0.2">
      <c r="B7" s="98"/>
      <c r="C7" s="118" t="s">
        <v>57</v>
      </c>
      <c r="D7" s="119"/>
      <c r="E7" s="31">
        <v>500</v>
      </c>
      <c r="F7" s="35"/>
      <c r="G7" s="129"/>
      <c r="H7" s="130"/>
      <c r="I7" s="131"/>
      <c r="J7" s="94"/>
    </row>
    <row r="8" spans="1:10" ht="15.95" customHeight="1" x14ac:dyDescent="0.2">
      <c r="B8" s="99"/>
      <c r="C8" s="118" t="s">
        <v>3</v>
      </c>
      <c r="D8" s="119"/>
      <c r="E8" s="40">
        <f>SUM(E6:E7)</f>
        <v>2000</v>
      </c>
      <c r="F8" s="35"/>
      <c r="G8" s="132" t="s">
        <v>69</v>
      </c>
      <c r="H8" s="133"/>
      <c r="I8" s="134"/>
      <c r="J8" s="138">
        <f>E12-J63</f>
        <v>-228.05999999999972</v>
      </c>
    </row>
    <row r="9" spans="1:10" ht="15.95" customHeight="1" x14ac:dyDescent="0.2">
      <c r="C9" s="42"/>
      <c r="D9" s="42"/>
      <c r="E9" s="37"/>
      <c r="F9" s="35"/>
      <c r="G9" s="135"/>
      <c r="H9" s="136"/>
      <c r="I9" s="137"/>
      <c r="J9" s="139"/>
    </row>
    <row r="10" spans="1:10" ht="15.95" customHeight="1" x14ac:dyDescent="0.2">
      <c r="B10" s="97" t="s">
        <v>4</v>
      </c>
      <c r="C10" s="118" t="s">
        <v>71</v>
      </c>
      <c r="D10" s="119"/>
      <c r="E10" s="39">
        <f>SUM(1020.61,526.73)</f>
        <v>1547.3400000000001</v>
      </c>
      <c r="F10" s="35"/>
      <c r="G10" s="120" t="s">
        <v>70</v>
      </c>
      <c r="H10" s="121"/>
      <c r="I10" s="122"/>
      <c r="J10" s="126">
        <f>SUM('Budget Mars 2016'!J10:J12,'Budget Avril 2016'!J8:J9)</f>
        <v>2031.7300000000002</v>
      </c>
    </row>
    <row r="11" spans="1:10" ht="15.95" customHeight="1" x14ac:dyDescent="0.2">
      <c r="B11" s="98"/>
      <c r="C11" s="118" t="s">
        <v>2</v>
      </c>
      <c r="D11" s="119"/>
      <c r="E11" s="39">
        <f>SUM(60,127.5,177.95,6.3,13.2)</f>
        <v>384.95</v>
      </c>
      <c r="F11" s="35"/>
      <c r="G11" s="112"/>
      <c r="H11" s="113"/>
      <c r="I11" s="114"/>
      <c r="J11" s="127"/>
    </row>
    <row r="12" spans="1:10" ht="15.95" customHeight="1" x14ac:dyDescent="0.2">
      <c r="B12" s="99"/>
      <c r="C12" s="118" t="s">
        <v>3</v>
      </c>
      <c r="D12" s="119"/>
      <c r="E12" s="40">
        <f>SUM(E10:E11)</f>
        <v>1932.2900000000002</v>
      </c>
      <c r="F12" s="35"/>
      <c r="G12" s="123"/>
      <c r="H12" s="124"/>
      <c r="I12" s="125"/>
      <c r="J12" s="128"/>
    </row>
    <row r="13" spans="1:10" ht="15.95" customHeight="1" x14ac:dyDescent="0.2">
      <c r="C13" s="41"/>
      <c r="D13" s="43"/>
      <c r="E13" s="44"/>
      <c r="F13" s="42"/>
      <c r="G13" s="42"/>
      <c r="H13" s="42"/>
      <c r="I13" s="42"/>
      <c r="J13" s="45"/>
    </row>
    <row r="14" spans="1:10" ht="15.75" customHeight="1" x14ac:dyDescent="0.2">
      <c r="B14" s="46" t="s">
        <v>5</v>
      </c>
      <c r="C14" s="47" t="s">
        <v>6</v>
      </c>
      <c r="D14" s="48" t="s">
        <v>7</v>
      </c>
      <c r="E14" s="48" t="s">
        <v>8</v>
      </c>
      <c r="G14" s="49" t="s">
        <v>9</v>
      </c>
      <c r="H14" s="48" t="s">
        <v>6</v>
      </c>
      <c r="I14" s="48" t="s">
        <v>7</v>
      </c>
      <c r="J14" s="48" t="s">
        <v>8</v>
      </c>
    </row>
    <row r="15" spans="1:10" ht="15.75" customHeight="1" x14ac:dyDescent="0.2">
      <c r="B15" s="50" t="s">
        <v>41</v>
      </c>
      <c r="C15" s="39">
        <v>282.5</v>
      </c>
      <c r="D15" s="39">
        <v>282.5</v>
      </c>
      <c r="E15" s="51">
        <f t="shared" ref="E15:E24" si="0">C15-D15</f>
        <v>0</v>
      </c>
      <c r="G15" s="50" t="s">
        <v>10</v>
      </c>
      <c r="H15" s="31">
        <v>35</v>
      </c>
      <c r="I15" s="31">
        <v>0</v>
      </c>
      <c r="J15" s="51">
        <f t="shared" ref="J15:J24" si="1">H15-I15</f>
        <v>35</v>
      </c>
    </row>
    <row r="16" spans="1:10" ht="15.75" customHeight="1" x14ac:dyDescent="0.2">
      <c r="B16" s="50" t="s">
        <v>103</v>
      </c>
      <c r="C16" s="31">
        <v>70</v>
      </c>
      <c r="D16" s="31">
        <v>60.18</v>
      </c>
      <c r="E16" s="52">
        <f t="shared" si="0"/>
        <v>9.82</v>
      </c>
      <c r="G16" s="50" t="s">
        <v>12</v>
      </c>
      <c r="H16" s="31">
        <v>5</v>
      </c>
      <c r="I16" s="31">
        <v>0</v>
      </c>
      <c r="J16" s="52">
        <f t="shared" si="1"/>
        <v>5</v>
      </c>
    </row>
    <row r="17" spans="2:10" ht="15.75" customHeight="1" x14ac:dyDescent="0.2">
      <c r="B17" s="50" t="s">
        <v>11</v>
      </c>
      <c r="C17" s="31">
        <v>0</v>
      </c>
      <c r="D17" s="31">
        <v>0</v>
      </c>
      <c r="E17" s="52">
        <f t="shared" si="0"/>
        <v>0</v>
      </c>
      <c r="G17" s="50" t="s">
        <v>90</v>
      </c>
      <c r="H17" s="31">
        <v>80</v>
      </c>
      <c r="I17" s="31">
        <v>198</v>
      </c>
      <c r="J17" s="52">
        <f t="shared" si="1"/>
        <v>-118</v>
      </c>
    </row>
    <row r="18" spans="2:10" ht="15.75" customHeight="1" x14ac:dyDescent="0.2">
      <c r="B18" s="50" t="s">
        <v>13</v>
      </c>
      <c r="C18" s="31">
        <v>73.95</v>
      </c>
      <c r="D18" s="31">
        <v>73.95</v>
      </c>
      <c r="E18" s="52">
        <f t="shared" si="0"/>
        <v>0</v>
      </c>
      <c r="G18" s="50" t="s">
        <v>42</v>
      </c>
      <c r="H18" s="31">
        <v>100</v>
      </c>
      <c r="I18" s="31">
        <f>SUM(50,20,30,20)</f>
        <v>120</v>
      </c>
      <c r="J18" s="52">
        <f t="shared" si="1"/>
        <v>-20</v>
      </c>
    </row>
    <row r="19" spans="2:10" ht="15.75" customHeight="1" x14ac:dyDescent="0.2">
      <c r="B19" s="50" t="s">
        <v>14</v>
      </c>
      <c r="C19" s="31">
        <v>0</v>
      </c>
      <c r="D19" s="31">
        <v>0</v>
      </c>
      <c r="E19" s="52">
        <f t="shared" si="0"/>
        <v>0</v>
      </c>
      <c r="G19" s="50"/>
      <c r="H19" s="31">
        <v>0</v>
      </c>
      <c r="I19" s="31">
        <v>0</v>
      </c>
      <c r="J19" s="52">
        <f t="shared" si="1"/>
        <v>0</v>
      </c>
    </row>
    <row r="20" spans="2:10" ht="15.75" customHeight="1" x14ac:dyDescent="0.2">
      <c r="B20" s="50" t="s">
        <v>50</v>
      </c>
      <c r="C20" s="31">
        <v>30</v>
      </c>
      <c r="D20" s="31">
        <v>32.6</v>
      </c>
      <c r="E20" s="52">
        <f t="shared" si="0"/>
        <v>-2.6000000000000014</v>
      </c>
      <c r="G20" s="50"/>
      <c r="H20" s="31">
        <v>0</v>
      </c>
      <c r="I20" s="31">
        <v>0</v>
      </c>
      <c r="J20" s="52">
        <f t="shared" si="1"/>
        <v>0</v>
      </c>
    </row>
    <row r="21" spans="2:10" ht="15.75" customHeight="1" x14ac:dyDescent="0.2">
      <c r="B21" s="50" t="s">
        <v>15</v>
      </c>
      <c r="C21" s="31">
        <v>11</v>
      </c>
      <c r="D21" s="31">
        <v>0</v>
      </c>
      <c r="E21" s="52">
        <f t="shared" si="0"/>
        <v>11</v>
      </c>
      <c r="G21" s="50"/>
      <c r="H21" s="31">
        <v>0</v>
      </c>
      <c r="I21" s="31">
        <v>0</v>
      </c>
      <c r="J21" s="52">
        <f t="shared" si="1"/>
        <v>0</v>
      </c>
    </row>
    <row r="22" spans="2:10" ht="15.75" customHeight="1" x14ac:dyDescent="0.2">
      <c r="B22" s="50" t="s">
        <v>91</v>
      </c>
      <c r="C22" s="31">
        <v>0</v>
      </c>
      <c r="D22" s="31">
        <v>86.51</v>
      </c>
      <c r="E22" s="52">
        <f t="shared" si="0"/>
        <v>-86.51</v>
      </c>
      <c r="G22" s="50"/>
      <c r="H22" s="31">
        <v>0</v>
      </c>
      <c r="I22" s="31">
        <v>0</v>
      </c>
      <c r="J22" s="52">
        <f t="shared" si="1"/>
        <v>0</v>
      </c>
    </row>
    <row r="23" spans="2:10" ht="15.75" customHeight="1" x14ac:dyDescent="0.2">
      <c r="B23" s="50" t="s">
        <v>18</v>
      </c>
      <c r="C23" s="31">
        <v>0</v>
      </c>
      <c r="D23" s="31">
        <v>0</v>
      </c>
      <c r="E23" s="52">
        <f t="shared" si="0"/>
        <v>0</v>
      </c>
      <c r="G23" s="50"/>
      <c r="H23" s="31">
        <v>0</v>
      </c>
      <c r="I23" s="31">
        <v>0</v>
      </c>
      <c r="J23" s="52">
        <f t="shared" si="1"/>
        <v>0</v>
      </c>
    </row>
    <row r="24" spans="2:10" ht="15.75" customHeight="1" x14ac:dyDescent="0.2">
      <c r="B24" s="50"/>
      <c r="C24" s="31">
        <v>0</v>
      </c>
      <c r="D24" s="31">
        <v>0</v>
      </c>
      <c r="E24" s="52">
        <f t="shared" si="0"/>
        <v>0</v>
      </c>
      <c r="G24" s="53" t="s">
        <v>19</v>
      </c>
      <c r="H24" s="52">
        <f>SUM(H15:H23)</f>
        <v>220</v>
      </c>
      <c r="I24" s="52">
        <f>SUM(I15:I23)</f>
        <v>318</v>
      </c>
      <c r="J24" s="52">
        <f t="shared" si="1"/>
        <v>-98</v>
      </c>
    </row>
    <row r="25" spans="2:10" ht="15.75" customHeight="1" x14ac:dyDescent="0.2">
      <c r="B25" s="53" t="s">
        <v>19</v>
      </c>
      <c r="C25" s="52">
        <f>SUM(C15:C24)</f>
        <v>467.45</v>
      </c>
      <c r="D25" s="52">
        <f>SUM(D15:D24)</f>
        <v>535.74</v>
      </c>
      <c r="E25" s="52">
        <f>SUM(E15:E24)</f>
        <v>-68.290000000000006</v>
      </c>
      <c r="G25" s="38"/>
      <c r="H25" s="54"/>
    </row>
    <row r="26" spans="2:10" ht="15.75" customHeight="1" x14ac:dyDescent="0.2">
      <c r="B26" s="34"/>
      <c r="G26" s="49" t="s">
        <v>43</v>
      </c>
      <c r="H26" s="55" t="s">
        <v>6</v>
      </c>
      <c r="I26" s="48" t="s">
        <v>7</v>
      </c>
      <c r="J26" s="48" t="s">
        <v>8</v>
      </c>
    </row>
    <row r="27" spans="2:10" ht="15.75" customHeight="1" x14ac:dyDescent="0.2">
      <c r="B27" s="46" t="s">
        <v>20</v>
      </c>
      <c r="C27" s="47" t="s">
        <v>6</v>
      </c>
      <c r="D27" s="48" t="s">
        <v>7</v>
      </c>
      <c r="E27" s="48" t="s">
        <v>8</v>
      </c>
      <c r="G27" s="50" t="s">
        <v>44</v>
      </c>
      <c r="H27" s="39">
        <v>30</v>
      </c>
      <c r="I27" s="31">
        <v>0</v>
      </c>
      <c r="J27" s="51">
        <f t="shared" ref="J27:J32" si="2">H27-I27</f>
        <v>30</v>
      </c>
    </row>
    <row r="28" spans="2:10" ht="15.75" customHeight="1" x14ac:dyDescent="0.2">
      <c r="B28" s="50" t="s">
        <v>21</v>
      </c>
      <c r="C28" s="31">
        <v>155</v>
      </c>
      <c r="D28" s="31">
        <f>SUM(33.89,52.55,30.01)</f>
        <v>116.45</v>
      </c>
      <c r="E28" s="51">
        <f t="shared" ref="E28:E34" si="3">C28-D28</f>
        <v>38.549999999999997</v>
      </c>
      <c r="G28" s="50" t="s">
        <v>45</v>
      </c>
      <c r="H28" s="31">
        <v>40</v>
      </c>
      <c r="I28" s="31">
        <v>0</v>
      </c>
      <c r="J28" s="52">
        <f t="shared" si="2"/>
        <v>40</v>
      </c>
    </row>
    <row r="29" spans="2:10" ht="15.75" customHeight="1" x14ac:dyDescent="0.2">
      <c r="B29" s="50" t="s">
        <v>94</v>
      </c>
      <c r="C29" s="31">
        <v>55</v>
      </c>
      <c r="D29" s="31">
        <v>54</v>
      </c>
      <c r="E29" s="52">
        <f t="shared" si="3"/>
        <v>1</v>
      </c>
      <c r="G29" s="50" t="s">
        <v>49</v>
      </c>
      <c r="H29" s="31">
        <v>10</v>
      </c>
      <c r="I29" s="31">
        <v>0</v>
      </c>
      <c r="J29" s="52">
        <f t="shared" si="2"/>
        <v>10</v>
      </c>
    </row>
    <row r="30" spans="2:10" ht="15.75" customHeight="1" x14ac:dyDescent="0.2">
      <c r="B30" s="56" t="s">
        <v>52</v>
      </c>
      <c r="C30" s="31">
        <v>13</v>
      </c>
      <c r="D30" s="31">
        <v>1</v>
      </c>
      <c r="E30" s="52">
        <f t="shared" si="3"/>
        <v>12</v>
      </c>
      <c r="G30" s="50"/>
      <c r="H30" s="31">
        <v>0</v>
      </c>
      <c r="I30" s="31">
        <v>0</v>
      </c>
      <c r="J30" s="52">
        <f t="shared" si="2"/>
        <v>0</v>
      </c>
    </row>
    <row r="31" spans="2:10" ht="15.75" customHeight="1" x14ac:dyDescent="0.2">
      <c r="B31" s="50" t="s">
        <v>40</v>
      </c>
      <c r="C31" s="31">
        <v>11</v>
      </c>
      <c r="D31" s="31">
        <v>0</v>
      </c>
      <c r="E31" s="52">
        <f t="shared" si="3"/>
        <v>11</v>
      </c>
      <c r="G31" s="50"/>
      <c r="H31" s="31">
        <v>0</v>
      </c>
      <c r="I31" s="31">
        <v>0</v>
      </c>
      <c r="J31" s="52">
        <f t="shared" si="2"/>
        <v>0</v>
      </c>
    </row>
    <row r="32" spans="2:10" ht="15.75" customHeight="1" x14ac:dyDescent="0.2">
      <c r="B32" s="50" t="s">
        <v>53</v>
      </c>
      <c r="C32" s="31">
        <v>0</v>
      </c>
      <c r="D32" s="31">
        <v>0</v>
      </c>
      <c r="E32" s="52">
        <f t="shared" si="3"/>
        <v>0</v>
      </c>
      <c r="G32" s="50"/>
      <c r="H32" s="31">
        <v>0</v>
      </c>
      <c r="I32" s="31">
        <v>0</v>
      </c>
      <c r="J32" s="52">
        <f t="shared" si="2"/>
        <v>0</v>
      </c>
    </row>
    <row r="33" spans="2:10" ht="15.75" customHeight="1" x14ac:dyDescent="0.2">
      <c r="B33" s="50"/>
      <c r="C33" s="31">
        <v>0</v>
      </c>
      <c r="D33" s="31">
        <v>0</v>
      </c>
      <c r="E33" s="52">
        <f t="shared" si="3"/>
        <v>0</v>
      </c>
      <c r="G33" s="53" t="s">
        <v>19</v>
      </c>
      <c r="H33" s="52">
        <f>SUM(H27:H32)</f>
        <v>80</v>
      </c>
      <c r="I33" s="52">
        <f>SUM(I27:I32)</f>
        <v>0</v>
      </c>
      <c r="J33" s="52">
        <f>SUM(J27:J32)</f>
        <v>80</v>
      </c>
    </row>
    <row r="34" spans="2:10" ht="15.75" customHeight="1" x14ac:dyDescent="0.2">
      <c r="B34" s="50"/>
      <c r="C34" s="31">
        <v>0</v>
      </c>
      <c r="D34" s="31">
        <v>0</v>
      </c>
      <c r="E34" s="52">
        <f t="shared" si="3"/>
        <v>0</v>
      </c>
    </row>
    <row r="35" spans="2:10" ht="15.75" customHeight="1" x14ac:dyDescent="0.2">
      <c r="B35" s="53" t="s">
        <v>19</v>
      </c>
      <c r="C35" s="52">
        <f>SUM(C28:C34)</f>
        <v>234</v>
      </c>
      <c r="D35" s="52">
        <f>SUM(D28:D34)</f>
        <v>171.45</v>
      </c>
      <c r="E35" s="52">
        <f>SUM(E28:E34)</f>
        <v>62.55</v>
      </c>
      <c r="G35" s="46" t="s">
        <v>101</v>
      </c>
      <c r="H35" s="47" t="s">
        <v>6</v>
      </c>
      <c r="I35" s="48" t="s">
        <v>7</v>
      </c>
      <c r="J35" s="48" t="s">
        <v>8</v>
      </c>
    </row>
    <row r="36" spans="2:10" ht="15.75" customHeight="1" x14ac:dyDescent="0.2">
      <c r="B36" s="34"/>
      <c r="G36" s="57" t="s">
        <v>95</v>
      </c>
      <c r="H36" s="39">
        <v>0</v>
      </c>
      <c r="I36" s="39">
        <f>SUM(5.41,2.86,8.99,20.95,,SUM(2.03,2.03,2.78,3.7))</f>
        <v>48.749999999999993</v>
      </c>
      <c r="J36" s="51">
        <f>H36-I36</f>
        <v>-48.749999999999993</v>
      </c>
    </row>
    <row r="37" spans="2:10" ht="15.75" customHeight="1" x14ac:dyDescent="0.2">
      <c r="B37" s="46" t="s">
        <v>22</v>
      </c>
      <c r="C37" s="47" t="s">
        <v>6</v>
      </c>
      <c r="D37" s="48" t="s">
        <v>7</v>
      </c>
      <c r="E37" s="48" t="s">
        <v>8</v>
      </c>
      <c r="G37" s="57" t="s">
        <v>81</v>
      </c>
      <c r="H37" s="39">
        <v>0</v>
      </c>
      <c r="I37" s="39">
        <f>SUM(42,75)</f>
        <v>117</v>
      </c>
      <c r="J37" s="52">
        <f>H37-I37</f>
        <v>-117</v>
      </c>
    </row>
    <row r="38" spans="2:10" ht="15.75" customHeight="1" x14ac:dyDescent="0.2">
      <c r="B38" s="50" t="s">
        <v>105</v>
      </c>
      <c r="C38" s="39">
        <v>50</v>
      </c>
      <c r="D38" s="31">
        <v>141.66999999999999</v>
      </c>
      <c r="E38" s="51">
        <f>C38-D38</f>
        <v>-91.669999999999987</v>
      </c>
      <c r="G38" s="57" t="s">
        <v>88</v>
      </c>
      <c r="H38" s="39">
        <v>0</v>
      </c>
      <c r="I38" s="31">
        <f>SUM(9.99,9.99,9.99,9.99,-4.99)</f>
        <v>34.97</v>
      </c>
      <c r="J38" s="52">
        <f>H38-I38</f>
        <v>-34.97</v>
      </c>
    </row>
    <row r="39" spans="2:10" ht="15.75" customHeight="1" x14ac:dyDescent="0.2">
      <c r="B39" s="50" t="s">
        <v>23</v>
      </c>
      <c r="C39" s="31">
        <v>0</v>
      </c>
      <c r="D39" s="31">
        <v>0</v>
      </c>
      <c r="E39" s="52">
        <f>C39-D39</f>
        <v>0</v>
      </c>
      <c r="G39" t="s">
        <v>96</v>
      </c>
      <c r="H39" s="39">
        <v>0</v>
      </c>
      <c r="I39" s="31">
        <v>17.97</v>
      </c>
      <c r="J39" s="52">
        <f>H39-I39</f>
        <v>-17.97</v>
      </c>
    </row>
    <row r="40" spans="2:10" ht="15.75" customHeight="1" x14ac:dyDescent="0.2">
      <c r="B40" s="50" t="s">
        <v>24</v>
      </c>
      <c r="C40" s="31">
        <v>0</v>
      </c>
      <c r="D40" s="31">
        <v>0</v>
      </c>
      <c r="E40" s="52">
        <f>C40-D40</f>
        <v>0</v>
      </c>
      <c r="G40" s="53" t="s">
        <v>19</v>
      </c>
      <c r="H40" s="52">
        <f>SUM(H36:H39)</f>
        <v>0</v>
      </c>
      <c r="I40" s="52">
        <f>SUM(I36:I39)</f>
        <v>218.69</v>
      </c>
      <c r="J40" s="52">
        <f>SUM(J36:J39)</f>
        <v>-218.69</v>
      </c>
    </row>
    <row r="41" spans="2:10" ht="15.75" customHeight="1" x14ac:dyDescent="0.2">
      <c r="B41" s="50"/>
      <c r="C41" s="31">
        <v>0</v>
      </c>
      <c r="D41" s="31">
        <v>0</v>
      </c>
      <c r="E41" s="52">
        <f>C41-D41</f>
        <v>0</v>
      </c>
    </row>
    <row r="42" spans="2:10" ht="15.75" customHeight="1" x14ac:dyDescent="0.2">
      <c r="B42" s="53" t="s">
        <v>19</v>
      </c>
      <c r="C42" s="52">
        <f>SUM(C38:C41)</f>
        <v>50</v>
      </c>
      <c r="D42" s="52">
        <f>SUM(D38:D41)</f>
        <v>141.66999999999999</v>
      </c>
      <c r="E42" s="52">
        <f>SUM(E38:E41)</f>
        <v>-91.669999999999987</v>
      </c>
      <c r="G42" s="46" t="s">
        <v>25</v>
      </c>
      <c r="H42" s="47" t="s">
        <v>6</v>
      </c>
      <c r="I42" s="48" t="s">
        <v>7</v>
      </c>
      <c r="J42" s="48" t="s">
        <v>8</v>
      </c>
    </row>
    <row r="43" spans="2:10" ht="15.75" customHeight="1" x14ac:dyDescent="0.2">
      <c r="B43" s="34"/>
      <c r="G43" s="50"/>
      <c r="H43" s="31">
        <v>0</v>
      </c>
      <c r="I43" s="31">
        <v>0</v>
      </c>
      <c r="J43" s="51">
        <f>H43-I43</f>
        <v>0</v>
      </c>
    </row>
    <row r="44" spans="2:10" ht="15.75" customHeight="1" x14ac:dyDescent="0.2">
      <c r="B44" s="46" t="s">
        <v>26</v>
      </c>
      <c r="C44" s="47" t="s">
        <v>6</v>
      </c>
      <c r="D44" s="48" t="s">
        <v>7</v>
      </c>
      <c r="E44" s="48" t="s">
        <v>8</v>
      </c>
      <c r="G44" s="50"/>
      <c r="H44" s="31">
        <v>0</v>
      </c>
      <c r="I44" s="31">
        <v>0</v>
      </c>
      <c r="J44" s="52">
        <f>H44-I44</f>
        <v>0</v>
      </c>
    </row>
    <row r="45" spans="2:10" ht="15.75" customHeight="1" x14ac:dyDescent="0.2">
      <c r="B45" s="50" t="s">
        <v>27</v>
      </c>
      <c r="C45" s="39">
        <v>230</v>
      </c>
      <c r="D45" s="31">
        <f>SUM(16.54,216.39,87.78,107.89,54.32,-38.21,-10.54)</f>
        <v>434.16999999999996</v>
      </c>
      <c r="E45" s="51">
        <f>C45-D45</f>
        <v>-204.16999999999996</v>
      </c>
      <c r="G45" s="50"/>
      <c r="H45" s="31">
        <v>0</v>
      </c>
      <c r="I45" s="31">
        <v>0</v>
      </c>
      <c r="J45" s="52">
        <f>H45-I45</f>
        <v>0</v>
      </c>
    </row>
    <row r="46" spans="2:10" ht="15.75" customHeight="1" x14ac:dyDescent="0.2">
      <c r="B46" s="50" t="s">
        <v>28</v>
      </c>
      <c r="C46" s="31">
        <v>40</v>
      </c>
      <c r="D46" s="31">
        <v>0</v>
      </c>
      <c r="E46" s="52">
        <f>C46-D46</f>
        <v>40</v>
      </c>
      <c r="G46" s="53" t="s">
        <v>19</v>
      </c>
      <c r="H46" s="52">
        <f>SUM(H43:H45)</f>
        <v>0</v>
      </c>
      <c r="I46" s="52">
        <f>SUM(I43:I45)</f>
        <v>0</v>
      </c>
      <c r="J46" s="52">
        <f>SUM(J43:J45)</f>
        <v>0</v>
      </c>
    </row>
    <row r="47" spans="2:10" ht="15.75" customHeight="1" x14ac:dyDescent="0.2">
      <c r="B47" s="50"/>
      <c r="C47" s="31">
        <v>0</v>
      </c>
      <c r="D47" s="31">
        <v>0</v>
      </c>
      <c r="E47" s="52">
        <f>C47-D47</f>
        <v>0</v>
      </c>
    </row>
    <row r="48" spans="2:10" ht="15.75" customHeight="1" x14ac:dyDescent="0.2">
      <c r="B48" s="53" t="s">
        <v>19</v>
      </c>
      <c r="C48" s="52">
        <f>SUM(C45:C47)</f>
        <v>270</v>
      </c>
      <c r="D48" s="52">
        <f>SUM(D45:D47)</f>
        <v>434.16999999999996</v>
      </c>
      <c r="E48" s="52">
        <f>SUM(E45:E47)</f>
        <v>-164.16999999999996</v>
      </c>
      <c r="G48" s="46" t="s">
        <v>29</v>
      </c>
      <c r="H48" s="47" t="s">
        <v>6</v>
      </c>
      <c r="I48" s="48" t="s">
        <v>7</v>
      </c>
      <c r="J48" s="48" t="s">
        <v>8</v>
      </c>
    </row>
    <row r="49" spans="2:10" ht="15.75" customHeight="1" x14ac:dyDescent="0.2">
      <c r="B49" s="34"/>
      <c r="G49" s="58" t="s">
        <v>92</v>
      </c>
      <c r="H49" s="31">
        <v>50</v>
      </c>
      <c r="I49" s="31">
        <v>30</v>
      </c>
      <c r="J49" s="51">
        <f>H49-I49</f>
        <v>20</v>
      </c>
    </row>
    <row r="50" spans="2:10" ht="15.75" customHeight="1" x14ac:dyDescent="0.2">
      <c r="B50" s="46" t="s">
        <v>36</v>
      </c>
      <c r="C50" s="47" t="s">
        <v>6</v>
      </c>
      <c r="D50" s="48" t="s">
        <v>7</v>
      </c>
      <c r="E50" s="48" t="s">
        <v>8</v>
      </c>
      <c r="G50" s="59"/>
      <c r="H50" s="31">
        <v>0</v>
      </c>
      <c r="I50" s="31">
        <v>0</v>
      </c>
      <c r="J50" s="52">
        <f>H50-I50</f>
        <v>0</v>
      </c>
    </row>
    <row r="51" spans="2:10" ht="15.75" customHeight="1" x14ac:dyDescent="0.2">
      <c r="B51" s="50" t="s">
        <v>37</v>
      </c>
      <c r="C51" s="39">
        <v>5</v>
      </c>
      <c r="D51" s="39">
        <v>6.95</v>
      </c>
      <c r="E51" s="51">
        <f>C51-D51</f>
        <v>-1.9500000000000002</v>
      </c>
      <c r="G51" s="50"/>
      <c r="H51" s="31">
        <v>0</v>
      </c>
      <c r="I51" s="31">
        <v>0</v>
      </c>
      <c r="J51" s="52">
        <f>H51-I51</f>
        <v>0</v>
      </c>
    </row>
    <row r="52" spans="2:10" ht="15.75" customHeight="1" x14ac:dyDescent="0.2">
      <c r="B52" s="50" t="s">
        <v>38</v>
      </c>
      <c r="C52" s="31">
        <v>5</v>
      </c>
      <c r="D52" s="31">
        <v>5</v>
      </c>
      <c r="E52" s="52">
        <f>C52-D52</f>
        <v>0</v>
      </c>
      <c r="G52" s="53" t="s">
        <v>19</v>
      </c>
      <c r="H52" s="52">
        <f>SUM(H49:H51)</f>
        <v>50</v>
      </c>
      <c r="I52" s="52">
        <f>SUM(I49:I51)</f>
        <v>30</v>
      </c>
      <c r="J52" s="52">
        <f>SUM(J49:J51)</f>
        <v>20</v>
      </c>
    </row>
    <row r="53" spans="2:10" ht="15.75" customHeight="1" x14ac:dyDescent="0.2">
      <c r="B53" s="50" t="s">
        <v>39</v>
      </c>
      <c r="C53" s="31">
        <v>8.1</v>
      </c>
      <c r="D53" s="31">
        <v>8.1</v>
      </c>
      <c r="E53" s="52">
        <f>C53-D53</f>
        <v>0</v>
      </c>
    </row>
    <row r="54" spans="2:10" ht="15.75" customHeight="1" x14ac:dyDescent="0.2">
      <c r="B54" s="50"/>
      <c r="C54" s="31">
        <v>0</v>
      </c>
      <c r="D54" s="31">
        <v>0</v>
      </c>
      <c r="E54" s="52">
        <f>C54-D54</f>
        <v>0</v>
      </c>
      <c r="G54" s="46" t="s">
        <v>55</v>
      </c>
      <c r="H54" s="47" t="s">
        <v>6</v>
      </c>
      <c r="I54" s="48" t="s">
        <v>7</v>
      </c>
      <c r="J54" s="48" t="s">
        <v>8</v>
      </c>
    </row>
    <row r="55" spans="2:10" ht="15.75" customHeight="1" x14ac:dyDescent="0.2">
      <c r="B55" s="50"/>
      <c r="C55" s="31">
        <v>0</v>
      </c>
      <c r="D55" s="31">
        <v>0</v>
      </c>
      <c r="E55" s="52">
        <f>C55-D55</f>
        <v>0</v>
      </c>
      <c r="G55" s="50" t="s">
        <v>84</v>
      </c>
      <c r="H55" s="31">
        <v>0</v>
      </c>
      <c r="I55" s="31">
        <v>6.8</v>
      </c>
      <c r="J55" s="51">
        <f>H55-I55</f>
        <v>-6.8</v>
      </c>
    </row>
    <row r="56" spans="2:10" ht="15.75" customHeight="1" x14ac:dyDescent="0.2">
      <c r="B56" s="53" t="s">
        <v>19</v>
      </c>
      <c r="C56" s="52">
        <f>SUM(C51:C55)</f>
        <v>18.100000000000001</v>
      </c>
      <c r="D56" s="52">
        <f>SUM(D51:D55)</f>
        <v>20.049999999999997</v>
      </c>
      <c r="E56" s="52">
        <f>SUM(E51:E55)</f>
        <v>-1.9500000000000002</v>
      </c>
      <c r="G56" s="50" t="s">
        <v>93</v>
      </c>
      <c r="H56" s="31">
        <v>0</v>
      </c>
      <c r="I56" s="31">
        <f>SUM(55,70,60,68.8)</f>
        <v>253.8</v>
      </c>
      <c r="J56" s="52">
        <f>H56-I56</f>
        <v>-253.8</v>
      </c>
    </row>
    <row r="57" spans="2:10" x14ac:dyDescent="0.2">
      <c r="B57" s="34"/>
      <c r="G57" s="50"/>
      <c r="H57" s="31">
        <v>0</v>
      </c>
      <c r="I57" s="31">
        <v>0</v>
      </c>
      <c r="J57" s="52">
        <f>H57-I57</f>
        <v>0</v>
      </c>
    </row>
    <row r="58" spans="2:10" ht="15.75" customHeight="1" x14ac:dyDescent="0.2">
      <c r="B58" s="46" t="s">
        <v>31</v>
      </c>
      <c r="C58" s="47" t="s">
        <v>6</v>
      </c>
      <c r="D58" s="48" t="s">
        <v>7</v>
      </c>
      <c r="E58" s="48" t="s">
        <v>8</v>
      </c>
      <c r="G58" s="50"/>
      <c r="H58" s="31">
        <v>0</v>
      </c>
      <c r="I58" s="31">
        <v>0</v>
      </c>
      <c r="J58" s="52">
        <f>H58-I58</f>
        <v>0</v>
      </c>
    </row>
    <row r="59" spans="2:10" ht="15.75" customHeight="1" x14ac:dyDescent="0.2">
      <c r="B59" s="50" t="s">
        <v>30</v>
      </c>
      <c r="C59" s="39">
        <v>40</v>
      </c>
      <c r="D59" s="31">
        <v>0</v>
      </c>
      <c r="E59" s="51">
        <f t="shared" ref="E59:E65" si="4">C59-D59</f>
        <v>40</v>
      </c>
      <c r="G59" s="53" t="s">
        <v>19</v>
      </c>
      <c r="H59" s="52">
        <f>SUM(H55:H58)</f>
        <v>0</v>
      </c>
      <c r="I59" s="52">
        <f>SUM(I55:I58)</f>
        <v>260.60000000000002</v>
      </c>
      <c r="J59" s="52">
        <f>SUM(J55:J58)</f>
        <v>-260.60000000000002</v>
      </c>
    </row>
    <row r="60" spans="2:10" ht="15.75" customHeight="1" x14ac:dyDescent="0.2">
      <c r="B60" s="50" t="s">
        <v>47</v>
      </c>
      <c r="C60" s="31">
        <v>10</v>
      </c>
      <c r="D60" s="31">
        <v>0</v>
      </c>
      <c r="E60" s="52">
        <f t="shared" si="4"/>
        <v>10</v>
      </c>
    </row>
    <row r="61" spans="2:10" ht="15.75" customHeight="1" x14ac:dyDescent="0.2">
      <c r="B61" s="50" t="s">
        <v>32</v>
      </c>
      <c r="C61" s="31">
        <v>60</v>
      </c>
      <c r="D61" s="31">
        <f>SUM(49.96,-34.97,14.99)</f>
        <v>29.980000000000004</v>
      </c>
      <c r="E61" s="52">
        <f t="shared" si="4"/>
        <v>30.019999999999996</v>
      </c>
      <c r="G61" s="87" t="s">
        <v>33</v>
      </c>
      <c r="H61" s="88"/>
      <c r="I61" s="89"/>
      <c r="J61" s="93">
        <f>SUM(C25,C35,C42,C48,C56,C66,H24,H33,H40,H46,H52,H59)</f>
        <v>1509.55</v>
      </c>
    </row>
    <row r="62" spans="2:10" ht="15.75" customHeight="1" x14ac:dyDescent="0.2">
      <c r="B62" s="50" t="s">
        <v>48</v>
      </c>
      <c r="C62" s="31">
        <v>10</v>
      </c>
      <c r="D62" s="31">
        <v>0</v>
      </c>
      <c r="E62" s="52">
        <f t="shared" si="4"/>
        <v>10</v>
      </c>
      <c r="G62" s="90"/>
      <c r="H62" s="91"/>
      <c r="I62" s="92"/>
      <c r="J62" s="94"/>
    </row>
    <row r="63" spans="2:10" ht="15.75" customHeight="1" x14ac:dyDescent="0.2">
      <c r="B63" s="50"/>
      <c r="C63" s="31">
        <v>0</v>
      </c>
      <c r="D63" s="31">
        <v>0</v>
      </c>
      <c r="E63" s="52">
        <f t="shared" si="4"/>
        <v>0</v>
      </c>
      <c r="G63" s="87" t="s">
        <v>34</v>
      </c>
      <c r="H63" s="88"/>
      <c r="I63" s="89"/>
      <c r="J63" s="93">
        <f>SUM(D25,D35,D42,D48,D56,D66,I24,I33,I40,I46,I52,I59)</f>
        <v>2160.35</v>
      </c>
    </row>
    <row r="64" spans="2:10" ht="15.75" customHeight="1" x14ac:dyDescent="0.2">
      <c r="B64" s="50"/>
      <c r="C64" s="31">
        <v>0</v>
      </c>
      <c r="D64" s="31">
        <v>0</v>
      </c>
      <c r="E64" s="52">
        <f t="shared" si="4"/>
        <v>0</v>
      </c>
      <c r="G64" s="90"/>
      <c r="H64" s="91"/>
      <c r="I64" s="92"/>
      <c r="J64" s="94"/>
    </row>
    <row r="65" spans="2:10" ht="15.75" customHeight="1" x14ac:dyDescent="0.2">
      <c r="B65" s="50"/>
      <c r="C65" s="31">
        <v>0</v>
      </c>
      <c r="D65" s="31">
        <v>0</v>
      </c>
      <c r="E65" s="52">
        <f t="shared" si="4"/>
        <v>0</v>
      </c>
      <c r="G65" s="87" t="s">
        <v>35</v>
      </c>
      <c r="H65" s="88"/>
      <c r="I65" s="89"/>
      <c r="J65" s="93">
        <f>SUM(E25,E35,E42,E48,E56,E66,J24,J33,J40,J46,J52,J59)</f>
        <v>-650.79999999999995</v>
      </c>
    </row>
    <row r="66" spans="2:10" ht="15.75" customHeight="1" x14ac:dyDescent="0.2">
      <c r="B66" s="53" t="s">
        <v>19</v>
      </c>
      <c r="C66" s="52">
        <f>SUM(C59:C65)</f>
        <v>120</v>
      </c>
      <c r="D66" s="52">
        <f>SUM(D59:D65)</f>
        <v>29.980000000000004</v>
      </c>
      <c r="E66" s="52">
        <f>SUM(E59:E65)</f>
        <v>90.02</v>
      </c>
      <c r="G66" s="90"/>
      <c r="H66" s="91"/>
      <c r="I66" s="92"/>
      <c r="J66" s="94"/>
    </row>
    <row r="68" spans="2:10" x14ac:dyDescent="0.2">
      <c r="B68" s="46" t="s">
        <v>72</v>
      </c>
      <c r="C68" s="47" t="s">
        <v>6</v>
      </c>
      <c r="D68" s="48" t="s">
        <v>7</v>
      </c>
      <c r="E68" s="48" t="s">
        <v>8</v>
      </c>
    </row>
    <row r="69" spans="2:10" ht="21" x14ac:dyDescent="0.2">
      <c r="B69" s="59" t="s">
        <v>73</v>
      </c>
      <c r="C69" s="31">
        <v>350</v>
      </c>
      <c r="D69" s="31">
        <v>0</v>
      </c>
      <c r="E69" s="51">
        <f t="shared" ref="E69:E75" si="5">C69-D69</f>
        <v>350</v>
      </c>
    </row>
    <row r="70" spans="2:10" x14ac:dyDescent="0.2">
      <c r="B70" s="50" t="s">
        <v>74</v>
      </c>
      <c r="C70" s="31">
        <v>250</v>
      </c>
      <c r="D70" s="31">
        <v>173</v>
      </c>
      <c r="E70" s="52">
        <f t="shared" si="5"/>
        <v>77</v>
      </c>
    </row>
    <row r="71" spans="2:10" x14ac:dyDescent="0.2">
      <c r="B71" s="50" t="s">
        <v>75</v>
      </c>
      <c r="C71" s="31">
        <f>'Budget Mars 2016'!E71</f>
        <v>314.16999999999985</v>
      </c>
      <c r="D71" s="31">
        <f>I40</f>
        <v>218.69</v>
      </c>
      <c r="E71" s="52">
        <f t="shared" si="5"/>
        <v>95.479999999999848</v>
      </c>
    </row>
    <row r="72" spans="2:10" x14ac:dyDescent="0.2">
      <c r="B72" s="50" t="s">
        <v>77</v>
      </c>
      <c r="C72" s="31">
        <v>889.72</v>
      </c>
      <c r="D72" s="31">
        <v>0</v>
      </c>
      <c r="E72" s="52">
        <f t="shared" si="5"/>
        <v>889.72</v>
      </c>
    </row>
    <row r="73" spans="2:10" x14ac:dyDescent="0.2">
      <c r="B73" s="50" t="s">
        <v>76</v>
      </c>
      <c r="C73" s="31">
        <f>'Budget Mars 2016'!E73</f>
        <v>303.1599999999998</v>
      </c>
      <c r="D73" s="31">
        <f>-J8</f>
        <v>228.05999999999972</v>
      </c>
      <c r="E73" s="52">
        <f t="shared" si="5"/>
        <v>75.10000000000008</v>
      </c>
    </row>
    <row r="74" spans="2:10" x14ac:dyDescent="0.2">
      <c r="B74" s="50"/>
      <c r="C74" s="31">
        <v>0</v>
      </c>
      <c r="D74" s="31">
        <v>0</v>
      </c>
      <c r="E74" s="52">
        <f t="shared" si="5"/>
        <v>0</v>
      </c>
    </row>
    <row r="75" spans="2:10" x14ac:dyDescent="0.2">
      <c r="B75" s="50"/>
      <c r="C75" s="31">
        <v>0</v>
      </c>
      <c r="D75" s="31">
        <v>0</v>
      </c>
      <c r="E75" s="52">
        <f t="shared" si="5"/>
        <v>0</v>
      </c>
    </row>
    <row r="76" spans="2:10" x14ac:dyDescent="0.2">
      <c r="B76" s="53" t="s">
        <v>19</v>
      </c>
      <c r="C76" s="52">
        <f>SUM(C69:C75)</f>
        <v>2107.0499999999997</v>
      </c>
      <c r="D76" s="52">
        <f>SUM(D69:D75)</f>
        <v>619.74999999999977</v>
      </c>
      <c r="E76" s="52">
        <f>SUM(E69:E75)</f>
        <v>1487.3</v>
      </c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11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J76"/>
  <sheetViews>
    <sheetView topLeftCell="A8" zoomScale="94" workbookViewId="0">
      <selection activeCell="G17" sqref="G17"/>
    </sheetView>
  </sheetViews>
  <sheetFormatPr baseColWidth="10" defaultColWidth="9.140625" defaultRowHeight="12.75" x14ac:dyDescent="0.2"/>
  <cols>
    <col min="1" max="1" width="1.7109375" style="3" customWidth="1"/>
    <col min="2" max="2" width="32" style="16" customWidth="1"/>
    <col min="3" max="3" width="13.42578125" style="3" customWidth="1"/>
    <col min="4" max="4" width="14.85546875" style="3" customWidth="1"/>
    <col min="5" max="5" width="11.7109375" style="3" customWidth="1"/>
    <col min="6" max="6" width="2.85546875" style="3" customWidth="1"/>
    <col min="7" max="7" width="32" style="3" customWidth="1"/>
    <col min="8" max="9" width="13.5703125" style="3" customWidth="1"/>
    <col min="10" max="10" width="11.7109375" style="3" customWidth="1"/>
    <col min="11" max="16384" width="9.140625" style="3"/>
  </cols>
  <sheetData>
    <row r="1" spans="1:10" ht="12.75" customHeight="1" x14ac:dyDescent="0.45">
      <c r="A1" s="11"/>
      <c r="B1" s="12"/>
      <c r="C1" s="12"/>
      <c r="D1" s="12"/>
      <c r="E1" s="12"/>
      <c r="F1" s="12"/>
      <c r="G1" s="12"/>
      <c r="H1" s="12"/>
      <c r="I1" s="12"/>
      <c r="J1" s="11"/>
    </row>
    <row r="2" spans="1:10" ht="12.75" customHeight="1" x14ac:dyDescent="0.2">
      <c r="A2" s="11"/>
      <c r="B2" s="142" t="s">
        <v>60</v>
      </c>
      <c r="C2" s="142"/>
      <c r="D2" s="142"/>
      <c r="E2" s="142"/>
      <c r="F2" s="142"/>
      <c r="G2" s="142"/>
      <c r="H2" s="142"/>
      <c r="I2" s="142"/>
      <c r="J2" s="142"/>
    </row>
    <row r="3" spans="1:10" ht="12.75" customHeight="1" x14ac:dyDescent="0.2">
      <c r="B3" s="142"/>
      <c r="C3" s="142"/>
      <c r="D3" s="142"/>
      <c r="E3" s="142"/>
      <c r="F3" s="142"/>
      <c r="G3" s="142"/>
      <c r="H3" s="142"/>
      <c r="I3" s="142"/>
      <c r="J3" s="142"/>
    </row>
    <row r="4" spans="1:10" ht="38.25" customHeight="1" x14ac:dyDescent="0.2">
      <c r="B4" s="142"/>
      <c r="C4" s="142"/>
      <c r="D4" s="142"/>
      <c r="E4" s="142"/>
      <c r="F4" s="142"/>
      <c r="G4" s="142"/>
      <c r="H4" s="142"/>
      <c r="I4" s="142"/>
      <c r="J4" s="142"/>
    </row>
    <row r="5" spans="1:10" ht="9" customHeight="1" x14ac:dyDescent="0.2">
      <c r="B5" s="143"/>
      <c r="C5" s="143"/>
      <c r="D5" s="143"/>
      <c r="F5" s="13"/>
      <c r="H5" s="14"/>
      <c r="I5" s="9"/>
      <c r="J5" s="15"/>
    </row>
    <row r="6" spans="1:10" ht="15.95" customHeight="1" x14ac:dyDescent="0.2">
      <c r="B6" s="144" t="s">
        <v>0</v>
      </c>
      <c r="C6" s="147" t="s">
        <v>71</v>
      </c>
      <c r="D6" s="148"/>
      <c r="E6" s="6">
        <v>1500</v>
      </c>
      <c r="F6" s="13"/>
      <c r="G6" s="149" t="s">
        <v>1</v>
      </c>
      <c r="H6" s="150"/>
      <c r="I6" s="151"/>
      <c r="J6" s="155">
        <f>E8-J61</f>
        <v>490.45000000000005</v>
      </c>
    </row>
    <row r="7" spans="1:10" ht="15.95" customHeight="1" x14ac:dyDescent="0.2">
      <c r="B7" s="145"/>
      <c r="C7" s="147" t="s">
        <v>2</v>
      </c>
      <c r="D7" s="148"/>
      <c r="E7" s="7">
        <v>500</v>
      </c>
      <c r="F7" s="13"/>
      <c r="G7" s="152"/>
      <c r="H7" s="153"/>
      <c r="I7" s="154"/>
      <c r="J7" s="156"/>
    </row>
    <row r="8" spans="1:10" ht="15.95" customHeight="1" x14ac:dyDescent="0.2">
      <c r="B8" s="146"/>
      <c r="C8" s="147" t="s">
        <v>3</v>
      </c>
      <c r="D8" s="148"/>
      <c r="E8" s="8">
        <f>SUM(E6:E7)</f>
        <v>2000</v>
      </c>
      <c r="F8" s="13"/>
      <c r="G8" s="157" t="s">
        <v>69</v>
      </c>
      <c r="H8" s="158"/>
      <c r="I8" s="159"/>
      <c r="J8" s="163">
        <f>E12-J63</f>
        <v>757.36</v>
      </c>
    </row>
    <row r="9" spans="1:10" ht="15.95" customHeight="1" x14ac:dyDescent="0.2">
      <c r="C9" s="17"/>
      <c r="D9" s="17"/>
      <c r="E9" s="9"/>
      <c r="F9" s="13"/>
      <c r="G9" s="160"/>
      <c r="H9" s="161"/>
      <c r="I9" s="162"/>
      <c r="J9" s="164"/>
    </row>
    <row r="10" spans="1:10" ht="15.95" customHeight="1" x14ac:dyDescent="0.2">
      <c r="B10" s="144" t="s">
        <v>4</v>
      </c>
      <c r="C10" s="147" t="s">
        <v>71</v>
      </c>
      <c r="D10" s="148"/>
      <c r="E10" s="6">
        <f>SUM(1022.62,485.62)</f>
        <v>1508.24</v>
      </c>
      <c r="F10" s="13"/>
      <c r="G10" s="165" t="s">
        <v>70</v>
      </c>
      <c r="H10" s="166"/>
      <c r="I10" s="167"/>
      <c r="J10" s="174">
        <f>SUM('Budget Avril 2016'!J10:J12,'Budget Mai 2010'!J8:J9)</f>
        <v>2789.09</v>
      </c>
    </row>
    <row r="11" spans="1:10" ht="15.95" customHeight="1" x14ac:dyDescent="0.2">
      <c r="B11" s="145"/>
      <c r="C11" s="147" t="s">
        <v>2</v>
      </c>
      <c r="D11" s="148"/>
      <c r="E11" s="6">
        <v>177.95</v>
      </c>
      <c r="F11" s="13"/>
      <c r="G11" s="168"/>
      <c r="H11" s="169"/>
      <c r="I11" s="170"/>
      <c r="J11" s="175"/>
    </row>
    <row r="12" spans="1:10" ht="15.95" customHeight="1" x14ac:dyDescent="0.2">
      <c r="B12" s="146"/>
      <c r="C12" s="147" t="s">
        <v>3</v>
      </c>
      <c r="D12" s="148"/>
      <c r="E12" s="8">
        <f>SUM(E10:E11)</f>
        <v>1686.19</v>
      </c>
      <c r="F12" s="13"/>
      <c r="G12" s="171"/>
      <c r="H12" s="172"/>
      <c r="I12" s="173"/>
      <c r="J12" s="176"/>
    </row>
    <row r="13" spans="1:10" ht="15.95" customHeight="1" x14ac:dyDescent="0.2">
      <c r="C13" s="16"/>
      <c r="D13" s="18"/>
      <c r="E13" s="10"/>
      <c r="F13" s="17"/>
      <c r="G13" s="17"/>
      <c r="H13" s="17"/>
      <c r="I13" s="17"/>
      <c r="J13" s="5"/>
    </row>
    <row r="14" spans="1:10" ht="15.75" customHeight="1" x14ac:dyDescent="0.2">
      <c r="B14" s="19" t="s">
        <v>97</v>
      </c>
      <c r="C14" s="20" t="s">
        <v>6</v>
      </c>
      <c r="D14" s="4" t="s">
        <v>7</v>
      </c>
      <c r="E14" s="4" t="s">
        <v>8</v>
      </c>
      <c r="G14" s="21" t="s">
        <v>9</v>
      </c>
      <c r="H14" s="4" t="s">
        <v>6</v>
      </c>
      <c r="I14" s="4" t="s">
        <v>7</v>
      </c>
      <c r="J14" s="4" t="s">
        <v>8</v>
      </c>
    </row>
    <row r="15" spans="1:10" ht="15.75" customHeight="1" x14ac:dyDescent="0.2">
      <c r="B15" s="22" t="s">
        <v>41</v>
      </c>
      <c r="C15" s="6">
        <v>282.5</v>
      </c>
      <c r="D15" s="6">
        <v>282.5</v>
      </c>
      <c r="E15" s="1">
        <f t="shared" ref="E15:E24" si="0">C15-D15</f>
        <v>0</v>
      </c>
      <c r="G15" s="22" t="s">
        <v>10</v>
      </c>
      <c r="H15" s="7">
        <v>35</v>
      </c>
      <c r="I15" s="7">
        <v>0</v>
      </c>
      <c r="J15" s="1">
        <f t="shared" ref="J15:J24" si="1">H15-I15</f>
        <v>35</v>
      </c>
    </row>
    <row r="16" spans="1:10" ht="15.75" customHeight="1" x14ac:dyDescent="0.2">
      <c r="B16" s="22" t="s">
        <v>105</v>
      </c>
      <c r="C16" s="6">
        <v>50</v>
      </c>
      <c r="D16" s="7">
        <v>0</v>
      </c>
      <c r="E16" s="1">
        <f>C16-D16</f>
        <v>50</v>
      </c>
      <c r="G16" s="22" t="s">
        <v>12</v>
      </c>
      <c r="H16" s="7">
        <v>5</v>
      </c>
      <c r="I16" s="7">
        <v>0</v>
      </c>
      <c r="J16" s="2">
        <f t="shared" si="1"/>
        <v>5</v>
      </c>
    </row>
    <row r="17" spans="2:10" ht="15.75" customHeight="1" x14ac:dyDescent="0.2">
      <c r="B17" s="22" t="s">
        <v>11</v>
      </c>
      <c r="C17" s="7">
        <v>0</v>
      </c>
      <c r="D17" s="7">
        <v>0</v>
      </c>
      <c r="E17" s="2">
        <f t="shared" si="0"/>
        <v>0</v>
      </c>
      <c r="G17" s="22" t="s">
        <v>83</v>
      </c>
      <c r="H17" s="7">
        <v>80</v>
      </c>
      <c r="I17" s="7">
        <v>0</v>
      </c>
      <c r="J17" s="2">
        <f t="shared" si="1"/>
        <v>80</v>
      </c>
    </row>
    <row r="18" spans="2:10" ht="15.75" customHeight="1" x14ac:dyDescent="0.2">
      <c r="B18" s="22" t="s">
        <v>13</v>
      </c>
      <c r="C18" s="7">
        <v>73.95</v>
      </c>
      <c r="D18" s="7">
        <v>73.95</v>
      </c>
      <c r="E18" s="2">
        <f t="shared" si="0"/>
        <v>0</v>
      </c>
      <c r="G18" s="22" t="s">
        <v>42</v>
      </c>
      <c r="H18" s="7">
        <v>100</v>
      </c>
      <c r="I18" s="7">
        <f>SUM(20,20)</f>
        <v>40</v>
      </c>
      <c r="J18" s="2">
        <f t="shared" si="1"/>
        <v>60</v>
      </c>
    </row>
    <row r="19" spans="2:10" ht="15.75" customHeight="1" x14ac:dyDescent="0.2">
      <c r="B19" s="22" t="s">
        <v>14</v>
      </c>
      <c r="C19" s="7">
        <v>0</v>
      </c>
      <c r="D19" s="7">
        <v>0</v>
      </c>
      <c r="E19" s="2">
        <f t="shared" si="0"/>
        <v>0</v>
      </c>
      <c r="G19" s="22"/>
      <c r="H19" s="7">
        <v>0</v>
      </c>
      <c r="I19" s="7">
        <v>0</v>
      </c>
      <c r="J19" s="2">
        <f t="shared" si="1"/>
        <v>0</v>
      </c>
    </row>
    <row r="20" spans="2:10" ht="15.75" customHeight="1" x14ac:dyDescent="0.2">
      <c r="B20" s="22" t="s">
        <v>50</v>
      </c>
      <c r="C20" s="7">
        <v>30</v>
      </c>
      <c r="D20" s="7">
        <v>31.18</v>
      </c>
      <c r="E20" s="2">
        <f t="shared" si="0"/>
        <v>-1.1799999999999997</v>
      </c>
      <c r="G20" s="22"/>
      <c r="H20" s="7">
        <v>0</v>
      </c>
      <c r="I20" s="7">
        <v>0</v>
      </c>
      <c r="J20" s="2">
        <f t="shared" si="1"/>
        <v>0</v>
      </c>
    </row>
    <row r="21" spans="2:10" ht="15.75" customHeight="1" x14ac:dyDescent="0.2">
      <c r="B21" s="22" t="s">
        <v>15</v>
      </c>
      <c r="C21" s="7">
        <v>11</v>
      </c>
      <c r="D21" s="7">
        <v>0</v>
      </c>
      <c r="E21" s="2">
        <f t="shared" si="0"/>
        <v>11</v>
      </c>
      <c r="G21" s="22"/>
      <c r="H21" s="7">
        <v>0</v>
      </c>
      <c r="I21" s="7">
        <v>0</v>
      </c>
      <c r="J21" s="2">
        <f t="shared" si="1"/>
        <v>0</v>
      </c>
    </row>
    <row r="22" spans="2:10" ht="15.75" customHeight="1" x14ac:dyDescent="0.2">
      <c r="B22" s="22" t="s">
        <v>27</v>
      </c>
      <c r="C22" s="6">
        <v>230</v>
      </c>
      <c r="D22" s="7">
        <f>SUM(40.96,43.34,75.39,24.86,6.21)</f>
        <v>190.76000000000002</v>
      </c>
      <c r="E22" s="2">
        <f t="shared" si="0"/>
        <v>39.239999999999981</v>
      </c>
      <c r="G22" s="22"/>
      <c r="H22" s="7">
        <v>0</v>
      </c>
      <c r="I22" s="7">
        <v>0</v>
      </c>
      <c r="J22" s="2">
        <f t="shared" si="1"/>
        <v>0</v>
      </c>
    </row>
    <row r="23" spans="2:10" ht="15.75" customHeight="1" x14ac:dyDescent="0.2">
      <c r="B23" s="22" t="s">
        <v>102</v>
      </c>
      <c r="C23" s="7">
        <v>40</v>
      </c>
      <c r="D23" s="7">
        <v>22.2</v>
      </c>
      <c r="E23" s="2">
        <f t="shared" si="0"/>
        <v>17.8</v>
      </c>
      <c r="G23" s="22"/>
      <c r="H23" s="7">
        <v>0</v>
      </c>
      <c r="I23" s="7">
        <v>0</v>
      </c>
      <c r="J23" s="2">
        <f t="shared" si="1"/>
        <v>0</v>
      </c>
    </row>
    <row r="24" spans="2:10" ht="15.75" customHeight="1" x14ac:dyDescent="0.2">
      <c r="B24" s="22" t="s">
        <v>98</v>
      </c>
      <c r="C24" s="7">
        <v>0</v>
      </c>
      <c r="D24" s="7">
        <v>19.899999999999999</v>
      </c>
      <c r="E24" s="2">
        <f t="shared" si="0"/>
        <v>-19.899999999999999</v>
      </c>
      <c r="G24" s="23" t="s">
        <v>19</v>
      </c>
      <c r="H24" s="2">
        <f>SUM(H15:H23)</f>
        <v>220</v>
      </c>
      <c r="I24" s="2">
        <f>SUM(I15:I23)</f>
        <v>40</v>
      </c>
      <c r="J24" s="2">
        <f t="shared" si="1"/>
        <v>180</v>
      </c>
    </row>
    <row r="25" spans="2:10" ht="15.75" customHeight="1" x14ac:dyDescent="0.2">
      <c r="B25" s="23" t="s">
        <v>19</v>
      </c>
      <c r="C25" s="2">
        <f>SUM(C15:C24)</f>
        <v>717.45</v>
      </c>
      <c r="D25" s="2">
        <f>SUM(D15:D24)</f>
        <v>620.49</v>
      </c>
      <c r="E25" s="2">
        <f>SUM(E15:E24)</f>
        <v>96.95999999999998</v>
      </c>
      <c r="G25" s="15"/>
      <c r="H25" s="24"/>
    </row>
    <row r="26" spans="2:10" ht="15.75" customHeight="1" x14ac:dyDescent="0.2">
      <c r="B26" s="3"/>
      <c r="G26" s="21" t="s">
        <v>43</v>
      </c>
      <c r="H26" s="25" t="s">
        <v>6</v>
      </c>
      <c r="I26" s="4" t="s">
        <v>7</v>
      </c>
      <c r="J26" s="4" t="s">
        <v>8</v>
      </c>
    </row>
    <row r="27" spans="2:10" ht="15.75" customHeight="1" x14ac:dyDescent="0.2">
      <c r="B27" s="19" t="s">
        <v>20</v>
      </c>
      <c r="C27" s="20" t="s">
        <v>6</v>
      </c>
      <c r="D27" s="4" t="s">
        <v>7</v>
      </c>
      <c r="E27" s="4" t="s">
        <v>8</v>
      </c>
      <c r="G27" s="22" t="s">
        <v>44</v>
      </c>
      <c r="H27" s="6">
        <v>30</v>
      </c>
      <c r="I27" s="7">
        <v>0</v>
      </c>
      <c r="J27" s="1">
        <f t="shared" ref="J27:J32" si="2">H27-I27</f>
        <v>30</v>
      </c>
    </row>
    <row r="28" spans="2:10" ht="15.75" customHeight="1" x14ac:dyDescent="0.2">
      <c r="B28" s="22" t="s">
        <v>21</v>
      </c>
      <c r="C28" s="7">
        <v>155</v>
      </c>
      <c r="D28" s="7">
        <f>SUM(47.86,44.54,47.34)</f>
        <v>139.74</v>
      </c>
      <c r="E28" s="1">
        <f t="shared" ref="E28:E34" si="3">C28-D28</f>
        <v>15.259999999999991</v>
      </c>
      <c r="G28" s="22" t="s">
        <v>45</v>
      </c>
      <c r="H28" s="7">
        <v>40</v>
      </c>
      <c r="I28" s="7">
        <v>0</v>
      </c>
      <c r="J28" s="2">
        <f t="shared" si="2"/>
        <v>40</v>
      </c>
    </row>
    <row r="29" spans="2:10" ht="15.75" customHeight="1" x14ac:dyDescent="0.2">
      <c r="B29" s="22" t="s">
        <v>46</v>
      </c>
      <c r="C29" s="7">
        <v>55</v>
      </c>
      <c r="D29" s="7">
        <v>0</v>
      </c>
      <c r="E29" s="2">
        <f t="shared" si="3"/>
        <v>55</v>
      </c>
      <c r="G29" s="22" t="s">
        <v>49</v>
      </c>
      <c r="H29" s="7">
        <v>10</v>
      </c>
      <c r="I29" s="7">
        <v>0</v>
      </c>
      <c r="J29" s="2">
        <f t="shared" si="2"/>
        <v>10</v>
      </c>
    </row>
    <row r="30" spans="2:10" ht="15.75" customHeight="1" x14ac:dyDescent="0.2">
      <c r="B30" s="26" t="s">
        <v>52</v>
      </c>
      <c r="C30" s="7">
        <v>13</v>
      </c>
      <c r="D30" s="7">
        <v>0</v>
      </c>
      <c r="E30" s="2">
        <f t="shared" si="3"/>
        <v>13</v>
      </c>
      <c r="G30" s="22"/>
      <c r="H30" s="7">
        <v>0</v>
      </c>
      <c r="I30" s="7">
        <v>0</v>
      </c>
      <c r="J30" s="2">
        <f t="shared" si="2"/>
        <v>0</v>
      </c>
    </row>
    <row r="31" spans="2:10" ht="15.75" customHeight="1" x14ac:dyDescent="0.2">
      <c r="B31" s="22" t="s">
        <v>40</v>
      </c>
      <c r="C31" s="7">
        <v>11</v>
      </c>
      <c r="D31" s="7">
        <v>0</v>
      </c>
      <c r="E31" s="2">
        <f t="shared" si="3"/>
        <v>11</v>
      </c>
      <c r="G31" s="22"/>
      <c r="H31" s="7">
        <v>0</v>
      </c>
      <c r="I31" s="7">
        <v>0</v>
      </c>
      <c r="J31" s="2">
        <f t="shared" si="2"/>
        <v>0</v>
      </c>
    </row>
    <row r="32" spans="2:10" ht="15.75" customHeight="1" x14ac:dyDescent="0.2">
      <c r="B32" s="22" t="s">
        <v>53</v>
      </c>
      <c r="C32" s="7">
        <v>0</v>
      </c>
      <c r="D32" s="7">
        <v>0</v>
      </c>
      <c r="E32" s="2">
        <f t="shared" si="3"/>
        <v>0</v>
      </c>
      <c r="G32" s="22"/>
      <c r="H32" s="7">
        <v>0</v>
      </c>
      <c r="I32" s="7">
        <v>0</v>
      </c>
      <c r="J32" s="2">
        <f t="shared" si="2"/>
        <v>0</v>
      </c>
    </row>
    <row r="33" spans="2:10" ht="15.75" customHeight="1" x14ac:dyDescent="0.2">
      <c r="B33" s="22"/>
      <c r="C33" s="7">
        <v>0</v>
      </c>
      <c r="D33" s="7">
        <v>0</v>
      </c>
      <c r="E33" s="2">
        <f t="shared" si="3"/>
        <v>0</v>
      </c>
      <c r="G33" s="23" t="s">
        <v>19</v>
      </c>
      <c r="H33" s="2">
        <f>SUM(H27:H32)</f>
        <v>80</v>
      </c>
      <c r="I33" s="2">
        <f>SUM(I27:I32)</f>
        <v>0</v>
      </c>
      <c r="J33" s="2">
        <f>SUM(J27:J32)</f>
        <v>80</v>
      </c>
    </row>
    <row r="34" spans="2:10" ht="15.75" customHeight="1" x14ac:dyDescent="0.2">
      <c r="B34" s="22"/>
      <c r="C34" s="7">
        <v>0</v>
      </c>
      <c r="D34" s="7">
        <v>0</v>
      </c>
      <c r="E34" s="2">
        <f t="shared" si="3"/>
        <v>0</v>
      </c>
    </row>
    <row r="35" spans="2:10" ht="15.75" customHeight="1" x14ac:dyDescent="0.2">
      <c r="B35" s="23" t="s">
        <v>19</v>
      </c>
      <c r="C35" s="2">
        <f>SUM(C28:C34)</f>
        <v>234</v>
      </c>
      <c r="D35" s="2">
        <f>SUM(D28:D34)</f>
        <v>139.74</v>
      </c>
      <c r="E35" s="2">
        <f>SUM(E28:E34)</f>
        <v>94.259999999999991</v>
      </c>
      <c r="G35" s="19" t="s">
        <v>101</v>
      </c>
      <c r="H35" s="20" t="s">
        <v>6</v>
      </c>
      <c r="I35" s="4" t="s">
        <v>7</v>
      </c>
      <c r="J35" s="4" t="s">
        <v>8</v>
      </c>
    </row>
    <row r="36" spans="2:10" ht="15.75" customHeight="1" x14ac:dyDescent="0.2">
      <c r="B36" s="3"/>
      <c r="G36" s="61" t="s">
        <v>100</v>
      </c>
      <c r="H36" s="6">
        <v>0</v>
      </c>
      <c r="I36" s="6">
        <v>21.6</v>
      </c>
      <c r="J36" s="1">
        <f>H36-I36</f>
        <v>-21.6</v>
      </c>
    </row>
    <row r="37" spans="2:10" ht="15.75" customHeight="1" x14ac:dyDescent="0.2">
      <c r="B37" s="19" t="s">
        <v>22</v>
      </c>
      <c r="C37" s="20" t="s">
        <v>6</v>
      </c>
      <c r="D37" s="4" t="s">
        <v>7</v>
      </c>
      <c r="E37" s="4" t="s">
        <v>8</v>
      </c>
      <c r="G37" s="22"/>
      <c r="H37" s="6">
        <v>0</v>
      </c>
      <c r="I37" s="6">
        <v>0</v>
      </c>
      <c r="J37" s="2">
        <f>H37-I37</f>
        <v>0</v>
      </c>
    </row>
    <row r="38" spans="2:10" ht="15.75" customHeight="1" x14ac:dyDescent="0.2">
      <c r="B38" s="22"/>
      <c r="C38" s="6">
        <v>0</v>
      </c>
      <c r="D38" s="7">
        <v>0</v>
      </c>
      <c r="E38" s="1">
        <f>C38-D38</f>
        <v>0</v>
      </c>
      <c r="G38" s="22"/>
      <c r="H38" s="6">
        <v>0</v>
      </c>
      <c r="I38" s="7">
        <v>0</v>
      </c>
      <c r="J38" s="2">
        <f>H38-I38</f>
        <v>0</v>
      </c>
    </row>
    <row r="39" spans="2:10" ht="15.75" customHeight="1" x14ac:dyDescent="0.2">
      <c r="B39" s="22" t="s">
        <v>23</v>
      </c>
      <c r="C39" s="7">
        <v>0</v>
      </c>
      <c r="D39" s="7">
        <v>0</v>
      </c>
      <c r="E39" s="2">
        <f>C39-D39</f>
        <v>0</v>
      </c>
      <c r="G39" s="22"/>
      <c r="H39" s="6">
        <v>0</v>
      </c>
      <c r="I39" s="7">
        <v>0</v>
      </c>
      <c r="J39" s="2">
        <f>H39-I39</f>
        <v>0</v>
      </c>
    </row>
    <row r="40" spans="2:10" ht="15.75" customHeight="1" x14ac:dyDescent="0.2">
      <c r="B40" s="22" t="s">
        <v>24</v>
      </c>
      <c r="C40" s="7">
        <v>0</v>
      </c>
      <c r="D40" s="7">
        <v>0</v>
      </c>
      <c r="E40" s="2">
        <f>C40-D40</f>
        <v>0</v>
      </c>
      <c r="G40" s="23" t="s">
        <v>19</v>
      </c>
      <c r="H40" s="2">
        <f>SUM(H36:H39)</f>
        <v>0</v>
      </c>
      <c r="I40" s="2">
        <f>SUM(I36:I39)</f>
        <v>21.6</v>
      </c>
      <c r="J40" s="2">
        <f>SUM(J36:J39)</f>
        <v>-21.6</v>
      </c>
    </row>
    <row r="41" spans="2:10" ht="15.75" customHeight="1" x14ac:dyDescent="0.2">
      <c r="B41" s="22"/>
      <c r="C41" s="7">
        <v>0</v>
      </c>
      <c r="D41" s="7">
        <v>0</v>
      </c>
      <c r="E41" s="2">
        <f>C41-D41</f>
        <v>0</v>
      </c>
    </row>
    <row r="42" spans="2:10" ht="15.75" customHeight="1" x14ac:dyDescent="0.2">
      <c r="B42" s="23" t="s">
        <v>19</v>
      </c>
      <c r="C42" s="2">
        <f>SUM(C38:C41)</f>
        <v>0</v>
      </c>
      <c r="D42" s="2">
        <f>SUM(D38:D41)</f>
        <v>0</v>
      </c>
      <c r="E42" s="2">
        <f>SUM(E38:E41)</f>
        <v>0</v>
      </c>
      <c r="G42" s="19" t="s">
        <v>25</v>
      </c>
      <c r="H42" s="20" t="s">
        <v>6</v>
      </c>
      <c r="I42" s="4" t="s">
        <v>7</v>
      </c>
      <c r="J42" s="4" t="s">
        <v>8</v>
      </c>
    </row>
    <row r="43" spans="2:10" ht="15.75" customHeight="1" x14ac:dyDescent="0.2">
      <c r="B43" s="3"/>
      <c r="G43" s="22"/>
      <c r="H43" s="7">
        <v>0</v>
      </c>
      <c r="I43" s="7">
        <v>0</v>
      </c>
      <c r="J43" s="1">
        <f>H43-I43</f>
        <v>0</v>
      </c>
    </row>
    <row r="44" spans="2:10" ht="15.75" customHeight="1" x14ac:dyDescent="0.2">
      <c r="B44" s="19" t="s">
        <v>26</v>
      </c>
      <c r="C44" s="20" t="s">
        <v>6</v>
      </c>
      <c r="D44" s="4" t="s">
        <v>7</v>
      </c>
      <c r="E44" s="4" t="s">
        <v>8</v>
      </c>
      <c r="G44" s="22"/>
      <c r="H44" s="7">
        <v>0</v>
      </c>
      <c r="I44" s="7">
        <v>0</v>
      </c>
      <c r="J44" s="2">
        <f>H44-I44</f>
        <v>0</v>
      </c>
    </row>
    <row r="45" spans="2:10" ht="15.75" customHeight="1" x14ac:dyDescent="0.2">
      <c r="B45" s="22"/>
      <c r="C45" s="6">
        <v>0</v>
      </c>
      <c r="D45" s="7">
        <v>0</v>
      </c>
      <c r="E45" s="1">
        <f>C45-D45</f>
        <v>0</v>
      </c>
      <c r="G45" s="22"/>
      <c r="H45" s="7">
        <v>0</v>
      </c>
      <c r="I45" s="7">
        <v>0</v>
      </c>
      <c r="J45" s="2">
        <f>H45-I45</f>
        <v>0</v>
      </c>
    </row>
    <row r="46" spans="2:10" ht="15.75" customHeight="1" x14ac:dyDescent="0.2">
      <c r="B46" s="22"/>
      <c r="C46" s="7">
        <v>0</v>
      </c>
      <c r="D46" s="7">
        <v>0</v>
      </c>
      <c r="E46" s="2">
        <f>C46-D46</f>
        <v>0</v>
      </c>
      <c r="G46" s="23" t="s">
        <v>19</v>
      </c>
      <c r="H46" s="2">
        <f>SUM(H43:H45)</f>
        <v>0</v>
      </c>
      <c r="I46" s="2">
        <f>SUM(I43:I45)</f>
        <v>0</v>
      </c>
      <c r="J46" s="2">
        <f>SUM(J43:J45)</f>
        <v>0</v>
      </c>
    </row>
    <row r="47" spans="2:10" ht="15.75" customHeight="1" x14ac:dyDescent="0.2">
      <c r="B47" s="22"/>
      <c r="C47" s="7">
        <v>0</v>
      </c>
      <c r="D47" s="7">
        <v>0</v>
      </c>
      <c r="E47" s="2">
        <f>C47-D47</f>
        <v>0</v>
      </c>
    </row>
    <row r="48" spans="2:10" ht="15.75" customHeight="1" x14ac:dyDescent="0.2">
      <c r="B48" s="23" t="s">
        <v>19</v>
      </c>
      <c r="C48" s="2">
        <f>SUM(C45:C47)</f>
        <v>0</v>
      </c>
      <c r="D48" s="2">
        <f>SUM(D45:D47)</f>
        <v>0</v>
      </c>
      <c r="E48" s="2">
        <f>SUM(E45:E47)</f>
        <v>0</v>
      </c>
      <c r="G48" s="19" t="s">
        <v>29</v>
      </c>
      <c r="H48" s="20" t="s">
        <v>6</v>
      </c>
      <c r="I48" s="4" t="s">
        <v>7</v>
      </c>
      <c r="J48" s="4" t="s">
        <v>8</v>
      </c>
    </row>
    <row r="49" spans="2:10" ht="15.75" customHeight="1" x14ac:dyDescent="0.2">
      <c r="B49" s="3"/>
      <c r="G49" s="27"/>
      <c r="H49" s="7">
        <v>50</v>
      </c>
      <c r="I49" s="7">
        <v>0</v>
      </c>
      <c r="J49" s="1">
        <f>H49-I49</f>
        <v>50</v>
      </c>
    </row>
    <row r="50" spans="2:10" ht="15.75" customHeight="1" x14ac:dyDescent="0.2">
      <c r="B50" s="19" t="s">
        <v>36</v>
      </c>
      <c r="C50" s="20" t="s">
        <v>6</v>
      </c>
      <c r="D50" s="4" t="s">
        <v>7</v>
      </c>
      <c r="E50" s="4" t="s">
        <v>8</v>
      </c>
      <c r="G50" s="28"/>
      <c r="H50" s="7">
        <v>0</v>
      </c>
      <c r="I50" s="7">
        <v>0</v>
      </c>
      <c r="J50" s="2">
        <f>H50-I50</f>
        <v>0</v>
      </c>
    </row>
    <row r="51" spans="2:10" ht="15.75" customHeight="1" x14ac:dyDescent="0.2">
      <c r="B51" s="22" t="s">
        <v>37</v>
      </c>
      <c r="C51" s="6">
        <v>5</v>
      </c>
      <c r="D51" s="6">
        <v>6.95</v>
      </c>
      <c r="E51" s="1">
        <f>C51-D51</f>
        <v>-1.9500000000000002</v>
      </c>
      <c r="G51" s="22"/>
      <c r="H51" s="7">
        <v>0</v>
      </c>
      <c r="I51" s="7">
        <v>0</v>
      </c>
      <c r="J51" s="2">
        <f>H51-I51</f>
        <v>0</v>
      </c>
    </row>
    <row r="52" spans="2:10" ht="15.75" customHeight="1" x14ac:dyDescent="0.2">
      <c r="B52" s="22" t="s">
        <v>38</v>
      </c>
      <c r="C52" s="7">
        <v>5</v>
      </c>
      <c r="D52" s="7">
        <v>5</v>
      </c>
      <c r="E52" s="2">
        <f>C52-D52</f>
        <v>0</v>
      </c>
      <c r="G52" s="23" t="s">
        <v>19</v>
      </c>
      <c r="H52" s="2">
        <f>SUM(H49:H51)</f>
        <v>50</v>
      </c>
      <c r="I52" s="2">
        <f>SUM(I49:I51)</f>
        <v>0</v>
      </c>
      <c r="J52" s="2">
        <f>SUM(J49:J51)</f>
        <v>50</v>
      </c>
    </row>
    <row r="53" spans="2:10" ht="15.75" customHeight="1" x14ac:dyDescent="0.2">
      <c r="B53" s="22" t="s">
        <v>39</v>
      </c>
      <c r="C53" s="7">
        <v>8.1</v>
      </c>
      <c r="D53" s="7">
        <v>8.1</v>
      </c>
      <c r="E53" s="2">
        <f>C53-D53</f>
        <v>0</v>
      </c>
    </row>
    <row r="54" spans="2:10" ht="15.75" customHeight="1" x14ac:dyDescent="0.2">
      <c r="B54" s="22" t="s">
        <v>103</v>
      </c>
      <c r="C54" s="7">
        <v>70</v>
      </c>
      <c r="D54" s="7">
        <v>49.95</v>
      </c>
      <c r="E54" s="2">
        <f>C54-D54</f>
        <v>20.049999999999997</v>
      </c>
      <c r="G54" s="19" t="s">
        <v>55</v>
      </c>
      <c r="H54" s="20" t="s">
        <v>6</v>
      </c>
      <c r="I54" s="4" t="s">
        <v>7</v>
      </c>
      <c r="J54" s="4" t="s">
        <v>8</v>
      </c>
    </row>
    <row r="55" spans="2:10" ht="15.75" customHeight="1" x14ac:dyDescent="0.2">
      <c r="B55" s="22"/>
      <c r="C55" s="7">
        <v>0</v>
      </c>
      <c r="D55" s="7">
        <v>0</v>
      </c>
      <c r="E55" s="2">
        <f>C55-D55</f>
        <v>0</v>
      </c>
      <c r="G55" s="22" t="s">
        <v>99</v>
      </c>
      <c r="H55" s="7">
        <v>0</v>
      </c>
      <c r="I55" s="7">
        <v>16</v>
      </c>
      <c r="J55" s="1">
        <f>H55-I55</f>
        <v>-16</v>
      </c>
    </row>
    <row r="56" spans="2:10" ht="15.75" customHeight="1" x14ac:dyDescent="0.2">
      <c r="B56" s="23" t="s">
        <v>19</v>
      </c>
      <c r="C56" s="2">
        <f>SUM(C51:C55)</f>
        <v>88.1</v>
      </c>
      <c r="D56" s="2">
        <f>SUM(D51:D55)</f>
        <v>70</v>
      </c>
      <c r="E56" s="2">
        <f>SUM(E51:E55)</f>
        <v>18.099999999999998</v>
      </c>
      <c r="G56" s="22"/>
      <c r="H56" s="7">
        <v>0</v>
      </c>
      <c r="I56" s="7">
        <v>0</v>
      </c>
      <c r="J56" s="2">
        <f>H56-I56</f>
        <v>0</v>
      </c>
    </row>
    <row r="57" spans="2:10" x14ac:dyDescent="0.2">
      <c r="B57" s="3"/>
      <c r="G57" s="22"/>
      <c r="H57" s="7">
        <v>0</v>
      </c>
      <c r="I57" s="7">
        <v>0</v>
      </c>
      <c r="J57" s="2">
        <f>H57-I57</f>
        <v>0</v>
      </c>
    </row>
    <row r="58" spans="2:10" ht="15.75" customHeight="1" x14ac:dyDescent="0.2">
      <c r="B58" s="19" t="s">
        <v>31</v>
      </c>
      <c r="C58" s="20" t="s">
        <v>6</v>
      </c>
      <c r="D58" s="4" t="s">
        <v>7</v>
      </c>
      <c r="E58" s="4" t="s">
        <v>8</v>
      </c>
      <c r="G58" s="22"/>
      <c r="H58" s="7">
        <v>0</v>
      </c>
      <c r="I58" s="7">
        <v>0</v>
      </c>
      <c r="J58" s="2">
        <f>H58-I58</f>
        <v>0</v>
      </c>
    </row>
    <row r="59" spans="2:10" ht="15.75" customHeight="1" x14ac:dyDescent="0.2">
      <c r="B59" s="22" t="s">
        <v>30</v>
      </c>
      <c r="C59" s="6">
        <v>40</v>
      </c>
      <c r="D59" s="7">
        <v>21</v>
      </c>
      <c r="E59" s="1">
        <f t="shared" ref="E59:E65" si="4">C59-D59</f>
        <v>19</v>
      </c>
      <c r="G59" s="23" t="s">
        <v>19</v>
      </c>
      <c r="H59" s="2">
        <f>SUM(H55:H58)</f>
        <v>0</v>
      </c>
      <c r="I59" s="2">
        <f>SUM(I55:I58)</f>
        <v>16</v>
      </c>
      <c r="J59" s="2">
        <f>SUM(J55:J58)</f>
        <v>-16</v>
      </c>
    </row>
    <row r="60" spans="2:10" ht="15.75" customHeight="1" x14ac:dyDescent="0.2">
      <c r="B60" s="22" t="s">
        <v>47</v>
      </c>
      <c r="C60" s="7">
        <v>10</v>
      </c>
      <c r="D60" s="7">
        <v>0</v>
      </c>
      <c r="E60" s="2">
        <f t="shared" si="4"/>
        <v>10</v>
      </c>
    </row>
    <row r="61" spans="2:10" ht="15.75" customHeight="1" x14ac:dyDescent="0.2">
      <c r="B61" s="22" t="s">
        <v>32</v>
      </c>
      <c r="C61" s="7">
        <v>60</v>
      </c>
      <c r="D61" s="7">
        <v>0</v>
      </c>
      <c r="E61" s="2">
        <f t="shared" si="4"/>
        <v>60</v>
      </c>
      <c r="G61" s="177" t="s">
        <v>33</v>
      </c>
      <c r="H61" s="178"/>
      <c r="I61" s="179"/>
      <c r="J61" s="155">
        <f>SUM(C25,C35,C42,C48,C56,C66,H24,H33,H40,H46,H52,H59)</f>
        <v>1509.55</v>
      </c>
    </row>
    <row r="62" spans="2:10" ht="15.75" customHeight="1" x14ac:dyDescent="0.2">
      <c r="B62" s="22" t="s">
        <v>48</v>
      </c>
      <c r="C62" s="7">
        <v>10</v>
      </c>
      <c r="D62" s="7">
        <v>0</v>
      </c>
      <c r="E62" s="2">
        <f t="shared" si="4"/>
        <v>10</v>
      </c>
      <c r="G62" s="180"/>
      <c r="H62" s="181"/>
      <c r="I62" s="182"/>
      <c r="J62" s="156"/>
    </row>
    <row r="63" spans="2:10" ht="15.75" customHeight="1" x14ac:dyDescent="0.2">
      <c r="B63" s="22"/>
      <c r="C63" s="7">
        <v>0</v>
      </c>
      <c r="D63" s="7">
        <v>0</v>
      </c>
      <c r="E63" s="2">
        <f t="shared" si="4"/>
        <v>0</v>
      </c>
      <c r="G63" s="177" t="s">
        <v>34</v>
      </c>
      <c r="H63" s="178"/>
      <c r="I63" s="179"/>
      <c r="J63" s="155">
        <f>SUM(D25,D35,D42,D48,D56,D66,I24,I33,I40,I46,I52,I59)</f>
        <v>928.83</v>
      </c>
    </row>
    <row r="64" spans="2:10" ht="15.75" customHeight="1" x14ac:dyDescent="0.2">
      <c r="B64" s="22"/>
      <c r="C64" s="7">
        <v>0</v>
      </c>
      <c r="D64" s="7">
        <v>0</v>
      </c>
      <c r="E64" s="2">
        <f t="shared" si="4"/>
        <v>0</v>
      </c>
      <c r="G64" s="180"/>
      <c r="H64" s="181"/>
      <c r="I64" s="182"/>
      <c r="J64" s="156"/>
    </row>
    <row r="65" spans="2:10" ht="15.75" customHeight="1" x14ac:dyDescent="0.2">
      <c r="B65" s="22"/>
      <c r="C65" s="7">
        <v>0</v>
      </c>
      <c r="D65" s="7">
        <v>0</v>
      </c>
      <c r="E65" s="2">
        <f t="shared" si="4"/>
        <v>0</v>
      </c>
      <c r="G65" s="177" t="s">
        <v>35</v>
      </c>
      <c r="H65" s="178"/>
      <c r="I65" s="179"/>
      <c r="J65" s="155">
        <f>SUM(E25,E35,E42,E48,E56,E66,J24,J33,J40,J46,J52,J59)</f>
        <v>580.71999999999991</v>
      </c>
    </row>
    <row r="66" spans="2:10" ht="15.75" customHeight="1" x14ac:dyDescent="0.2">
      <c r="B66" s="23" t="s">
        <v>19</v>
      </c>
      <c r="C66" s="2">
        <f>SUM(C59:C65)</f>
        <v>120</v>
      </c>
      <c r="D66" s="2">
        <f>SUM(D59:D65)</f>
        <v>21</v>
      </c>
      <c r="E66" s="2">
        <f>SUM(E59:E65)</f>
        <v>99</v>
      </c>
      <c r="G66" s="180"/>
      <c r="H66" s="181"/>
      <c r="I66" s="182"/>
      <c r="J66" s="156"/>
    </row>
    <row r="68" spans="2:10" x14ac:dyDescent="0.2">
      <c r="B68" s="46" t="s">
        <v>72</v>
      </c>
      <c r="C68" s="47" t="s">
        <v>6</v>
      </c>
      <c r="D68" s="48" t="s">
        <v>7</v>
      </c>
      <c r="E68" s="48" t="s">
        <v>8</v>
      </c>
    </row>
    <row r="69" spans="2:10" ht="21" x14ac:dyDescent="0.2">
      <c r="B69" s="59" t="s">
        <v>73</v>
      </c>
      <c r="C69" s="31">
        <v>350</v>
      </c>
      <c r="D69" s="31">
        <v>0</v>
      </c>
      <c r="E69" s="51">
        <f t="shared" ref="E69:E75" si="5">C69-D69</f>
        <v>350</v>
      </c>
    </row>
    <row r="70" spans="2:10" x14ac:dyDescent="0.2">
      <c r="B70" s="50" t="s">
        <v>76</v>
      </c>
      <c r="C70" s="31">
        <f>SUM('Budget Avril 2016'!E70,'Budget Avril 2016'!E73)</f>
        <v>152.10000000000008</v>
      </c>
      <c r="D70" s="31">
        <f>-J8</f>
        <v>-757.36</v>
      </c>
      <c r="E70" s="52">
        <f>C70-D70</f>
        <v>909.46</v>
      </c>
    </row>
    <row r="71" spans="2:10" x14ac:dyDescent="0.2">
      <c r="B71" s="50" t="s">
        <v>75</v>
      </c>
      <c r="C71" s="31">
        <f>'Budget Avril 2016'!E71</f>
        <v>95.479999999999848</v>
      </c>
      <c r="D71" s="31">
        <f>SUM(-60,-60,-J40)</f>
        <v>-98.4</v>
      </c>
      <c r="E71" s="52">
        <f t="shared" si="5"/>
        <v>193.87999999999985</v>
      </c>
    </row>
    <row r="72" spans="2:10" x14ac:dyDescent="0.2">
      <c r="B72" s="50" t="s">
        <v>77</v>
      </c>
      <c r="C72" s="31">
        <v>889.72</v>
      </c>
      <c r="D72" s="31">
        <v>-177.95</v>
      </c>
      <c r="E72" s="52">
        <f t="shared" si="5"/>
        <v>1067.67</v>
      </c>
    </row>
    <row r="73" spans="2:10" x14ac:dyDescent="0.2">
      <c r="B73" s="50"/>
      <c r="C73" s="31">
        <v>0</v>
      </c>
      <c r="D73" s="31">
        <v>0</v>
      </c>
      <c r="E73" s="52">
        <f t="shared" si="5"/>
        <v>0</v>
      </c>
    </row>
    <row r="74" spans="2:10" x14ac:dyDescent="0.2">
      <c r="B74" s="50"/>
      <c r="C74" s="31">
        <v>0</v>
      </c>
      <c r="D74" s="31">
        <v>0</v>
      </c>
      <c r="E74" s="52">
        <f t="shared" si="5"/>
        <v>0</v>
      </c>
    </row>
    <row r="75" spans="2:10" x14ac:dyDescent="0.2">
      <c r="B75" s="50"/>
      <c r="C75" s="31">
        <v>0</v>
      </c>
      <c r="D75" s="31">
        <v>0</v>
      </c>
      <c r="E75" s="52">
        <f t="shared" si="5"/>
        <v>0</v>
      </c>
    </row>
    <row r="76" spans="2:10" x14ac:dyDescent="0.2">
      <c r="B76" s="53" t="s">
        <v>19</v>
      </c>
      <c r="C76" s="52">
        <f>SUM(C69:C75)</f>
        <v>1487.3</v>
      </c>
      <c r="D76" s="52">
        <f>SUM(D69:D75)</f>
        <v>-1033.71</v>
      </c>
      <c r="E76" s="52">
        <f>SUM(E69:E75)</f>
        <v>2521.0100000000002</v>
      </c>
    </row>
  </sheetData>
  <mergeCells count="22">
    <mergeCell ref="G65:I66"/>
    <mergeCell ref="J65:J66"/>
    <mergeCell ref="G61:I62"/>
    <mergeCell ref="J61:J62"/>
    <mergeCell ref="G63:I64"/>
    <mergeCell ref="J63:J64"/>
    <mergeCell ref="B10:B12"/>
    <mergeCell ref="C10:D10"/>
    <mergeCell ref="G10:I12"/>
    <mergeCell ref="J10:J12"/>
    <mergeCell ref="C11:D11"/>
    <mergeCell ref="C12:D12"/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</mergeCells>
  <phoneticPr fontId="11" type="noConversion"/>
  <pageMargins left="0.78740157499999996" right="0.78740157499999996" top="0.984251969" bottom="0.984251969" header="0.4921259845" footer="0.4921259845"/>
  <headerFooter alignWithMargins="0"/>
  <legacy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J76"/>
  <sheetViews>
    <sheetView topLeftCell="B49" zoomScale="95" workbookViewId="0">
      <selection activeCell="B68" sqref="B68"/>
    </sheetView>
  </sheetViews>
  <sheetFormatPr baseColWidth="10" defaultColWidth="9.140625" defaultRowHeight="12.75" x14ac:dyDescent="0.2"/>
  <cols>
    <col min="1" max="1" width="1.7109375" style="3" customWidth="1"/>
    <col min="2" max="2" width="32" style="16" customWidth="1"/>
    <col min="3" max="3" width="13.42578125" style="3" customWidth="1"/>
    <col min="4" max="4" width="14.85546875" style="3" customWidth="1"/>
    <col min="5" max="5" width="11.7109375" style="3" customWidth="1"/>
    <col min="6" max="6" width="2.85546875" style="3" customWidth="1"/>
    <col min="7" max="7" width="32" style="3" customWidth="1"/>
    <col min="8" max="9" width="13.5703125" style="3" customWidth="1"/>
    <col min="10" max="10" width="11.7109375" style="3" customWidth="1"/>
    <col min="11" max="16384" width="9.140625" style="3"/>
  </cols>
  <sheetData>
    <row r="1" spans="1:10" ht="12.75" customHeight="1" x14ac:dyDescent="0.45">
      <c r="A1" s="11"/>
      <c r="B1" s="12"/>
      <c r="C1" s="12"/>
      <c r="D1" s="12"/>
      <c r="E1" s="12"/>
      <c r="F1" s="12"/>
      <c r="G1" s="12"/>
      <c r="H1" s="12"/>
      <c r="I1" s="12"/>
      <c r="J1" s="11"/>
    </row>
    <row r="2" spans="1:10" ht="12.75" customHeight="1" x14ac:dyDescent="0.2">
      <c r="A2" s="11"/>
      <c r="B2" s="142" t="s">
        <v>61</v>
      </c>
      <c r="C2" s="142"/>
      <c r="D2" s="142"/>
      <c r="E2" s="142"/>
      <c r="F2" s="142"/>
      <c r="G2" s="142"/>
      <c r="H2" s="142"/>
      <c r="I2" s="142"/>
      <c r="J2" s="142"/>
    </row>
    <row r="3" spans="1:10" ht="12.75" customHeight="1" x14ac:dyDescent="0.2">
      <c r="B3" s="142"/>
      <c r="C3" s="142"/>
      <c r="D3" s="142"/>
      <c r="E3" s="142"/>
      <c r="F3" s="142"/>
      <c r="G3" s="142"/>
      <c r="H3" s="142"/>
      <c r="I3" s="142"/>
      <c r="J3" s="142"/>
    </row>
    <row r="4" spans="1:10" ht="38.25" customHeight="1" x14ac:dyDescent="0.2">
      <c r="B4" s="142"/>
      <c r="C4" s="142"/>
      <c r="D4" s="142"/>
      <c r="E4" s="142"/>
      <c r="F4" s="142"/>
      <c r="G4" s="142"/>
      <c r="H4" s="142"/>
      <c r="I4" s="142"/>
      <c r="J4" s="142"/>
    </row>
    <row r="5" spans="1:10" ht="9" customHeight="1" x14ac:dyDescent="0.2">
      <c r="B5" s="143"/>
      <c r="C5" s="143"/>
      <c r="D5" s="143"/>
      <c r="F5" s="13"/>
      <c r="H5" s="14"/>
      <c r="I5" s="9"/>
      <c r="J5" s="15"/>
    </row>
    <row r="6" spans="1:10" ht="15.95" customHeight="1" x14ac:dyDescent="0.2">
      <c r="B6" s="144" t="s">
        <v>0</v>
      </c>
      <c r="C6" s="147" t="s">
        <v>71</v>
      </c>
      <c r="D6" s="148"/>
      <c r="E6" s="6">
        <v>1500</v>
      </c>
      <c r="F6" s="13"/>
      <c r="G6" s="149" t="s">
        <v>1</v>
      </c>
      <c r="H6" s="150"/>
      <c r="I6" s="151"/>
      <c r="J6" s="155">
        <f>E8-J61</f>
        <v>-403.46000000000004</v>
      </c>
    </row>
    <row r="7" spans="1:10" ht="15.95" customHeight="1" x14ac:dyDescent="0.2">
      <c r="B7" s="145"/>
      <c r="C7" s="147" t="s">
        <v>2</v>
      </c>
      <c r="D7" s="148"/>
      <c r="E7" s="7">
        <v>500</v>
      </c>
      <c r="F7" s="13"/>
      <c r="G7" s="152"/>
      <c r="H7" s="153"/>
      <c r="I7" s="154"/>
      <c r="J7" s="156"/>
    </row>
    <row r="8" spans="1:10" ht="15.95" customHeight="1" x14ac:dyDescent="0.2">
      <c r="B8" s="146"/>
      <c r="C8" s="147" t="s">
        <v>3</v>
      </c>
      <c r="D8" s="148"/>
      <c r="E8" s="8">
        <f>SUM(E6:E7)</f>
        <v>2000</v>
      </c>
      <c r="F8" s="13"/>
      <c r="G8" s="157" t="s">
        <v>69</v>
      </c>
      <c r="H8" s="158"/>
      <c r="I8" s="159"/>
      <c r="J8" s="163">
        <f>E12-J63</f>
        <v>-100.71000000000004</v>
      </c>
    </row>
    <row r="9" spans="1:10" ht="15.95" customHeight="1" x14ac:dyDescent="0.2">
      <c r="C9" s="17"/>
      <c r="D9" s="17"/>
      <c r="E9" s="9"/>
      <c r="F9" s="13"/>
      <c r="G9" s="160"/>
      <c r="H9" s="161"/>
      <c r="I9" s="162"/>
      <c r="J9" s="164"/>
    </row>
    <row r="10" spans="1:10" ht="15.95" customHeight="1" x14ac:dyDescent="0.2">
      <c r="B10" s="144" t="s">
        <v>4</v>
      </c>
      <c r="C10" s="147" t="s">
        <v>71</v>
      </c>
      <c r="D10" s="148"/>
      <c r="E10" s="6">
        <f>SUM(1445.73,443.74)</f>
        <v>1889.47</v>
      </c>
      <c r="F10" s="13"/>
      <c r="G10" s="165" t="s">
        <v>70</v>
      </c>
      <c r="H10" s="166"/>
      <c r="I10" s="167"/>
      <c r="J10" s="174">
        <f>SUM('Budget Mai 2010'!J10:J12,'Budget Juin 2010'!J8:J9)</f>
        <v>2688.38</v>
      </c>
    </row>
    <row r="11" spans="1:10" ht="15.95" customHeight="1" x14ac:dyDescent="0.2">
      <c r="B11" s="145"/>
      <c r="C11" s="147" t="s">
        <v>2</v>
      </c>
      <c r="D11" s="148"/>
      <c r="E11" s="6">
        <f>SUM(80,24,26,893.91,6.6,14.4,90.2,552.12,26.55)</f>
        <v>1713.78</v>
      </c>
      <c r="F11" s="13"/>
      <c r="G11" s="168"/>
      <c r="H11" s="169"/>
      <c r="I11" s="170"/>
      <c r="J11" s="175"/>
    </row>
    <row r="12" spans="1:10" ht="15.95" customHeight="1" x14ac:dyDescent="0.2">
      <c r="B12" s="146"/>
      <c r="C12" s="147" t="s">
        <v>3</v>
      </c>
      <c r="D12" s="148"/>
      <c r="E12" s="8">
        <f>SUM(E10:E11)</f>
        <v>3603.25</v>
      </c>
      <c r="F12" s="13"/>
      <c r="G12" s="171"/>
      <c r="H12" s="172"/>
      <c r="I12" s="173"/>
      <c r="J12" s="176"/>
    </row>
    <row r="13" spans="1:10" ht="15.95" customHeight="1" x14ac:dyDescent="0.2">
      <c r="C13" s="16"/>
      <c r="D13" s="18"/>
      <c r="E13" s="10"/>
      <c r="F13" s="17"/>
      <c r="G13" s="17"/>
      <c r="H13" s="17"/>
      <c r="I13" s="17"/>
      <c r="J13" s="5"/>
    </row>
    <row r="14" spans="1:10" ht="15.75" customHeight="1" x14ac:dyDescent="0.2">
      <c r="B14" s="19" t="s">
        <v>97</v>
      </c>
      <c r="C14" s="20" t="s">
        <v>6</v>
      </c>
      <c r="D14" s="4" t="s">
        <v>7</v>
      </c>
      <c r="E14" s="4" t="s">
        <v>8</v>
      </c>
      <c r="G14" s="21" t="s">
        <v>9</v>
      </c>
      <c r="H14" s="4" t="s">
        <v>6</v>
      </c>
      <c r="I14" s="4" t="s">
        <v>7</v>
      </c>
      <c r="J14" s="4" t="s">
        <v>8</v>
      </c>
    </row>
    <row r="15" spans="1:10" ht="15.75" customHeight="1" x14ac:dyDescent="0.2">
      <c r="B15" s="22" t="s">
        <v>41</v>
      </c>
      <c r="C15" s="6">
        <v>282.5</v>
      </c>
      <c r="D15" s="6">
        <v>282.5</v>
      </c>
      <c r="E15" s="1">
        <f t="shared" ref="E15:E24" si="0">C15-D15</f>
        <v>0</v>
      </c>
      <c r="G15" s="22" t="s">
        <v>10</v>
      </c>
      <c r="H15" s="7">
        <v>35</v>
      </c>
      <c r="I15" s="7">
        <v>84</v>
      </c>
      <c r="J15" s="1">
        <f t="shared" ref="J15:J24" si="1">H15-I15</f>
        <v>-49</v>
      </c>
    </row>
    <row r="16" spans="1:10" ht="15.75" customHeight="1" x14ac:dyDescent="0.2">
      <c r="B16" s="22" t="s">
        <v>105</v>
      </c>
      <c r="C16" s="6">
        <v>50</v>
      </c>
      <c r="D16" s="7">
        <v>0</v>
      </c>
      <c r="E16" s="2">
        <f t="shared" si="0"/>
        <v>50</v>
      </c>
      <c r="G16" s="22" t="s">
        <v>12</v>
      </c>
      <c r="H16" s="7">
        <v>5</v>
      </c>
      <c r="I16" s="7">
        <v>0</v>
      </c>
      <c r="J16" s="2">
        <f t="shared" si="1"/>
        <v>5</v>
      </c>
    </row>
    <row r="17" spans="2:10" ht="15.75" customHeight="1" x14ac:dyDescent="0.2">
      <c r="B17" s="22" t="s">
        <v>11</v>
      </c>
      <c r="C17" s="7">
        <v>0</v>
      </c>
      <c r="D17" s="7">
        <v>0</v>
      </c>
      <c r="E17" s="2">
        <f t="shared" si="0"/>
        <v>0</v>
      </c>
      <c r="G17" s="22" t="s">
        <v>83</v>
      </c>
      <c r="H17" s="7">
        <v>80</v>
      </c>
      <c r="I17" s="7">
        <v>0</v>
      </c>
      <c r="J17" s="2">
        <f t="shared" si="1"/>
        <v>80</v>
      </c>
    </row>
    <row r="18" spans="2:10" ht="15.75" customHeight="1" x14ac:dyDescent="0.2">
      <c r="B18" s="22" t="s">
        <v>13</v>
      </c>
      <c r="C18" s="7">
        <v>73.95</v>
      </c>
      <c r="D18" s="7">
        <v>70.77</v>
      </c>
      <c r="E18" s="2">
        <f t="shared" si="0"/>
        <v>3.1800000000000068</v>
      </c>
      <c r="G18" s="22" t="s">
        <v>42</v>
      </c>
      <c r="H18" s="7">
        <v>100</v>
      </c>
      <c r="I18" s="7">
        <f>SUM(20,30,20,20)</f>
        <v>90</v>
      </c>
      <c r="J18" s="2">
        <f t="shared" si="1"/>
        <v>10</v>
      </c>
    </row>
    <row r="19" spans="2:10" ht="15.75" customHeight="1" x14ac:dyDescent="0.2">
      <c r="B19" s="22" t="s">
        <v>14</v>
      </c>
      <c r="C19" s="7">
        <v>0</v>
      </c>
      <c r="D19" s="7">
        <v>0</v>
      </c>
      <c r="E19" s="2">
        <f t="shared" si="0"/>
        <v>0</v>
      </c>
      <c r="G19" s="22"/>
      <c r="H19" s="7">
        <v>0</v>
      </c>
      <c r="I19" s="7">
        <v>0</v>
      </c>
      <c r="J19" s="2">
        <f t="shared" si="1"/>
        <v>0</v>
      </c>
    </row>
    <row r="20" spans="2:10" ht="15.75" customHeight="1" x14ac:dyDescent="0.2">
      <c r="B20" s="22" t="s">
        <v>50</v>
      </c>
      <c r="C20" s="7">
        <v>30</v>
      </c>
      <c r="D20" s="7">
        <v>32.03</v>
      </c>
      <c r="E20" s="2">
        <f t="shared" si="0"/>
        <v>-2.0300000000000011</v>
      </c>
      <c r="G20" s="22"/>
      <c r="H20" s="7">
        <v>0</v>
      </c>
      <c r="I20" s="7">
        <v>0</v>
      </c>
      <c r="J20" s="2">
        <f t="shared" si="1"/>
        <v>0</v>
      </c>
    </row>
    <row r="21" spans="2:10" ht="15.75" customHeight="1" x14ac:dyDescent="0.2">
      <c r="B21" s="22" t="s">
        <v>15</v>
      </c>
      <c r="C21" s="7">
        <v>11</v>
      </c>
      <c r="D21" s="7">
        <v>0</v>
      </c>
      <c r="E21" s="2">
        <f t="shared" si="0"/>
        <v>11</v>
      </c>
      <c r="G21" s="22"/>
      <c r="H21" s="7">
        <v>0</v>
      </c>
      <c r="I21" s="7">
        <v>0</v>
      </c>
      <c r="J21" s="2">
        <f t="shared" si="1"/>
        <v>0</v>
      </c>
    </row>
    <row r="22" spans="2:10" ht="15.75" customHeight="1" x14ac:dyDescent="0.2">
      <c r="B22" s="22" t="s">
        <v>27</v>
      </c>
      <c r="C22" s="6">
        <v>230</v>
      </c>
      <c r="D22" s="7">
        <f>SUM(7.05,23.09,147.39,119.15,50.02)</f>
        <v>346.69999999999993</v>
      </c>
      <c r="E22" s="2">
        <f t="shared" si="0"/>
        <v>-116.69999999999993</v>
      </c>
      <c r="G22" s="22"/>
      <c r="H22" s="7">
        <v>0</v>
      </c>
      <c r="I22" s="7">
        <v>0</v>
      </c>
      <c r="J22" s="2">
        <f t="shared" si="1"/>
        <v>0</v>
      </c>
    </row>
    <row r="23" spans="2:10" ht="15.75" customHeight="1" x14ac:dyDescent="0.2">
      <c r="B23" s="22" t="s">
        <v>28</v>
      </c>
      <c r="C23" s="7">
        <v>40</v>
      </c>
      <c r="D23" s="7">
        <f>SUM(6.93,14,7.4)</f>
        <v>28.33</v>
      </c>
      <c r="E23" s="2">
        <f t="shared" si="0"/>
        <v>11.670000000000002</v>
      </c>
      <c r="G23" s="22"/>
      <c r="H23" s="7">
        <v>0</v>
      </c>
      <c r="I23" s="7">
        <v>0</v>
      </c>
      <c r="J23" s="2">
        <f t="shared" si="1"/>
        <v>0</v>
      </c>
    </row>
    <row r="24" spans="2:10" ht="15.75" customHeight="1" x14ac:dyDescent="0.2">
      <c r="B24" s="22"/>
      <c r="C24" s="7">
        <v>0</v>
      </c>
      <c r="D24" s="7">
        <v>0</v>
      </c>
      <c r="E24" s="2">
        <f t="shared" si="0"/>
        <v>0</v>
      </c>
      <c r="G24" s="23" t="s">
        <v>19</v>
      </c>
      <c r="H24" s="2">
        <f>SUM(H15:H23)</f>
        <v>220</v>
      </c>
      <c r="I24" s="2">
        <f>SUM(I15:I23)</f>
        <v>174</v>
      </c>
      <c r="J24" s="2">
        <f t="shared" si="1"/>
        <v>46</v>
      </c>
    </row>
    <row r="25" spans="2:10" ht="15.75" customHeight="1" x14ac:dyDescent="0.2">
      <c r="B25" s="23" t="s">
        <v>19</v>
      </c>
      <c r="C25" s="2">
        <f>SUM(C15:C24)</f>
        <v>717.45</v>
      </c>
      <c r="D25" s="2">
        <f>SUM(D15:D24)</f>
        <v>760.32999999999993</v>
      </c>
      <c r="E25" s="2">
        <f>SUM(E15:E24)</f>
        <v>-42.879999999999924</v>
      </c>
      <c r="G25" s="15"/>
      <c r="H25" s="24"/>
    </row>
    <row r="26" spans="2:10" ht="15.75" customHeight="1" x14ac:dyDescent="0.2">
      <c r="B26" s="3"/>
      <c r="G26" s="21" t="s">
        <v>43</v>
      </c>
      <c r="H26" s="25" t="s">
        <v>6</v>
      </c>
      <c r="I26" s="4" t="s">
        <v>7</v>
      </c>
      <c r="J26" s="4" t="s">
        <v>8</v>
      </c>
    </row>
    <row r="27" spans="2:10" ht="15.75" customHeight="1" x14ac:dyDescent="0.2">
      <c r="B27" s="19" t="s">
        <v>20</v>
      </c>
      <c r="C27" s="20" t="s">
        <v>6</v>
      </c>
      <c r="D27" s="4" t="s">
        <v>7</v>
      </c>
      <c r="E27" s="4" t="s">
        <v>8</v>
      </c>
      <c r="G27" s="22" t="s">
        <v>44</v>
      </c>
      <c r="H27" s="6">
        <v>30</v>
      </c>
      <c r="I27" s="7">
        <v>0</v>
      </c>
      <c r="J27" s="1">
        <f t="shared" ref="J27:J32" si="2">H27-I27</f>
        <v>30</v>
      </c>
    </row>
    <row r="28" spans="2:10" ht="15.75" customHeight="1" x14ac:dyDescent="0.2">
      <c r="B28" s="22" t="s">
        <v>21</v>
      </c>
      <c r="C28" s="7">
        <v>155</v>
      </c>
      <c r="D28" s="7">
        <f>SUM(45.75,31.71,44.38,45.34,34.68)</f>
        <v>201.86</v>
      </c>
      <c r="E28" s="1">
        <f t="shared" ref="E28:E33" si="3">C28-D28</f>
        <v>-46.860000000000014</v>
      </c>
      <c r="G28" s="22" t="s">
        <v>45</v>
      </c>
      <c r="H28" s="7">
        <v>40</v>
      </c>
      <c r="I28" s="7">
        <v>378</v>
      </c>
      <c r="J28" s="2">
        <f t="shared" si="2"/>
        <v>-338</v>
      </c>
    </row>
    <row r="29" spans="2:10" ht="15.75" customHeight="1" x14ac:dyDescent="0.2">
      <c r="B29" s="22" t="s">
        <v>46</v>
      </c>
      <c r="C29" s="7">
        <v>55</v>
      </c>
      <c r="D29" s="7">
        <v>338.36</v>
      </c>
      <c r="E29" s="2">
        <f>C29-D29</f>
        <v>-283.36</v>
      </c>
      <c r="G29" s="22" t="s">
        <v>49</v>
      </c>
      <c r="H29" s="7">
        <v>10</v>
      </c>
      <c r="I29" s="7">
        <v>0</v>
      </c>
      <c r="J29" s="2">
        <f t="shared" si="2"/>
        <v>10</v>
      </c>
    </row>
    <row r="30" spans="2:10" ht="15.75" customHeight="1" x14ac:dyDescent="0.2">
      <c r="B30" s="26" t="s">
        <v>52</v>
      </c>
      <c r="C30" s="7">
        <v>13</v>
      </c>
      <c r="D30" s="7">
        <f>SUM(1,1)</f>
        <v>2</v>
      </c>
      <c r="E30" s="2">
        <f t="shared" si="3"/>
        <v>11</v>
      </c>
      <c r="G30" s="22"/>
      <c r="H30" s="7">
        <v>0</v>
      </c>
      <c r="I30" s="7">
        <v>0</v>
      </c>
      <c r="J30" s="2">
        <f t="shared" si="2"/>
        <v>0</v>
      </c>
    </row>
    <row r="31" spans="2:10" ht="15.75" customHeight="1" x14ac:dyDescent="0.2">
      <c r="B31" s="22" t="s">
        <v>40</v>
      </c>
      <c r="C31" s="7">
        <v>11</v>
      </c>
      <c r="D31" s="7">
        <f>SUM(8.2,25.4)</f>
        <v>33.599999999999994</v>
      </c>
      <c r="E31" s="2">
        <f t="shared" si="3"/>
        <v>-22.599999999999994</v>
      </c>
      <c r="G31" s="22"/>
      <c r="H31" s="7">
        <v>0</v>
      </c>
      <c r="I31" s="7">
        <v>0</v>
      </c>
      <c r="J31" s="2">
        <f t="shared" si="2"/>
        <v>0</v>
      </c>
    </row>
    <row r="32" spans="2:10" ht="15.75" customHeight="1" x14ac:dyDescent="0.2">
      <c r="B32" s="22" t="s">
        <v>53</v>
      </c>
      <c r="C32" s="7">
        <v>0</v>
      </c>
      <c r="D32" s="7">
        <v>0</v>
      </c>
      <c r="E32" s="2">
        <f t="shared" si="3"/>
        <v>0</v>
      </c>
      <c r="G32" s="22"/>
      <c r="H32" s="7">
        <v>0</v>
      </c>
      <c r="I32" s="7">
        <v>0</v>
      </c>
      <c r="J32" s="2">
        <f t="shared" si="2"/>
        <v>0</v>
      </c>
    </row>
    <row r="33" spans="2:10" ht="15.75" customHeight="1" x14ac:dyDescent="0.2">
      <c r="B33" s="22"/>
      <c r="C33" s="7">
        <v>0</v>
      </c>
      <c r="D33" s="7">
        <v>0</v>
      </c>
      <c r="E33" s="2">
        <f t="shared" si="3"/>
        <v>0</v>
      </c>
      <c r="G33" s="23" t="s">
        <v>19</v>
      </c>
      <c r="H33" s="2">
        <f>SUM(H27:H32)</f>
        <v>80</v>
      </c>
      <c r="I33" s="2">
        <f>SUM(I27:I32)</f>
        <v>378</v>
      </c>
      <c r="J33" s="2">
        <f>SUM(J27:J32)</f>
        <v>-298</v>
      </c>
    </row>
    <row r="34" spans="2:10" ht="15.75" customHeight="1" x14ac:dyDescent="0.2">
      <c r="B34" s="22"/>
      <c r="C34" s="7">
        <v>0</v>
      </c>
      <c r="D34" s="7">
        <v>0</v>
      </c>
      <c r="E34" s="2">
        <f>C34-D34</f>
        <v>0</v>
      </c>
    </row>
    <row r="35" spans="2:10" ht="15.75" customHeight="1" x14ac:dyDescent="0.2">
      <c r="B35" s="23" t="s">
        <v>19</v>
      </c>
      <c r="C35" s="2">
        <f>SUM(C28:C34)</f>
        <v>234</v>
      </c>
      <c r="D35" s="2">
        <f>SUM(D28:D34)</f>
        <v>575.82000000000005</v>
      </c>
      <c r="E35" s="2">
        <f>SUM(E28:E34)</f>
        <v>-341.82000000000005</v>
      </c>
      <c r="G35" s="19" t="s">
        <v>101</v>
      </c>
      <c r="H35" s="20" t="s">
        <v>6</v>
      </c>
      <c r="I35" s="4" t="s">
        <v>7</v>
      </c>
      <c r="J35" s="4" t="s">
        <v>8</v>
      </c>
    </row>
    <row r="36" spans="2:10" ht="15.75" customHeight="1" x14ac:dyDescent="0.2">
      <c r="B36" s="3"/>
      <c r="G36" s="22" t="s">
        <v>104</v>
      </c>
      <c r="H36" s="6">
        <v>0</v>
      </c>
      <c r="I36" s="6">
        <v>108.06</v>
      </c>
      <c r="J36" s="1">
        <f>H36-I36</f>
        <v>-108.06</v>
      </c>
    </row>
    <row r="37" spans="2:10" ht="15.75" customHeight="1" x14ac:dyDescent="0.2">
      <c r="B37" s="19" t="s">
        <v>22</v>
      </c>
      <c r="C37" s="20" t="s">
        <v>6</v>
      </c>
      <c r="D37" s="4" t="s">
        <v>7</v>
      </c>
      <c r="E37" s="4" t="s">
        <v>8</v>
      </c>
      <c r="G37" s="22"/>
      <c r="H37" s="6">
        <v>0</v>
      </c>
      <c r="I37" s="6">
        <v>0</v>
      </c>
      <c r="J37" s="2">
        <f>H37-I37</f>
        <v>0</v>
      </c>
    </row>
    <row r="38" spans="2:10" ht="15.75" customHeight="1" x14ac:dyDescent="0.2">
      <c r="B38" s="22"/>
      <c r="C38" s="6">
        <v>0</v>
      </c>
      <c r="D38" s="7">
        <v>0</v>
      </c>
      <c r="E38" s="1">
        <f>C38-D38</f>
        <v>0</v>
      </c>
      <c r="G38" s="22"/>
      <c r="H38" s="6">
        <v>0</v>
      </c>
      <c r="I38" s="7">
        <v>0</v>
      </c>
      <c r="J38" s="2">
        <f>H38-I38</f>
        <v>0</v>
      </c>
    </row>
    <row r="39" spans="2:10" ht="15.75" customHeight="1" x14ac:dyDescent="0.2">
      <c r="B39" s="22" t="s">
        <v>23</v>
      </c>
      <c r="C39" s="7">
        <v>0</v>
      </c>
      <c r="D39" s="7">
        <v>0</v>
      </c>
      <c r="E39" s="2">
        <f>C39-D39</f>
        <v>0</v>
      </c>
      <c r="G39" s="22"/>
      <c r="H39" s="6">
        <v>0</v>
      </c>
      <c r="I39" s="7">
        <v>0</v>
      </c>
      <c r="J39" s="2">
        <f>H39-I39</f>
        <v>0</v>
      </c>
    </row>
    <row r="40" spans="2:10" ht="15.75" customHeight="1" x14ac:dyDescent="0.2">
      <c r="B40" s="22" t="s">
        <v>24</v>
      </c>
      <c r="C40" s="7">
        <v>0</v>
      </c>
      <c r="D40" s="7">
        <v>0</v>
      </c>
      <c r="E40" s="2">
        <f>C40-D40</f>
        <v>0</v>
      </c>
      <c r="G40" s="23" t="s">
        <v>19</v>
      </c>
      <c r="H40" s="2">
        <f>SUM(H36:H39)</f>
        <v>0</v>
      </c>
      <c r="I40" s="2">
        <f>SUM(I36:I39)</f>
        <v>108.06</v>
      </c>
      <c r="J40" s="2">
        <f>SUM(J36:J39)</f>
        <v>-108.06</v>
      </c>
    </row>
    <row r="41" spans="2:10" ht="15.75" customHeight="1" x14ac:dyDescent="0.2">
      <c r="B41" s="22"/>
      <c r="C41" s="7">
        <v>0</v>
      </c>
      <c r="D41" s="7">
        <v>0</v>
      </c>
      <c r="E41" s="2">
        <f>C41-D41</f>
        <v>0</v>
      </c>
    </row>
    <row r="42" spans="2:10" ht="15.75" customHeight="1" x14ac:dyDescent="0.2">
      <c r="B42" s="23" t="s">
        <v>19</v>
      </c>
      <c r="C42" s="2">
        <f>SUM(C38:C41)</f>
        <v>0</v>
      </c>
      <c r="D42" s="2">
        <f>SUM(D38:D41)</f>
        <v>0</v>
      </c>
      <c r="E42" s="2">
        <f>SUM(E38:E41)</f>
        <v>0</v>
      </c>
      <c r="G42" s="19" t="s">
        <v>25</v>
      </c>
      <c r="H42" s="20" t="s">
        <v>6</v>
      </c>
      <c r="I42" s="4" t="s">
        <v>7</v>
      </c>
      <c r="J42" s="4" t="s">
        <v>8</v>
      </c>
    </row>
    <row r="43" spans="2:10" ht="15.75" customHeight="1" x14ac:dyDescent="0.2">
      <c r="B43" s="3"/>
      <c r="G43" s="22"/>
      <c r="H43" s="7">
        <v>0</v>
      </c>
      <c r="I43" s="7">
        <v>0</v>
      </c>
      <c r="J43" s="1">
        <f>H43-I43</f>
        <v>0</v>
      </c>
    </row>
    <row r="44" spans="2:10" ht="15.75" customHeight="1" x14ac:dyDescent="0.2">
      <c r="B44" s="19" t="s">
        <v>26</v>
      </c>
      <c r="C44" s="20" t="s">
        <v>6</v>
      </c>
      <c r="D44" s="4" t="s">
        <v>7</v>
      </c>
      <c r="E44" s="4" t="s">
        <v>8</v>
      </c>
      <c r="G44" s="22"/>
      <c r="H44" s="7">
        <v>0</v>
      </c>
      <c r="I44" s="7">
        <v>0</v>
      </c>
      <c r="J44" s="2">
        <f>H44-I44</f>
        <v>0</v>
      </c>
    </row>
    <row r="45" spans="2:10" ht="15.75" customHeight="1" x14ac:dyDescent="0.2">
      <c r="B45" s="22"/>
      <c r="C45" s="6">
        <v>0</v>
      </c>
      <c r="D45" s="7">
        <v>0</v>
      </c>
      <c r="E45" s="1">
        <f>C45-D45</f>
        <v>0</v>
      </c>
      <c r="G45" s="22"/>
      <c r="H45" s="7">
        <v>0</v>
      </c>
      <c r="I45" s="7">
        <v>0</v>
      </c>
      <c r="J45" s="2">
        <f>H45-I45</f>
        <v>0</v>
      </c>
    </row>
    <row r="46" spans="2:10" ht="15.75" customHeight="1" x14ac:dyDescent="0.2">
      <c r="B46" s="22"/>
      <c r="C46" s="7">
        <v>0</v>
      </c>
      <c r="D46" s="7">
        <v>0</v>
      </c>
      <c r="E46" s="2">
        <f>C46-D46</f>
        <v>0</v>
      </c>
      <c r="G46" s="23" t="s">
        <v>19</v>
      </c>
      <c r="H46" s="2">
        <f>SUM(H43:H45)</f>
        <v>0</v>
      </c>
      <c r="I46" s="2">
        <f>SUM(I43:I45)</f>
        <v>0</v>
      </c>
      <c r="J46" s="2">
        <f>SUM(J43:J45)</f>
        <v>0</v>
      </c>
    </row>
    <row r="47" spans="2:10" ht="15.75" customHeight="1" x14ac:dyDescent="0.2">
      <c r="B47" s="22"/>
      <c r="C47" s="7">
        <v>0</v>
      </c>
      <c r="D47" s="7">
        <v>0</v>
      </c>
      <c r="E47" s="2">
        <f>C47-D47</f>
        <v>0</v>
      </c>
    </row>
    <row r="48" spans="2:10" ht="15.75" customHeight="1" x14ac:dyDescent="0.2">
      <c r="B48" s="23" t="s">
        <v>19</v>
      </c>
      <c r="C48" s="2">
        <f>SUM(C45:C47)</f>
        <v>0</v>
      </c>
      <c r="D48" s="2">
        <f>SUM(D45:D47)</f>
        <v>0</v>
      </c>
      <c r="E48" s="2">
        <f>SUM(E45:E47)</f>
        <v>0</v>
      </c>
      <c r="G48" s="19" t="s">
        <v>29</v>
      </c>
      <c r="H48" s="20" t="s">
        <v>6</v>
      </c>
      <c r="I48" s="4" t="s">
        <v>7</v>
      </c>
      <c r="J48" s="4" t="s">
        <v>8</v>
      </c>
    </row>
    <row r="49" spans="2:10" ht="15.75" customHeight="1" x14ac:dyDescent="0.2">
      <c r="B49" s="3"/>
      <c r="G49" s="27"/>
      <c r="H49" s="7">
        <v>50</v>
      </c>
      <c r="I49" s="7">
        <v>0</v>
      </c>
      <c r="J49" s="1">
        <f>H49-I49</f>
        <v>50</v>
      </c>
    </row>
    <row r="50" spans="2:10" ht="15.75" customHeight="1" x14ac:dyDescent="0.2">
      <c r="B50" s="19" t="s">
        <v>36</v>
      </c>
      <c r="C50" s="20" t="s">
        <v>6</v>
      </c>
      <c r="D50" s="4" t="s">
        <v>7</v>
      </c>
      <c r="E50" s="4" t="s">
        <v>8</v>
      </c>
      <c r="G50" s="28"/>
      <c r="H50" s="7">
        <v>0</v>
      </c>
      <c r="I50" s="7">
        <v>0</v>
      </c>
      <c r="J50" s="2">
        <f>H50-I50</f>
        <v>0</v>
      </c>
    </row>
    <row r="51" spans="2:10" ht="15.75" customHeight="1" x14ac:dyDescent="0.2">
      <c r="B51" s="22" t="s">
        <v>37</v>
      </c>
      <c r="C51" s="6">
        <v>5</v>
      </c>
      <c r="D51" s="6">
        <v>5</v>
      </c>
      <c r="E51" s="1">
        <f>C51-D51</f>
        <v>0</v>
      </c>
      <c r="G51" s="22"/>
      <c r="H51" s="7">
        <v>0</v>
      </c>
      <c r="I51" s="7">
        <v>0</v>
      </c>
      <c r="J51" s="2">
        <f>H51-I51</f>
        <v>0</v>
      </c>
    </row>
    <row r="52" spans="2:10" ht="15.75" customHeight="1" x14ac:dyDescent="0.2">
      <c r="B52" s="22" t="s">
        <v>38</v>
      </c>
      <c r="C52" s="7">
        <v>5</v>
      </c>
      <c r="D52" s="7">
        <v>6.95</v>
      </c>
      <c r="E52" s="2">
        <f>C52-D52</f>
        <v>-1.9500000000000002</v>
      </c>
      <c r="G52" s="23" t="s">
        <v>19</v>
      </c>
      <c r="H52" s="2">
        <f>SUM(H49:H51)</f>
        <v>50</v>
      </c>
      <c r="I52" s="2">
        <f>SUM(I49:I51)</f>
        <v>0</v>
      </c>
      <c r="J52" s="2">
        <f>SUM(J49:J51)</f>
        <v>50</v>
      </c>
    </row>
    <row r="53" spans="2:10" ht="15.75" customHeight="1" x14ac:dyDescent="0.2">
      <c r="B53" s="22" t="s">
        <v>39</v>
      </c>
      <c r="C53" s="7">
        <v>8.1</v>
      </c>
      <c r="D53" s="7">
        <v>8.1</v>
      </c>
      <c r="E53" s="2">
        <f>C53-D53</f>
        <v>0</v>
      </c>
    </row>
    <row r="54" spans="2:10" ht="15.75" customHeight="1" x14ac:dyDescent="0.2">
      <c r="B54" s="22" t="s">
        <v>103</v>
      </c>
      <c r="C54" s="7">
        <v>70</v>
      </c>
      <c r="D54" s="7">
        <v>72.44</v>
      </c>
      <c r="E54" s="2">
        <f>C54-D54</f>
        <v>-2.4399999999999977</v>
      </c>
      <c r="G54" s="19" t="s">
        <v>55</v>
      </c>
      <c r="H54" s="20" t="s">
        <v>6</v>
      </c>
      <c r="I54" s="4" t="s">
        <v>7</v>
      </c>
      <c r="J54" s="4" t="s">
        <v>8</v>
      </c>
    </row>
    <row r="55" spans="2:10" ht="15.75" customHeight="1" x14ac:dyDescent="0.2">
      <c r="B55" s="22"/>
      <c r="C55" s="7">
        <v>0</v>
      </c>
      <c r="D55" s="7">
        <v>0</v>
      </c>
      <c r="E55" s="2">
        <f>C55-D55</f>
        <v>0</v>
      </c>
      <c r="G55" s="22" t="s">
        <v>106</v>
      </c>
      <c r="H55" s="7">
        <v>0</v>
      </c>
      <c r="I55" s="7">
        <f>SUM(9.81,12.84,8.4)</f>
        <v>31.049999999999997</v>
      </c>
      <c r="J55" s="1">
        <f>H55-I55</f>
        <v>-31.049999999999997</v>
      </c>
    </row>
    <row r="56" spans="2:10" ht="15.75" customHeight="1" x14ac:dyDescent="0.2">
      <c r="B56" s="23" t="s">
        <v>19</v>
      </c>
      <c r="C56" s="2">
        <f>SUM(C51:C55)</f>
        <v>88.1</v>
      </c>
      <c r="D56" s="2">
        <f>SUM(D51:D55)</f>
        <v>92.49</v>
      </c>
      <c r="E56" s="2">
        <f>SUM(E51:E55)</f>
        <v>-4.3899999999999979</v>
      </c>
      <c r="G56" s="22" t="s">
        <v>108</v>
      </c>
      <c r="H56" s="7">
        <v>0</v>
      </c>
      <c r="I56" s="7">
        <v>623</v>
      </c>
      <c r="J56" s="2">
        <f>H56-I56</f>
        <v>-623</v>
      </c>
    </row>
    <row r="57" spans="2:10" ht="21" x14ac:dyDescent="0.2">
      <c r="B57" s="3"/>
      <c r="G57" s="28" t="s">
        <v>109</v>
      </c>
      <c r="H57" s="7">
        <v>893.91</v>
      </c>
      <c r="I57" s="7">
        <v>893.91</v>
      </c>
      <c r="J57" s="2">
        <f>H57-I57</f>
        <v>0</v>
      </c>
    </row>
    <row r="58" spans="2:10" ht="15.75" customHeight="1" x14ac:dyDescent="0.2">
      <c r="B58" s="19" t="s">
        <v>31</v>
      </c>
      <c r="C58" s="20" t="s">
        <v>6</v>
      </c>
      <c r="D58" s="4" t="s">
        <v>7</v>
      </c>
      <c r="E58" s="4" t="s">
        <v>8</v>
      </c>
      <c r="G58" s="22"/>
      <c r="H58" s="7">
        <v>0</v>
      </c>
      <c r="I58" s="7">
        <v>0</v>
      </c>
      <c r="J58" s="2">
        <f>H58-I58</f>
        <v>0</v>
      </c>
    </row>
    <row r="59" spans="2:10" ht="15.75" customHeight="1" x14ac:dyDescent="0.2">
      <c r="B59" s="22" t="s">
        <v>30</v>
      </c>
      <c r="C59" s="6">
        <v>40</v>
      </c>
      <c r="D59" s="7">
        <f>SUM(22,15.3)</f>
        <v>37.299999999999997</v>
      </c>
      <c r="E59" s="1">
        <f t="shared" ref="E59:E65" si="4">C59-D59</f>
        <v>2.7000000000000028</v>
      </c>
      <c r="G59" s="23" t="s">
        <v>19</v>
      </c>
      <c r="H59" s="2">
        <f>SUM(H55:H58)</f>
        <v>893.91</v>
      </c>
      <c r="I59" s="2">
        <f>SUM(I55:I58)</f>
        <v>1547.96</v>
      </c>
      <c r="J59" s="2">
        <f>SUM(J55:J58)</f>
        <v>-654.04999999999995</v>
      </c>
    </row>
    <row r="60" spans="2:10" ht="15.75" customHeight="1" x14ac:dyDescent="0.2">
      <c r="B60" s="22" t="s">
        <v>47</v>
      </c>
      <c r="C60" s="7">
        <v>10</v>
      </c>
      <c r="D60" s="7">
        <v>0</v>
      </c>
      <c r="E60" s="2">
        <f t="shared" si="4"/>
        <v>10</v>
      </c>
    </row>
    <row r="61" spans="2:10" ht="15.75" customHeight="1" x14ac:dyDescent="0.2">
      <c r="B61" s="22" t="s">
        <v>107</v>
      </c>
      <c r="C61" s="7">
        <v>60</v>
      </c>
      <c r="D61" s="7">
        <v>30</v>
      </c>
      <c r="E61" s="2">
        <f t="shared" si="4"/>
        <v>30</v>
      </c>
      <c r="G61" s="177" t="s">
        <v>33</v>
      </c>
      <c r="H61" s="178"/>
      <c r="I61" s="179"/>
      <c r="J61" s="155">
        <f>SUM(C25,C35,C42,C48,C56,C66,H24,H33,H40,H46,H52,H59)</f>
        <v>2403.46</v>
      </c>
    </row>
    <row r="62" spans="2:10" ht="15.75" customHeight="1" x14ac:dyDescent="0.2">
      <c r="B62" s="22" t="s">
        <v>48</v>
      </c>
      <c r="C62" s="7">
        <v>10</v>
      </c>
      <c r="D62" s="7">
        <v>0</v>
      </c>
      <c r="E62" s="2">
        <f t="shared" si="4"/>
        <v>10</v>
      </c>
      <c r="G62" s="180"/>
      <c r="H62" s="181"/>
      <c r="I62" s="182"/>
      <c r="J62" s="156"/>
    </row>
    <row r="63" spans="2:10" ht="15.75" customHeight="1" x14ac:dyDescent="0.2">
      <c r="B63" s="22"/>
      <c r="C63" s="7">
        <v>0</v>
      </c>
      <c r="D63" s="7">
        <v>0</v>
      </c>
      <c r="E63" s="2">
        <f t="shared" si="4"/>
        <v>0</v>
      </c>
      <c r="G63" s="177" t="s">
        <v>34</v>
      </c>
      <c r="H63" s="178"/>
      <c r="I63" s="179"/>
      <c r="J63" s="155">
        <f>SUM(D25,D35,D42,D48,D56,D66,I24,I33,I40,I46,I52,I59)</f>
        <v>3703.96</v>
      </c>
    </row>
    <row r="64" spans="2:10" ht="15.75" customHeight="1" x14ac:dyDescent="0.2">
      <c r="B64" s="22"/>
      <c r="C64" s="7">
        <v>0</v>
      </c>
      <c r="D64" s="7">
        <v>0</v>
      </c>
      <c r="E64" s="2">
        <f t="shared" si="4"/>
        <v>0</v>
      </c>
      <c r="G64" s="180"/>
      <c r="H64" s="181"/>
      <c r="I64" s="182"/>
      <c r="J64" s="156"/>
    </row>
    <row r="65" spans="2:10" ht="15.75" customHeight="1" x14ac:dyDescent="0.2">
      <c r="B65" s="22"/>
      <c r="C65" s="7">
        <v>0</v>
      </c>
      <c r="D65" s="7">
        <v>0</v>
      </c>
      <c r="E65" s="2">
        <f t="shared" si="4"/>
        <v>0</v>
      </c>
      <c r="G65" s="177" t="s">
        <v>35</v>
      </c>
      <c r="H65" s="178"/>
      <c r="I65" s="179"/>
      <c r="J65" s="155">
        <f>SUM(E25,E35,E42,E48,E56,E66,J24,J33,J40,J46,J52,J59)</f>
        <v>-1300.5</v>
      </c>
    </row>
    <row r="66" spans="2:10" ht="15.75" customHeight="1" x14ac:dyDescent="0.2">
      <c r="B66" s="23" t="s">
        <v>19</v>
      </c>
      <c r="C66" s="2">
        <f>SUM(C59:C65)</f>
        <v>120</v>
      </c>
      <c r="D66" s="2">
        <f>SUM(D59:D65)</f>
        <v>67.3</v>
      </c>
      <c r="E66" s="2">
        <f>SUM(E59:E65)</f>
        <v>52.7</v>
      </c>
      <c r="G66" s="180"/>
      <c r="H66" s="181"/>
      <c r="I66" s="182"/>
      <c r="J66" s="156"/>
    </row>
    <row r="68" spans="2:10" x14ac:dyDescent="0.2">
      <c r="B68" s="46" t="s">
        <v>72</v>
      </c>
      <c r="C68" s="47" t="s">
        <v>6</v>
      </c>
      <c r="D68" s="48" t="s">
        <v>7</v>
      </c>
      <c r="E68" s="48" t="s">
        <v>8</v>
      </c>
    </row>
    <row r="69" spans="2:10" ht="21" x14ac:dyDescent="0.2">
      <c r="B69" s="59" t="s">
        <v>73</v>
      </c>
      <c r="C69" s="31">
        <v>350</v>
      </c>
      <c r="D69" s="31">
        <v>0</v>
      </c>
      <c r="E69" s="51">
        <f t="shared" ref="E69:E75" si="5">C69-D69</f>
        <v>350</v>
      </c>
    </row>
    <row r="70" spans="2:10" x14ac:dyDescent="0.2">
      <c r="B70" s="50" t="s">
        <v>76</v>
      </c>
      <c r="C70" s="31">
        <f>'Budget Mai 2010'!E70</f>
        <v>909.46</v>
      </c>
      <c r="D70" s="31">
        <f>SUM(-J8,-593.91)</f>
        <v>-493.19999999999993</v>
      </c>
      <c r="E70" s="52">
        <f t="shared" si="5"/>
        <v>1402.6599999999999</v>
      </c>
    </row>
    <row r="71" spans="2:10" x14ac:dyDescent="0.2">
      <c r="B71" s="50" t="s">
        <v>75</v>
      </c>
      <c r="C71" s="31">
        <f>'Budget Mai 2010'!E71</f>
        <v>193.87999999999985</v>
      </c>
      <c r="D71" s="31">
        <v>-300</v>
      </c>
      <c r="E71" s="52">
        <f t="shared" si="5"/>
        <v>493.87999999999988</v>
      </c>
    </row>
    <row r="72" spans="2:10" x14ac:dyDescent="0.2">
      <c r="B72" s="50" t="s">
        <v>77</v>
      </c>
      <c r="C72" s="31">
        <f>'Budget Mai 2010'!E72</f>
        <v>1067.67</v>
      </c>
      <c r="D72" s="31">
        <f>SUM(-552.12,623)</f>
        <v>70.88</v>
      </c>
      <c r="E72" s="52">
        <f t="shared" si="5"/>
        <v>996.79000000000008</v>
      </c>
    </row>
    <row r="73" spans="2:10" x14ac:dyDescent="0.2">
      <c r="B73" s="50"/>
      <c r="C73" s="31">
        <v>0</v>
      </c>
      <c r="D73" s="31">
        <v>0</v>
      </c>
      <c r="E73" s="52">
        <f t="shared" si="5"/>
        <v>0</v>
      </c>
    </row>
    <row r="74" spans="2:10" x14ac:dyDescent="0.2">
      <c r="B74" s="50"/>
      <c r="C74" s="31">
        <v>0</v>
      </c>
      <c r="D74" s="31">
        <v>0</v>
      </c>
      <c r="E74" s="52">
        <f t="shared" si="5"/>
        <v>0</v>
      </c>
    </row>
    <row r="75" spans="2:10" x14ac:dyDescent="0.2">
      <c r="B75" s="50"/>
      <c r="C75" s="31">
        <v>0</v>
      </c>
      <c r="D75" s="31">
        <v>0</v>
      </c>
      <c r="E75" s="52">
        <f t="shared" si="5"/>
        <v>0</v>
      </c>
    </row>
    <row r="76" spans="2:10" x14ac:dyDescent="0.2">
      <c r="B76" s="53" t="s">
        <v>19</v>
      </c>
      <c r="C76" s="52">
        <f>SUM(C69:C75)</f>
        <v>2521.0100000000002</v>
      </c>
      <c r="D76" s="52">
        <f>SUM(D69:D75)</f>
        <v>-722.31999999999994</v>
      </c>
      <c r="E76" s="52">
        <f>SUM(E69:E75)</f>
        <v>3243.33</v>
      </c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11" type="noConversion"/>
  <pageMargins left="0.78740157499999996" right="0.78740157499999996" top="0.984251969" bottom="0.984251969" header="0.4921259845" footer="0.4921259845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J76"/>
  <sheetViews>
    <sheetView topLeftCell="B2" zoomScale="95" workbookViewId="0">
      <selection activeCell="B16" sqref="B16:C16"/>
    </sheetView>
  </sheetViews>
  <sheetFormatPr baseColWidth="10" defaultColWidth="9.140625" defaultRowHeight="12.75" x14ac:dyDescent="0.2"/>
  <cols>
    <col min="1" max="1" width="1.7109375" style="3" customWidth="1"/>
    <col min="2" max="2" width="32" style="16" customWidth="1"/>
    <col min="3" max="3" width="13.42578125" style="3" customWidth="1"/>
    <col min="4" max="4" width="14.85546875" style="3" customWidth="1"/>
    <col min="5" max="5" width="11.7109375" style="3" customWidth="1"/>
    <col min="6" max="6" width="2.85546875" style="3" customWidth="1"/>
    <col min="7" max="7" width="32" style="3" customWidth="1"/>
    <col min="8" max="9" width="13.5703125" style="3" customWidth="1"/>
    <col min="10" max="10" width="11.7109375" style="3" customWidth="1"/>
    <col min="11" max="16384" width="9.140625" style="3"/>
  </cols>
  <sheetData>
    <row r="1" spans="1:10" ht="12.75" customHeight="1" x14ac:dyDescent="0.45">
      <c r="A1" s="11"/>
      <c r="B1" s="12"/>
      <c r="C1" s="12"/>
      <c r="D1" s="12"/>
      <c r="E1" s="12"/>
      <c r="F1" s="12"/>
      <c r="G1" s="12"/>
      <c r="H1" s="12"/>
      <c r="I1" s="12"/>
      <c r="J1" s="11"/>
    </row>
    <row r="2" spans="1:10" ht="12.75" customHeight="1" x14ac:dyDescent="0.2">
      <c r="A2" s="11"/>
      <c r="B2" s="142" t="s">
        <v>62</v>
      </c>
      <c r="C2" s="142"/>
      <c r="D2" s="142"/>
      <c r="E2" s="142"/>
      <c r="F2" s="142"/>
      <c r="G2" s="142"/>
      <c r="H2" s="142"/>
      <c r="I2" s="142"/>
      <c r="J2" s="142"/>
    </row>
    <row r="3" spans="1:10" ht="12.75" customHeight="1" x14ac:dyDescent="0.2">
      <c r="B3" s="142"/>
      <c r="C3" s="142"/>
      <c r="D3" s="142"/>
      <c r="E3" s="142"/>
      <c r="F3" s="142"/>
      <c r="G3" s="142"/>
      <c r="H3" s="142"/>
      <c r="I3" s="142"/>
      <c r="J3" s="142"/>
    </row>
    <row r="4" spans="1:10" ht="38.25" customHeight="1" x14ac:dyDescent="0.2">
      <c r="B4" s="142"/>
      <c r="C4" s="142"/>
      <c r="D4" s="142"/>
      <c r="E4" s="142"/>
      <c r="F4" s="142"/>
      <c r="G4" s="142"/>
      <c r="H4" s="142"/>
      <c r="I4" s="142"/>
      <c r="J4" s="142"/>
    </row>
    <row r="5" spans="1:10" ht="9" customHeight="1" x14ac:dyDescent="0.2">
      <c r="B5" s="143"/>
      <c r="C5" s="143"/>
      <c r="D5" s="143"/>
      <c r="F5" s="13"/>
      <c r="H5" s="14"/>
      <c r="I5" s="9"/>
      <c r="J5" s="15"/>
    </row>
    <row r="6" spans="1:10" ht="15.95" customHeight="1" x14ac:dyDescent="0.2">
      <c r="B6" s="144" t="s">
        <v>0</v>
      </c>
      <c r="C6" s="147" t="s">
        <v>71</v>
      </c>
      <c r="D6" s="148"/>
      <c r="E6" s="6">
        <v>1500</v>
      </c>
      <c r="F6" s="13"/>
      <c r="G6" s="149" t="s">
        <v>1</v>
      </c>
      <c r="H6" s="150"/>
      <c r="I6" s="151"/>
      <c r="J6" s="155">
        <f>E8-J61</f>
        <v>490.45000000000005</v>
      </c>
    </row>
    <row r="7" spans="1:10" ht="15.95" customHeight="1" x14ac:dyDescent="0.2">
      <c r="B7" s="145"/>
      <c r="C7" s="147" t="s">
        <v>2</v>
      </c>
      <c r="D7" s="148"/>
      <c r="E7" s="7">
        <v>500</v>
      </c>
      <c r="F7" s="13"/>
      <c r="G7" s="152"/>
      <c r="H7" s="153"/>
      <c r="I7" s="154"/>
      <c r="J7" s="156"/>
    </row>
    <row r="8" spans="1:10" ht="15.95" customHeight="1" x14ac:dyDescent="0.2">
      <c r="B8" s="146"/>
      <c r="C8" s="147" t="s">
        <v>3</v>
      </c>
      <c r="D8" s="148"/>
      <c r="E8" s="8">
        <f>SUM(E6:E7)</f>
        <v>2000</v>
      </c>
      <c r="F8" s="13"/>
      <c r="G8" s="157" t="s">
        <v>69</v>
      </c>
      <c r="H8" s="158"/>
      <c r="I8" s="159"/>
      <c r="J8" s="163">
        <f>E12-J63</f>
        <v>1729.46</v>
      </c>
    </row>
    <row r="9" spans="1:10" ht="15.95" customHeight="1" x14ac:dyDescent="0.2">
      <c r="C9" s="17"/>
      <c r="D9" s="17"/>
      <c r="E9" s="9"/>
      <c r="F9" s="13"/>
      <c r="G9" s="160"/>
      <c r="H9" s="161"/>
      <c r="I9" s="162"/>
      <c r="J9" s="164"/>
    </row>
    <row r="10" spans="1:10" ht="15.95" customHeight="1" x14ac:dyDescent="0.2">
      <c r="B10" s="144" t="s">
        <v>4</v>
      </c>
      <c r="C10" s="147" t="s">
        <v>71</v>
      </c>
      <c r="D10" s="148"/>
      <c r="E10" s="6">
        <f>SUM(1027.72,443.74)</f>
        <v>1471.46</v>
      </c>
      <c r="F10" s="13"/>
      <c r="G10" s="165" t="s">
        <v>70</v>
      </c>
      <c r="H10" s="166"/>
      <c r="I10" s="167"/>
      <c r="J10" s="174">
        <f>SUM('Budget Juin 2010'!J10:J12,'Budget Juillet 2010'!J8:J9)</f>
        <v>4417.84</v>
      </c>
    </row>
    <row r="11" spans="1:10" ht="15.95" customHeight="1" x14ac:dyDescent="0.2">
      <c r="B11" s="145"/>
      <c r="C11" s="147" t="s">
        <v>2</v>
      </c>
      <c r="D11" s="148"/>
      <c r="E11" s="6">
        <f>SUM(90,552.12,6.3,14.7)</f>
        <v>663.12</v>
      </c>
      <c r="F11" s="13"/>
      <c r="G11" s="168"/>
      <c r="H11" s="169"/>
      <c r="I11" s="170"/>
      <c r="J11" s="175"/>
    </row>
    <row r="12" spans="1:10" ht="15.95" customHeight="1" x14ac:dyDescent="0.2">
      <c r="B12" s="146"/>
      <c r="C12" s="147" t="s">
        <v>3</v>
      </c>
      <c r="D12" s="148"/>
      <c r="E12" s="8">
        <f>SUM(E10:E11)</f>
        <v>2134.58</v>
      </c>
      <c r="F12" s="13"/>
      <c r="G12" s="171"/>
      <c r="H12" s="172"/>
      <c r="I12" s="173"/>
      <c r="J12" s="176"/>
    </row>
    <row r="13" spans="1:10" ht="15.95" customHeight="1" x14ac:dyDescent="0.2">
      <c r="C13" s="16"/>
      <c r="D13" s="18"/>
      <c r="E13" s="10"/>
      <c r="F13" s="17"/>
      <c r="G13" s="17"/>
      <c r="H13" s="17"/>
      <c r="I13" s="17"/>
      <c r="J13" s="5"/>
    </row>
    <row r="14" spans="1:10" ht="15.75" customHeight="1" x14ac:dyDescent="0.2">
      <c r="B14" s="19" t="s">
        <v>97</v>
      </c>
      <c r="C14" s="20" t="s">
        <v>6</v>
      </c>
      <c r="D14" s="4" t="s">
        <v>7</v>
      </c>
      <c r="E14" s="4" t="s">
        <v>8</v>
      </c>
      <c r="G14" s="21" t="s">
        <v>9</v>
      </c>
      <c r="H14" s="4" t="s">
        <v>6</v>
      </c>
      <c r="I14" s="4" t="s">
        <v>7</v>
      </c>
      <c r="J14" s="4" t="s">
        <v>8</v>
      </c>
    </row>
    <row r="15" spans="1:10" ht="15.75" customHeight="1" x14ac:dyDescent="0.2">
      <c r="B15" s="22" t="s">
        <v>41</v>
      </c>
      <c r="C15" s="6">
        <v>282.5</v>
      </c>
      <c r="D15" s="6">
        <v>282.5</v>
      </c>
      <c r="E15" s="1">
        <f t="shared" ref="E15:E24" si="0">C15-D15</f>
        <v>0</v>
      </c>
      <c r="G15" s="22" t="s">
        <v>10</v>
      </c>
      <c r="H15" s="7">
        <v>35</v>
      </c>
      <c r="I15" s="7">
        <v>0</v>
      </c>
      <c r="J15" s="1">
        <f t="shared" ref="J15:J24" si="1">H15-I15</f>
        <v>35</v>
      </c>
    </row>
    <row r="16" spans="1:10" ht="15.75" customHeight="1" x14ac:dyDescent="0.2">
      <c r="B16" s="22" t="s">
        <v>103</v>
      </c>
      <c r="C16" s="7">
        <v>70</v>
      </c>
      <c r="D16" s="7">
        <v>0</v>
      </c>
      <c r="E16" s="2">
        <f t="shared" si="0"/>
        <v>70</v>
      </c>
      <c r="G16" s="22" t="s">
        <v>12</v>
      </c>
      <c r="H16" s="7">
        <v>5</v>
      </c>
      <c r="I16" s="7">
        <v>0</v>
      </c>
      <c r="J16" s="2">
        <f t="shared" si="1"/>
        <v>5</v>
      </c>
    </row>
    <row r="17" spans="2:10" ht="15.75" customHeight="1" x14ac:dyDescent="0.2">
      <c r="B17" s="22" t="s">
        <v>11</v>
      </c>
      <c r="C17" s="7">
        <v>0</v>
      </c>
      <c r="D17" s="7">
        <v>0</v>
      </c>
      <c r="E17" s="2">
        <f t="shared" si="0"/>
        <v>0</v>
      </c>
      <c r="G17" s="22" t="s">
        <v>68</v>
      </c>
      <c r="H17" s="7">
        <v>80</v>
      </c>
      <c r="I17" s="7">
        <v>0</v>
      </c>
      <c r="J17" s="2">
        <f t="shared" si="1"/>
        <v>80</v>
      </c>
    </row>
    <row r="18" spans="2:10" ht="15.75" customHeight="1" x14ac:dyDescent="0.2">
      <c r="B18" s="22" t="s">
        <v>13</v>
      </c>
      <c r="C18" s="7">
        <v>73.95</v>
      </c>
      <c r="D18" s="7">
        <v>73.95</v>
      </c>
      <c r="E18" s="2">
        <f t="shared" si="0"/>
        <v>0</v>
      </c>
      <c r="G18" s="22" t="s">
        <v>42</v>
      </c>
      <c r="H18" s="7">
        <v>100</v>
      </c>
      <c r="I18" s="7">
        <v>0</v>
      </c>
      <c r="J18" s="2">
        <f t="shared" si="1"/>
        <v>100</v>
      </c>
    </row>
    <row r="19" spans="2:10" ht="15.75" customHeight="1" x14ac:dyDescent="0.2">
      <c r="B19" s="22" t="s">
        <v>14</v>
      </c>
      <c r="C19" s="7">
        <v>0</v>
      </c>
      <c r="D19" s="7">
        <v>0</v>
      </c>
      <c r="E19" s="2">
        <f t="shared" si="0"/>
        <v>0</v>
      </c>
      <c r="G19" s="22"/>
      <c r="H19" s="7">
        <v>0</v>
      </c>
      <c r="I19" s="7">
        <v>0</v>
      </c>
      <c r="J19" s="2">
        <f t="shared" si="1"/>
        <v>0</v>
      </c>
    </row>
    <row r="20" spans="2:10" ht="15.75" customHeight="1" x14ac:dyDescent="0.2">
      <c r="B20" s="22" t="s">
        <v>50</v>
      </c>
      <c r="C20" s="7">
        <v>30</v>
      </c>
      <c r="D20" s="7">
        <v>30.57</v>
      </c>
      <c r="E20" s="2">
        <f t="shared" si="0"/>
        <v>-0.57000000000000028</v>
      </c>
      <c r="G20" s="22"/>
      <c r="H20" s="7">
        <v>0</v>
      </c>
      <c r="I20" s="7">
        <v>0</v>
      </c>
      <c r="J20" s="2">
        <f t="shared" si="1"/>
        <v>0</v>
      </c>
    </row>
    <row r="21" spans="2:10" ht="15.75" customHeight="1" x14ac:dyDescent="0.2">
      <c r="B21" s="22" t="s">
        <v>15</v>
      </c>
      <c r="C21" s="7">
        <v>11</v>
      </c>
      <c r="D21" s="7">
        <v>0</v>
      </c>
      <c r="E21" s="2">
        <f t="shared" si="0"/>
        <v>11</v>
      </c>
      <c r="G21" s="22"/>
      <c r="H21" s="7">
        <v>0</v>
      </c>
      <c r="I21" s="7">
        <v>0</v>
      </c>
      <c r="J21" s="2">
        <f t="shared" si="1"/>
        <v>0</v>
      </c>
    </row>
    <row r="22" spans="2:10" ht="15.75" customHeight="1" x14ac:dyDescent="0.2">
      <c r="B22" s="22" t="s">
        <v>17</v>
      </c>
      <c r="C22" s="7">
        <v>0</v>
      </c>
      <c r="D22" s="7">
        <v>0</v>
      </c>
      <c r="E22" s="2">
        <f t="shared" si="0"/>
        <v>0</v>
      </c>
      <c r="G22" s="22"/>
      <c r="H22" s="7">
        <v>0</v>
      </c>
      <c r="I22" s="7">
        <v>0</v>
      </c>
      <c r="J22" s="2">
        <f t="shared" si="1"/>
        <v>0</v>
      </c>
    </row>
    <row r="23" spans="2:10" ht="15.75" customHeight="1" x14ac:dyDescent="0.2">
      <c r="B23" s="22" t="s">
        <v>18</v>
      </c>
      <c r="C23" s="7">
        <v>0</v>
      </c>
      <c r="D23" s="7">
        <v>0</v>
      </c>
      <c r="E23" s="2">
        <f t="shared" si="0"/>
        <v>0</v>
      </c>
      <c r="G23" s="22"/>
      <c r="H23" s="7">
        <v>0</v>
      </c>
      <c r="I23" s="7">
        <v>0</v>
      </c>
      <c r="J23" s="2">
        <f t="shared" si="1"/>
        <v>0</v>
      </c>
    </row>
    <row r="24" spans="2:10" ht="15.75" customHeight="1" x14ac:dyDescent="0.2">
      <c r="B24" s="22"/>
      <c r="C24" s="7">
        <v>0</v>
      </c>
      <c r="D24" s="7">
        <v>0</v>
      </c>
      <c r="E24" s="2">
        <f t="shared" si="0"/>
        <v>0</v>
      </c>
      <c r="G24" s="23" t="s">
        <v>19</v>
      </c>
      <c r="H24" s="2">
        <f>SUM(H15:H23)</f>
        <v>220</v>
      </c>
      <c r="I24" s="2">
        <f>SUM(I15:I23)</f>
        <v>0</v>
      </c>
      <c r="J24" s="2">
        <f t="shared" si="1"/>
        <v>220</v>
      </c>
    </row>
    <row r="25" spans="2:10" ht="15.75" customHeight="1" x14ac:dyDescent="0.2">
      <c r="B25" s="23" t="s">
        <v>19</v>
      </c>
      <c r="C25" s="2">
        <f>SUM(C15:C24)</f>
        <v>467.45</v>
      </c>
      <c r="D25" s="2">
        <f>SUM(D15:D24)</f>
        <v>387.02</v>
      </c>
      <c r="E25" s="2">
        <f>SUM(E15:E24)</f>
        <v>80.430000000000007</v>
      </c>
      <c r="G25" s="15"/>
      <c r="H25" s="24"/>
    </row>
    <row r="26" spans="2:10" ht="15.75" customHeight="1" x14ac:dyDescent="0.2">
      <c r="B26" s="3"/>
      <c r="G26" s="21" t="s">
        <v>43</v>
      </c>
      <c r="H26" s="25" t="s">
        <v>6</v>
      </c>
      <c r="I26" s="4" t="s">
        <v>7</v>
      </c>
      <c r="J26" s="4" t="s">
        <v>8</v>
      </c>
    </row>
    <row r="27" spans="2:10" ht="15.75" customHeight="1" x14ac:dyDescent="0.2">
      <c r="B27" s="19" t="s">
        <v>20</v>
      </c>
      <c r="C27" s="20" t="s">
        <v>6</v>
      </c>
      <c r="D27" s="4" t="s">
        <v>7</v>
      </c>
      <c r="E27" s="4" t="s">
        <v>8</v>
      </c>
      <c r="G27" s="22" t="s">
        <v>44</v>
      </c>
      <c r="H27" s="6">
        <v>30</v>
      </c>
      <c r="I27" s="7">
        <v>0</v>
      </c>
      <c r="J27" s="1">
        <f t="shared" ref="J27:J32" si="2">H27-I27</f>
        <v>30</v>
      </c>
    </row>
    <row r="28" spans="2:10" ht="15.75" customHeight="1" x14ac:dyDescent="0.2">
      <c r="B28" s="22" t="s">
        <v>21</v>
      </c>
      <c r="C28" s="7">
        <v>155</v>
      </c>
      <c r="D28" s="7">
        <v>0</v>
      </c>
      <c r="E28" s="1">
        <f t="shared" ref="E28:E33" si="3">C28-D28</f>
        <v>155</v>
      </c>
      <c r="G28" s="22" t="s">
        <v>45</v>
      </c>
      <c r="H28" s="7">
        <v>40</v>
      </c>
      <c r="I28" s="7">
        <v>0</v>
      </c>
      <c r="J28" s="2">
        <f t="shared" si="2"/>
        <v>40</v>
      </c>
    </row>
    <row r="29" spans="2:10" ht="15.75" customHeight="1" x14ac:dyDescent="0.2">
      <c r="B29" s="22" t="s">
        <v>46</v>
      </c>
      <c r="C29" s="7">
        <v>55</v>
      </c>
      <c r="D29" s="7">
        <v>0</v>
      </c>
      <c r="E29" s="2">
        <f>C29-D29</f>
        <v>55</v>
      </c>
      <c r="G29" s="22" t="s">
        <v>49</v>
      </c>
      <c r="H29" s="7">
        <v>10</v>
      </c>
      <c r="I29" s="7">
        <v>0</v>
      </c>
      <c r="J29" s="2">
        <f t="shared" si="2"/>
        <v>10</v>
      </c>
    </row>
    <row r="30" spans="2:10" ht="15.75" customHeight="1" x14ac:dyDescent="0.2">
      <c r="B30" s="26" t="s">
        <v>52</v>
      </c>
      <c r="C30" s="7">
        <v>13</v>
      </c>
      <c r="D30" s="7">
        <v>0</v>
      </c>
      <c r="E30" s="2">
        <f t="shared" si="3"/>
        <v>13</v>
      </c>
      <c r="G30" s="22"/>
      <c r="H30" s="7">
        <v>0</v>
      </c>
      <c r="I30" s="7">
        <v>0</v>
      </c>
      <c r="J30" s="2">
        <f t="shared" si="2"/>
        <v>0</v>
      </c>
    </row>
    <row r="31" spans="2:10" ht="15.75" customHeight="1" x14ac:dyDescent="0.2">
      <c r="B31" s="22" t="s">
        <v>40</v>
      </c>
      <c r="C31" s="7">
        <v>11</v>
      </c>
      <c r="D31" s="7">
        <v>0</v>
      </c>
      <c r="E31" s="2">
        <f t="shared" si="3"/>
        <v>11</v>
      </c>
      <c r="G31" s="22"/>
      <c r="H31" s="7">
        <v>0</v>
      </c>
      <c r="I31" s="7">
        <v>0</v>
      </c>
      <c r="J31" s="2">
        <f t="shared" si="2"/>
        <v>0</v>
      </c>
    </row>
    <row r="32" spans="2:10" ht="15.75" customHeight="1" x14ac:dyDescent="0.2">
      <c r="B32" s="22" t="s">
        <v>53</v>
      </c>
      <c r="C32" s="7">
        <v>0</v>
      </c>
      <c r="D32" s="7">
        <v>0</v>
      </c>
      <c r="E32" s="2">
        <f t="shared" si="3"/>
        <v>0</v>
      </c>
      <c r="G32" s="22"/>
      <c r="H32" s="7">
        <v>0</v>
      </c>
      <c r="I32" s="7">
        <v>0</v>
      </c>
      <c r="J32" s="2">
        <f t="shared" si="2"/>
        <v>0</v>
      </c>
    </row>
    <row r="33" spans="2:10" ht="15.75" customHeight="1" x14ac:dyDescent="0.2">
      <c r="B33" s="22"/>
      <c r="C33" s="7">
        <v>0</v>
      </c>
      <c r="D33" s="7">
        <v>0</v>
      </c>
      <c r="E33" s="2">
        <f t="shared" si="3"/>
        <v>0</v>
      </c>
      <c r="G33" s="23" t="s">
        <v>19</v>
      </c>
      <c r="H33" s="2">
        <f>SUM(H27:H32)</f>
        <v>80</v>
      </c>
      <c r="I33" s="2">
        <f>SUM(I27:I32)</f>
        <v>0</v>
      </c>
      <c r="J33" s="2">
        <f>SUM(J27:J32)</f>
        <v>80</v>
      </c>
    </row>
    <row r="34" spans="2:10" ht="15.75" customHeight="1" x14ac:dyDescent="0.2">
      <c r="B34" s="22"/>
      <c r="C34" s="7">
        <v>0</v>
      </c>
      <c r="D34" s="7">
        <v>0</v>
      </c>
      <c r="E34" s="2">
        <f>C34-D34</f>
        <v>0</v>
      </c>
    </row>
    <row r="35" spans="2:10" ht="15.75" customHeight="1" x14ac:dyDescent="0.2">
      <c r="B35" s="23" t="s">
        <v>19</v>
      </c>
      <c r="C35" s="2">
        <f>SUM(C28:C34)</f>
        <v>234</v>
      </c>
      <c r="D35" s="2">
        <f>SUM(D28:D34)</f>
        <v>0</v>
      </c>
      <c r="E35" s="2">
        <f>SUM(E28:E34)</f>
        <v>234</v>
      </c>
      <c r="G35" s="19" t="s">
        <v>101</v>
      </c>
      <c r="H35" s="20" t="s">
        <v>6</v>
      </c>
      <c r="I35" s="4" t="s">
        <v>7</v>
      </c>
      <c r="J35" s="4" t="s">
        <v>8</v>
      </c>
    </row>
    <row r="36" spans="2:10" ht="15.75" customHeight="1" x14ac:dyDescent="0.2">
      <c r="B36" s="3"/>
      <c r="G36" s="22"/>
      <c r="H36" s="6">
        <v>0</v>
      </c>
      <c r="I36" s="6">
        <v>0</v>
      </c>
      <c r="J36" s="1">
        <f>H36-I36</f>
        <v>0</v>
      </c>
    </row>
    <row r="37" spans="2:10" ht="15.75" customHeight="1" x14ac:dyDescent="0.2">
      <c r="B37" s="19" t="s">
        <v>22</v>
      </c>
      <c r="C37" s="20" t="s">
        <v>6</v>
      </c>
      <c r="D37" s="4" t="s">
        <v>7</v>
      </c>
      <c r="E37" s="4" t="s">
        <v>8</v>
      </c>
      <c r="G37" s="22"/>
      <c r="H37" s="6">
        <v>0</v>
      </c>
      <c r="I37" s="6">
        <v>0</v>
      </c>
      <c r="J37" s="2">
        <f>H37-I37</f>
        <v>0</v>
      </c>
    </row>
    <row r="38" spans="2:10" ht="15.75" customHeight="1" x14ac:dyDescent="0.2">
      <c r="B38" s="22" t="s">
        <v>105</v>
      </c>
      <c r="C38" s="6">
        <v>50</v>
      </c>
      <c r="D38" s="7">
        <v>0</v>
      </c>
      <c r="E38" s="1">
        <f>C38-D38</f>
        <v>50</v>
      </c>
      <c r="G38" s="22"/>
      <c r="H38" s="6">
        <v>0</v>
      </c>
      <c r="I38" s="7">
        <v>0</v>
      </c>
      <c r="J38" s="2">
        <f>H38-I38</f>
        <v>0</v>
      </c>
    </row>
    <row r="39" spans="2:10" ht="15.75" customHeight="1" x14ac:dyDescent="0.2">
      <c r="B39" s="22" t="s">
        <v>23</v>
      </c>
      <c r="C39" s="7">
        <v>0</v>
      </c>
      <c r="D39" s="7">
        <v>0</v>
      </c>
      <c r="E39" s="2">
        <f>C39-D39</f>
        <v>0</v>
      </c>
      <c r="G39" s="22"/>
      <c r="H39" s="6">
        <v>0</v>
      </c>
      <c r="I39" s="7">
        <v>0</v>
      </c>
      <c r="J39" s="2">
        <f>H39-I39</f>
        <v>0</v>
      </c>
    </row>
    <row r="40" spans="2:10" ht="15.75" customHeight="1" x14ac:dyDescent="0.2">
      <c r="B40" s="22" t="s">
        <v>24</v>
      </c>
      <c r="C40" s="7">
        <v>0</v>
      </c>
      <c r="D40" s="7">
        <v>0</v>
      </c>
      <c r="E40" s="2">
        <f>C40-D40</f>
        <v>0</v>
      </c>
      <c r="G40" s="23" t="s">
        <v>19</v>
      </c>
      <c r="H40" s="2">
        <f>SUM(H36:H39)</f>
        <v>0</v>
      </c>
      <c r="I40" s="2">
        <f>SUM(I36:I39)</f>
        <v>0</v>
      </c>
      <c r="J40" s="2">
        <f>SUM(J36:J39)</f>
        <v>0</v>
      </c>
    </row>
    <row r="41" spans="2:10" ht="15.75" customHeight="1" x14ac:dyDescent="0.2">
      <c r="B41" s="22"/>
      <c r="C41" s="7">
        <v>0</v>
      </c>
      <c r="D41" s="7">
        <v>0</v>
      </c>
      <c r="E41" s="2">
        <f>C41-D41</f>
        <v>0</v>
      </c>
    </row>
    <row r="42" spans="2:10" ht="15.75" customHeight="1" x14ac:dyDescent="0.2">
      <c r="B42" s="23" t="s">
        <v>19</v>
      </c>
      <c r="C42" s="2">
        <f>SUM(C38:C41)</f>
        <v>50</v>
      </c>
      <c r="D42" s="2">
        <f>SUM(D38:D41)</f>
        <v>0</v>
      </c>
      <c r="E42" s="2">
        <f>SUM(E38:E41)</f>
        <v>50</v>
      </c>
      <c r="G42" s="19" t="s">
        <v>25</v>
      </c>
      <c r="H42" s="20" t="s">
        <v>6</v>
      </c>
      <c r="I42" s="4" t="s">
        <v>7</v>
      </c>
      <c r="J42" s="4" t="s">
        <v>8</v>
      </c>
    </row>
    <row r="43" spans="2:10" ht="15.75" customHeight="1" x14ac:dyDescent="0.2">
      <c r="B43" s="3"/>
      <c r="G43" s="22"/>
      <c r="H43" s="7">
        <v>0</v>
      </c>
      <c r="I43" s="7">
        <v>0</v>
      </c>
      <c r="J43" s="1">
        <f>H43-I43</f>
        <v>0</v>
      </c>
    </row>
    <row r="44" spans="2:10" ht="15.75" customHeight="1" x14ac:dyDescent="0.2">
      <c r="B44" s="19" t="s">
        <v>26</v>
      </c>
      <c r="C44" s="20" t="s">
        <v>6</v>
      </c>
      <c r="D44" s="4" t="s">
        <v>7</v>
      </c>
      <c r="E44" s="4" t="s">
        <v>8</v>
      </c>
      <c r="G44" s="22"/>
      <c r="H44" s="7">
        <v>0</v>
      </c>
      <c r="I44" s="7">
        <v>0</v>
      </c>
      <c r="J44" s="2">
        <f>H44-I44</f>
        <v>0</v>
      </c>
    </row>
    <row r="45" spans="2:10" ht="15.75" customHeight="1" x14ac:dyDescent="0.2">
      <c r="B45" s="22" t="s">
        <v>27</v>
      </c>
      <c r="C45" s="6">
        <v>230</v>
      </c>
      <c r="D45" s="7">
        <v>0</v>
      </c>
      <c r="E45" s="1">
        <f>C45-D45</f>
        <v>230</v>
      </c>
      <c r="G45" s="22"/>
      <c r="H45" s="7">
        <v>0</v>
      </c>
      <c r="I45" s="7">
        <v>0</v>
      </c>
      <c r="J45" s="2">
        <f>H45-I45</f>
        <v>0</v>
      </c>
    </row>
    <row r="46" spans="2:10" ht="15.75" customHeight="1" x14ac:dyDescent="0.2">
      <c r="B46" s="22" t="s">
        <v>28</v>
      </c>
      <c r="C46" s="7">
        <v>40</v>
      </c>
      <c r="D46" s="7">
        <v>0</v>
      </c>
      <c r="E46" s="2">
        <f>C46-D46</f>
        <v>40</v>
      </c>
      <c r="G46" s="23" t="s">
        <v>19</v>
      </c>
      <c r="H46" s="2">
        <f>SUM(H43:H45)</f>
        <v>0</v>
      </c>
      <c r="I46" s="2">
        <f>SUM(I43:I45)</f>
        <v>0</v>
      </c>
      <c r="J46" s="2">
        <f>SUM(J43:J45)</f>
        <v>0</v>
      </c>
    </row>
    <row r="47" spans="2:10" ht="15.75" customHeight="1" x14ac:dyDescent="0.2">
      <c r="B47" s="22"/>
      <c r="C47" s="7">
        <v>0</v>
      </c>
      <c r="D47" s="7">
        <v>0</v>
      </c>
      <c r="E47" s="2">
        <f>C47-D47</f>
        <v>0</v>
      </c>
    </row>
    <row r="48" spans="2:10" ht="15.75" customHeight="1" x14ac:dyDescent="0.2">
      <c r="B48" s="23" t="s">
        <v>19</v>
      </c>
      <c r="C48" s="2">
        <f>SUM(C45:C47)</f>
        <v>270</v>
      </c>
      <c r="D48" s="2">
        <f>SUM(D45:D47)</f>
        <v>0</v>
      </c>
      <c r="E48" s="2">
        <f>SUM(E45:E47)</f>
        <v>270</v>
      </c>
      <c r="G48" s="19" t="s">
        <v>29</v>
      </c>
      <c r="H48" s="20" t="s">
        <v>6</v>
      </c>
      <c r="I48" s="4" t="s">
        <v>7</v>
      </c>
      <c r="J48" s="4" t="s">
        <v>8</v>
      </c>
    </row>
    <row r="49" spans="2:10" ht="15.75" customHeight="1" x14ac:dyDescent="0.2">
      <c r="B49" s="3"/>
      <c r="G49" s="27"/>
      <c r="H49" s="7">
        <v>50</v>
      </c>
      <c r="I49" s="7">
        <v>0</v>
      </c>
      <c r="J49" s="1">
        <f>H49-I49</f>
        <v>50</v>
      </c>
    </row>
    <row r="50" spans="2:10" ht="15.75" customHeight="1" x14ac:dyDescent="0.2">
      <c r="B50" s="19" t="s">
        <v>36</v>
      </c>
      <c r="C50" s="20" t="s">
        <v>6</v>
      </c>
      <c r="D50" s="4" t="s">
        <v>7</v>
      </c>
      <c r="E50" s="4" t="s">
        <v>8</v>
      </c>
      <c r="G50" s="28"/>
      <c r="H50" s="7">
        <v>0</v>
      </c>
      <c r="I50" s="7">
        <v>0</v>
      </c>
      <c r="J50" s="2">
        <f>H50-I50</f>
        <v>0</v>
      </c>
    </row>
    <row r="51" spans="2:10" ht="15.75" customHeight="1" x14ac:dyDescent="0.2">
      <c r="B51" s="22" t="s">
        <v>37</v>
      </c>
      <c r="C51" s="6">
        <v>5</v>
      </c>
      <c r="D51" s="6">
        <v>5</v>
      </c>
      <c r="E51" s="1">
        <f>C51-D51</f>
        <v>0</v>
      </c>
      <c r="G51" s="22"/>
      <c r="H51" s="7">
        <v>0</v>
      </c>
      <c r="I51" s="7">
        <v>0</v>
      </c>
      <c r="J51" s="2">
        <f>H51-I51</f>
        <v>0</v>
      </c>
    </row>
    <row r="52" spans="2:10" ht="15.75" customHeight="1" x14ac:dyDescent="0.2">
      <c r="B52" s="22" t="s">
        <v>38</v>
      </c>
      <c r="C52" s="7">
        <v>5</v>
      </c>
      <c r="D52" s="7">
        <v>5</v>
      </c>
      <c r="E52" s="2">
        <f>C52-D52</f>
        <v>0</v>
      </c>
      <c r="G52" s="23" t="s">
        <v>19</v>
      </c>
      <c r="H52" s="2">
        <f>SUM(H49:H51)</f>
        <v>50</v>
      </c>
      <c r="I52" s="2">
        <f>SUM(I49:I51)</f>
        <v>0</v>
      </c>
      <c r="J52" s="2">
        <f>SUM(J49:J51)</f>
        <v>50</v>
      </c>
    </row>
    <row r="53" spans="2:10" ht="15.75" customHeight="1" x14ac:dyDescent="0.2">
      <c r="B53" s="22" t="s">
        <v>39</v>
      </c>
      <c r="C53" s="7">
        <v>8.1</v>
      </c>
      <c r="D53" s="7">
        <v>8.1</v>
      </c>
      <c r="E53" s="2">
        <f>C53-D53</f>
        <v>0</v>
      </c>
    </row>
    <row r="54" spans="2:10" ht="15.75" customHeight="1" x14ac:dyDescent="0.2">
      <c r="B54" s="22"/>
      <c r="C54" s="7">
        <v>0</v>
      </c>
      <c r="D54" s="7">
        <v>0</v>
      </c>
      <c r="E54" s="2">
        <f>C54-D54</f>
        <v>0</v>
      </c>
      <c r="G54" s="19" t="s">
        <v>55</v>
      </c>
      <c r="H54" s="20" t="s">
        <v>6</v>
      </c>
      <c r="I54" s="4" t="s">
        <v>7</v>
      </c>
      <c r="J54" s="4" t="s">
        <v>8</v>
      </c>
    </row>
    <row r="55" spans="2:10" ht="15.75" customHeight="1" x14ac:dyDescent="0.2">
      <c r="B55" s="22"/>
      <c r="C55" s="7">
        <v>0</v>
      </c>
      <c r="D55" s="7">
        <v>0</v>
      </c>
      <c r="E55" s="2">
        <f>C55-D55</f>
        <v>0</v>
      </c>
      <c r="G55" s="22"/>
      <c r="H55" s="7">
        <v>0</v>
      </c>
      <c r="I55" s="7">
        <v>0</v>
      </c>
      <c r="J55" s="1">
        <f>H55-I55</f>
        <v>0</v>
      </c>
    </row>
    <row r="56" spans="2:10" ht="15.75" customHeight="1" x14ac:dyDescent="0.2">
      <c r="B56" s="23" t="s">
        <v>19</v>
      </c>
      <c r="C56" s="2">
        <f>SUM(C51:C55)</f>
        <v>18.100000000000001</v>
      </c>
      <c r="D56" s="2">
        <f>SUM(D51:D55)</f>
        <v>18.100000000000001</v>
      </c>
      <c r="E56" s="2">
        <f>SUM(E51:E55)</f>
        <v>0</v>
      </c>
      <c r="G56" s="22"/>
      <c r="H56" s="7">
        <v>0</v>
      </c>
      <c r="I56" s="7">
        <v>0</v>
      </c>
      <c r="J56" s="2">
        <f>H56-I56</f>
        <v>0</v>
      </c>
    </row>
    <row r="57" spans="2:10" x14ac:dyDescent="0.2">
      <c r="B57" s="3"/>
      <c r="G57" s="22"/>
      <c r="H57" s="7">
        <v>0</v>
      </c>
      <c r="I57" s="7">
        <v>0</v>
      </c>
      <c r="J57" s="2">
        <f>H57-I57</f>
        <v>0</v>
      </c>
    </row>
    <row r="58" spans="2:10" ht="15.75" customHeight="1" x14ac:dyDescent="0.2">
      <c r="B58" s="19" t="s">
        <v>31</v>
      </c>
      <c r="C58" s="20" t="s">
        <v>6</v>
      </c>
      <c r="D58" s="4" t="s">
        <v>7</v>
      </c>
      <c r="E58" s="4" t="s">
        <v>8</v>
      </c>
      <c r="G58" s="22"/>
      <c r="H58" s="7">
        <v>0</v>
      </c>
      <c r="I58" s="7">
        <v>0</v>
      </c>
      <c r="J58" s="2">
        <f>H58-I58</f>
        <v>0</v>
      </c>
    </row>
    <row r="59" spans="2:10" ht="15.75" customHeight="1" x14ac:dyDescent="0.2">
      <c r="B59" s="22" t="s">
        <v>30</v>
      </c>
      <c r="C59" s="6">
        <v>40</v>
      </c>
      <c r="D59" s="7">
        <v>0</v>
      </c>
      <c r="E59" s="1">
        <f t="shared" ref="E59:E65" si="4">C59-D59</f>
        <v>40</v>
      </c>
      <c r="G59" s="23" t="s">
        <v>19</v>
      </c>
      <c r="H59" s="2">
        <f>SUM(H55:H58)</f>
        <v>0</v>
      </c>
      <c r="I59" s="2">
        <f>SUM(I55:I58)</f>
        <v>0</v>
      </c>
      <c r="J59" s="2">
        <f>SUM(J55:J58)</f>
        <v>0</v>
      </c>
    </row>
    <row r="60" spans="2:10" ht="15.75" customHeight="1" x14ac:dyDescent="0.2">
      <c r="B60" s="22" t="s">
        <v>47</v>
      </c>
      <c r="C60" s="7">
        <v>10</v>
      </c>
      <c r="D60" s="7">
        <v>0</v>
      </c>
      <c r="E60" s="2">
        <f t="shared" si="4"/>
        <v>10</v>
      </c>
    </row>
    <row r="61" spans="2:10" ht="15.75" customHeight="1" x14ac:dyDescent="0.2">
      <c r="B61" s="22" t="s">
        <v>32</v>
      </c>
      <c r="C61" s="7">
        <v>60</v>
      </c>
      <c r="D61" s="7">
        <v>0</v>
      </c>
      <c r="E61" s="2">
        <f t="shared" si="4"/>
        <v>60</v>
      </c>
      <c r="G61" s="177" t="s">
        <v>33</v>
      </c>
      <c r="H61" s="178"/>
      <c r="I61" s="179"/>
      <c r="J61" s="155">
        <f>SUM(C25,C35,C42,C48,C56,C66,H24,H33,H40,H46,H52,H59)</f>
        <v>1509.55</v>
      </c>
    </row>
    <row r="62" spans="2:10" ht="15.75" customHeight="1" x14ac:dyDescent="0.2">
      <c r="B62" s="22" t="s">
        <v>48</v>
      </c>
      <c r="C62" s="7">
        <v>10</v>
      </c>
      <c r="D62" s="7">
        <v>0</v>
      </c>
      <c r="E62" s="2">
        <f t="shared" si="4"/>
        <v>10</v>
      </c>
      <c r="G62" s="180"/>
      <c r="H62" s="181"/>
      <c r="I62" s="182"/>
      <c r="J62" s="156"/>
    </row>
    <row r="63" spans="2:10" ht="15.75" customHeight="1" x14ac:dyDescent="0.2">
      <c r="B63" s="22"/>
      <c r="C63" s="7">
        <v>0</v>
      </c>
      <c r="D63" s="7">
        <v>0</v>
      </c>
      <c r="E63" s="2">
        <f t="shared" si="4"/>
        <v>0</v>
      </c>
      <c r="G63" s="177" t="s">
        <v>34</v>
      </c>
      <c r="H63" s="178"/>
      <c r="I63" s="179"/>
      <c r="J63" s="155">
        <f>SUM(D25,D35,D42,D48,D56,D66,I24,I33,I40,I46,I52,I59)</f>
        <v>405.12</v>
      </c>
    </row>
    <row r="64" spans="2:10" ht="15.75" customHeight="1" x14ac:dyDescent="0.2">
      <c r="B64" s="22"/>
      <c r="C64" s="7">
        <v>0</v>
      </c>
      <c r="D64" s="7">
        <v>0</v>
      </c>
      <c r="E64" s="2">
        <f t="shared" si="4"/>
        <v>0</v>
      </c>
      <c r="G64" s="180"/>
      <c r="H64" s="181"/>
      <c r="I64" s="182"/>
      <c r="J64" s="156"/>
    </row>
    <row r="65" spans="2:10" ht="15.75" customHeight="1" x14ac:dyDescent="0.2">
      <c r="B65" s="22"/>
      <c r="C65" s="7">
        <v>0</v>
      </c>
      <c r="D65" s="7">
        <v>0</v>
      </c>
      <c r="E65" s="2">
        <f t="shared" si="4"/>
        <v>0</v>
      </c>
      <c r="G65" s="177" t="s">
        <v>35</v>
      </c>
      <c r="H65" s="178"/>
      <c r="I65" s="179"/>
      <c r="J65" s="155">
        <f>SUM(E25,E35,E42,E48,E56,E66,J24,J33,J40,J46,J52,J59)</f>
        <v>1104.43</v>
      </c>
    </row>
    <row r="66" spans="2:10" ht="15.75" customHeight="1" x14ac:dyDescent="0.2">
      <c r="B66" s="23" t="s">
        <v>19</v>
      </c>
      <c r="C66" s="2">
        <f>SUM(C59:C65)</f>
        <v>120</v>
      </c>
      <c r="D66" s="2">
        <f>SUM(D59:D65)</f>
        <v>0</v>
      </c>
      <c r="E66" s="2">
        <f>SUM(E59:E65)</f>
        <v>120</v>
      </c>
      <c r="G66" s="180"/>
      <c r="H66" s="181"/>
      <c r="I66" s="182"/>
      <c r="J66" s="156"/>
    </row>
    <row r="68" spans="2:10" x14ac:dyDescent="0.2">
      <c r="B68" s="46" t="s">
        <v>72</v>
      </c>
      <c r="C68" s="47" t="s">
        <v>6</v>
      </c>
      <c r="D68" s="48" t="s">
        <v>7</v>
      </c>
      <c r="E68" s="48" t="s">
        <v>8</v>
      </c>
    </row>
    <row r="69" spans="2:10" ht="21" x14ac:dyDescent="0.2">
      <c r="B69" s="59" t="s">
        <v>73</v>
      </c>
      <c r="C69" s="31">
        <v>350</v>
      </c>
      <c r="D69" s="31">
        <v>0</v>
      </c>
      <c r="E69" s="51">
        <f t="shared" ref="E69:E75" si="5">C69-D69</f>
        <v>350</v>
      </c>
    </row>
    <row r="70" spans="2:10" x14ac:dyDescent="0.2">
      <c r="B70" s="50" t="s">
        <v>76</v>
      </c>
      <c r="C70" s="31">
        <f>'Budget Mai 2010'!E70</f>
        <v>909.46</v>
      </c>
      <c r="D70" s="31">
        <f>SUM(-J8,-593.91)</f>
        <v>-2323.37</v>
      </c>
      <c r="E70" s="52">
        <f t="shared" si="5"/>
        <v>3232.83</v>
      </c>
    </row>
    <row r="71" spans="2:10" x14ac:dyDescent="0.2">
      <c r="B71" s="50" t="s">
        <v>75</v>
      </c>
      <c r="C71" s="31">
        <f>'Budget Mai 2010'!E71</f>
        <v>193.87999999999985</v>
      </c>
      <c r="D71" s="31">
        <v>-300</v>
      </c>
      <c r="E71" s="52">
        <f t="shared" si="5"/>
        <v>493.87999999999988</v>
      </c>
    </row>
    <row r="72" spans="2:10" x14ac:dyDescent="0.2">
      <c r="B72" s="50" t="s">
        <v>77</v>
      </c>
      <c r="C72" s="31">
        <f>'Budget Mai 2010'!E72</f>
        <v>1067.67</v>
      </c>
      <c r="D72" s="31">
        <f>SUM(-552.12,623)</f>
        <v>70.88</v>
      </c>
      <c r="E72" s="52">
        <f t="shared" si="5"/>
        <v>996.79000000000008</v>
      </c>
    </row>
    <row r="73" spans="2:10" x14ac:dyDescent="0.2">
      <c r="B73" s="50"/>
      <c r="C73" s="31">
        <v>0</v>
      </c>
      <c r="D73" s="31">
        <v>0</v>
      </c>
      <c r="E73" s="52">
        <f t="shared" si="5"/>
        <v>0</v>
      </c>
    </row>
    <row r="74" spans="2:10" x14ac:dyDescent="0.2">
      <c r="B74" s="50"/>
      <c r="C74" s="31">
        <v>0</v>
      </c>
      <c r="D74" s="31">
        <v>0</v>
      </c>
      <c r="E74" s="52">
        <f t="shared" si="5"/>
        <v>0</v>
      </c>
    </row>
    <row r="75" spans="2:10" x14ac:dyDescent="0.2">
      <c r="B75" s="50"/>
      <c r="C75" s="31">
        <v>0</v>
      </c>
      <c r="D75" s="31">
        <v>0</v>
      </c>
      <c r="E75" s="52">
        <f t="shared" si="5"/>
        <v>0</v>
      </c>
    </row>
    <row r="76" spans="2:10" x14ac:dyDescent="0.2">
      <c r="B76" s="53" t="s">
        <v>19</v>
      </c>
      <c r="C76" s="52">
        <f>SUM(C69:C75)</f>
        <v>2521.0100000000002</v>
      </c>
      <c r="D76" s="52">
        <f>SUM(D69:D75)</f>
        <v>-2552.4899999999998</v>
      </c>
      <c r="E76" s="52">
        <f>SUM(E69:E75)</f>
        <v>5073.5</v>
      </c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11" type="noConversion"/>
  <pageMargins left="0.78740157499999996" right="0.78740157499999996" top="0.984251969" bottom="0.984251969" header="0.4921259845" footer="0.4921259845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66"/>
  <sheetViews>
    <sheetView topLeftCell="B5" zoomScale="95" workbookViewId="0">
      <selection activeCell="B16" sqref="B16"/>
    </sheetView>
  </sheetViews>
  <sheetFormatPr baseColWidth="10" defaultColWidth="9.140625" defaultRowHeight="12.75" x14ac:dyDescent="0.2"/>
  <cols>
    <col min="1" max="1" width="1.7109375" style="3" customWidth="1"/>
    <col min="2" max="2" width="32" style="16" customWidth="1"/>
    <col min="3" max="3" width="13.42578125" style="3" customWidth="1"/>
    <col min="4" max="4" width="14.85546875" style="3" customWidth="1"/>
    <col min="5" max="5" width="11.7109375" style="3" customWidth="1"/>
    <col min="6" max="6" width="2.85546875" style="3" customWidth="1"/>
    <col min="7" max="7" width="32" style="3" customWidth="1"/>
    <col min="8" max="9" width="13.5703125" style="3" customWidth="1"/>
    <col min="10" max="10" width="11.7109375" style="3" customWidth="1"/>
    <col min="11" max="16384" width="9.140625" style="3"/>
  </cols>
  <sheetData>
    <row r="1" spans="1:10" ht="12.75" customHeight="1" x14ac:dyDescent="0.45">
      <c r="A1" s="11"/>
      <c r="B1" s="12"/>
      <c r="C1" s="12"/>
      <c r="D1" s="12"/>
      <c r="E1" s="12"/>
      <c r="F1" s="12"/>
      <c r="G1" s="12"/>
      <c r="H1" s="12"/>
      <c r="I1" s="12"/>
      <c r="J1" s="11"/>
    </row>
    <row r="2" spans="1:10" ht="12.75" customHeight="1" x14ac:dyDescent="0.2">
      <c r="A2" s="11"/>
      <c r="B2" s="142" t="s">
        <v>63</v>
      </c>
      <c r="C2" s="142"/>
      <c r="D2" s="142"/>
      <c r="E2" s="142"/>
      <c r="F2" s="142"/>
      <c r="G2" s="142"/>
      <c r="H2" s="142"/>
      <c r="I2" s="142"/>
      <c r="J2" s="142"/>
    </row>
    <row r="3" spans="1:10" ht="12.75" customHeight="1" x14ac:dyDescent="0.2">
      <c r="B3" s="142"/>
      <c r="C3" s="142"/>
      <c r="D3" s="142"/>
      <c r="E3" s="142"/>
      <c r="F3" s="142"/>
      <c r="G3" s="142"/>
      <c r="H3" s="142"/>
      <c r="I3" s="142"/>
      <c r="J3" s="142"/>
    </row>
    <row r="4" spans="1:10" ht="38.25" customHeight="1" x14ac:dyDescent="0.2">
      <c r="B4" s="142"/>
      <c r="C4" s="142"/>
      <c r="D4" s="142"/>
      <c r="E4" s="142"/>
      <c r="F4" s="142"/>
      <c r="G4" s="142"/>
      <c r="H4" s="142"/>
      <c r="I4" s="142"/>
      <c r="J4" s="142"/>
    </row>
    <row r="5" spans="1:10" ht="9" customHeight="1" x14ac:dyDescent="0.2">
      <c r="B5" s="143"/>
      <c r="C5" s="143"/>
      <c r="D5" s="143"/>
      <c r="F5" s="13"/>
      <c r="H5" s="14"/>
      <c r="I5" s="9"/>
      <c r="J5" s="15"/>
    </row>
    <row r="6" spans="1:10" ht="15.95" customHeight="1" x14ac:dyDescent="0.2">
      <c r="B6" s="144" t="s">
        <v>0</v>
      </c>
      <c r="C6" s="147" t="s">
        <v>71</v>
      </c>
      <c r="D6" s="148"/>
      <c r="E6" s="6">
        <v>1500</v>
      </c>
      <c r="F6" s="13"/>
      <c r="G6" s="149" t="s">
        <v>1</v>
      </c>
      <c r="H6" s="150"/>
      <c r="I6" s="151"/>
      <c r="J6" s="155">
        <f>E8-J61</f>
        <v>490.45000000000005</v>
      </c>
    </row>
    <row r="7" spans="1:10" ht="15.95" customHeight="1" x14ac:dyDescent="0.2">
      <c r="B7" s="145"/>
      <c r="C7" s="147" t="s">
        <v>2</v>
      </c>
      <c r="D7" s="148"/>
      <c r="E7" s="7">
        <v>500</v>
      </c>
      <c r="F7" s="13"/>
      <c r="G7" s="152"/>
      <c r="H7" s="153"/>
      <c r="I7" s="154"/>
      <c r="J7" s="156"/>
    </row>
    <row r="8" spans="1:10" ht="15.95" customHeight="1" x14ac:dyDescent="0.2">
      <c r="B8" s="146"/>
      <c r="C8" s="147" t="s">
        <v>3</v>
      </c>
      <c r="D8" s="148"/>
      <c r="E8" s="8">
        <f>SUM(E6:E7)</f>
        <v>2000</v>
      </c>
      <c r="F8" s="13"/>
      <c r="G8" s="157" t="s">
        <v>69</v>
      </c>
      <c r="H8" s="158"/>
      <c r="I8" s="159"/>
      <c r="J8" s="163">
        <f>E12-J63</f>
        <v>-374.55</v>
      </c>
    </row>
    <row r="9" spans="1:10" ht="15.95" customHeight="1" x14ac:dyDescent="0.2">
      <c r="C9" s="17"/>
      <c r="D9" s="17"/>
      <c r="E9" s="9"/>
      <c r="F9" s="13"/>
      <c r="G9" s="160"/>
      <c r="H9" s="161"/>
      <c r="I9" s="162"/>
      <c r="J9" s="164"/>
    </row>
    <row r="10" spans="1:10" ht="15.95" customHeight="1" x14ac:dyDescent="0.2">
      <c r="B10" s="144" t="s">
        <v>4</v>
      </c>
      <c r="C10" s="147" t="s">
        <v>71</v>
      </c>
      <c r="D10" s="148"/>
      <c r="E10" s="6">
        <v>0</v>
      </c>
      <c r="F10" s="13"/>
      <c r="G10" s="165" t="s">
        <v>70</v>
      </c>
      <c r="H10" s="166"/>
      <c r="I10" s="167"/>
      <c r="J10" s="174">
        <f>SUM('Budget Juillet 2010'!J10:J12,'Budget Aout 2010'!J8:J9)</f>
        <v>4043.29</v>
      </c>
    </row>
    <row r="11" spans="1:10" ht="15.95" customHeight="1" x14ac:dyDescent="0.2">
      <c r="B11" s="145"/>
      <c r="C11" s="147" t="s">
        <v>2</v>
      </c>
      <c r="D11" s="148"/>
      <c r="E11" s="7">
        <v>0</v>
      </c>
      <c r="F11" s="13"/>
      <c r="G11" s="168"/>
      <c r="H11" s="169"/>
      <c r="I11" s="170"/>
      <c r="J11" s="175"/>
    </row>
    <row r="12" spans="1:10" ht="15.95" customHeight="1" x14ac:dyDescent="0.2">
      <c r="B12" s="146"/>
      <c r="C12" s="147" t="s">
        <v>3</v>
      </c>
      <c r="D12" s="148"/>
      <c r="E12" s="8">
        <f>SUM(E10:E11)</f>
        <v>0</v>
      </c>
      <c r="F12" s="13"/>
      <c r="G12" s="171"/>
      <c r="H12" s="172"/>
      <c r="I12" s="173"/>
      <c r="J12" s="176"/>
    </row>
    <row r="13" spans="1:10" ht="15.95" customHeight="1" x14ac:dyDescent="0.2">
      <c r="C13" s="16"/>
      <c r="D13" s="18"/>
      <c r="E13" s="10"/>
      <c r="F13" s="17"/>
      <c r="G13" s="17"/>
      <c r="H13" s="17"/>
      <c r="I13" s="17"/>
      <c r="J13" s="5"/>
    </row>
    <row r="14" spans="1:10" ht="15.75" customHeight="1" x14ac:dyDescent="0.2">
      <c r="B14" s="19" t="s">
        <v>97</v>
      </c>
      <c r="C14" s="20" t="s">
        <v>6</v>
      </c>
      <c r="D14" s="4" t="s">
        <v>7</v>
      </c>
      <c r="E14" s="4" t="s">
        <v>8</v>
      </c>
      <c r="G14" s="21" t="s">
        <v>9</v>
      </c>
      <c r="H14" s="4" t="s">
        <v>6</v>
      </c>
      <c r="I14" s="4" t="s">
        <v>7</v>
      </c>
      <c r="J14" s="4" t="s">
        <v>8</v>
      </c>
    </row>
    <row r="15" spans="1:10" ht="15.75" customHeight="1" x14ac:dyDescent="0.2">
      <c r="B15" s="22" t="s">
        <v>41</v>
      </c>
      <c r="C15" s="6">
        <v>282.5</v>
      </c>
      <c r="D15" s="6">
        <v>282.5</v>
      </c>
      <c r="E15" s="1">
        <f t="shared" ref="E15:E24" si="0">C15-D15</f>
        <v>0</v>
      </c>
      <c r="G15" s="22" t="s">
        <v>10</v>
      </c>
      <c r="H15" s="7">
        <v>35</v>
      </c>
      <c r="I15" s="7">
        <v>0</v>
      </c>
      <c r="J15" s="1">
        <f t="shared" ref="J15:J24" si="1">H15-I15</f>
        <v>35</v>
      </c>
    </row>
    <row r="16" spans="1:10" ht="15.75" customHeight="1" x14ac:dyDescent="0.2">
      <c r="B16" s="22" t="s">
        <v>103</v>
      </c>
      <c r="C16" s="7">
        <v>70</v>
      </c>
      <c r="D16" s="7">
        <v>0</v>
      </c>
      <c r="E16" s="2">
        <f t="shared" si="0"/>
        <v>70</v>
      </c>
      <c r="G16" s="22" t="s">
        <v>12</v>
      </c>
      <c r="H16" s="7">
        <v>5</v>
      </c>
      <c r="I16" s="7">
        <v>0</v>
      </c>
      <c r="J16" s="2">
        <f t="shared" si="1"/>
        <v>5</v>
      </c>
    </row>
    <row r="17" spans="2:10" ht="15.75" customHeight="1" x14ac:dyDescent="0.2">
      <c r="B17" s="22" t="s">
        <v>11</v>
      </c>
      <c r="C17" s="7">
        <v>0</v>
      </c>
      <c r="D17" s="7">
        <v>0</v>
      </c>
      <c r="E17" s="2">
        <f t="shared" si="0"/>
        <v>0</v>
      </c>
      <c r="G17" s="22" t="s">
        <v>68</v>
      </c>
      <c r="H17" s="7">
        <v>80</v>
      </c>
      <c r="I17" s="7">
        <v>0</v>
      </c>
      <c r="J17" s="2">
        <f t="shared" si="1"/>
        <v>80</v>
      </c>
    </row>
    <row r="18" spans="2:10" ht="15.75" customHeight="1" x14ac:dyDescent="0.2">
      <c r="B18" s="22" t="s">
        <v>13</v>
      </c>
      <c r="C18" s="7">
        <v>73.95</v>
      </c>
      <c r="D18" s="7">
        <v>73.95</v>
      </c>
      <c r="E18" s="2">
        <f t="shared" si="0"/>
        <v>0</v>
      </c>
      <c r="G18" s="22" t="s">
        <v>42</v>
      </c>
      <c r="H18" s="7">
        <v>100</v>
      </c>
      <c r="I18" s="7">
        <v>0</v>
      </c>
      <c r="J18" s="2">
        <f t="shared" si="1"/>
        <v>100</v>
      </c>
    </row>
    <row r="19" spans="2:10" ht="15.75" customHeight="1" x14ac:dyDescent="0.2">
      <c r="B19" s="22" t="s">
        <v>14</v>
      </c>
      <c r="C19" s="7">
        <v>0</v>
      </c>
      <c r="D19" s="7">
        <v>0</v>
      </c>
      <c r="E19" s="2">
        <f t="shared" si="0"/>
        <v>0</v>
      </c>
      <c r="G19" s="22"/>
      <c r="H19" s="7">
        <v>0</v>
      </c>
      <c r="I19" s="7">
        <v>0</v>
      </c>
      <c r="J19" s="2">
        <f t="shared" si="1"/>
        <v>0</v>
      </c>
    </row>
    <row r="20" spans="2:10" ht="15.75" customHeight="1" x14ac:dyDescent="0.2">
      <c r="B20" s="22" t="s">
        <v>50</v>
      </c>
      <c r="C20" s="7">
        <v>30</v>
      </c>
      <c r="D20" s="7">
        <v>0</v>
      </c>
      <c r="E20" s="2">
        <f t="shared" si="0"/>
        <v>30</v>
      </c>
      <c r="G20" s="22"/>
      <c r="H20" s="7">
        <v>0</v>
      </c>
      <c r="I20" s="7">
        <v>0</v>
      </c>
      <c r="J20" s="2">
        <f t="shared" si="1"/>
        <v>0</v>
      </c>
    </row>
    <row r="21" spans="2:10" ht="15.75" customHeight="1" x14ac:dyDescent="0.2">
      <c r="B21" s="22" t="s">
        <v>15</v>
      </c>
      <c r="C21" s="7">
        <v>11</v>
      </c>
      <c r="D21" s="7">
        <v>0</v>
      </c>
      <c r="E21" s="2">
        <f t="shared" si="0"/>
        <v>11</v>
      </c>
      <c r="G21" s="22"/>
      <c r="H21" s="7">
        <v>0</v>
      </c>
      <c r="I21" s="7">
        <v>0</v>
      </c>
      <c r="J21" s="2">
        <f t="shared" si="1"/>
        <v>0</v>
      </c>
    </row>
    <row r="22" spans="2:10" ht="15.75" customHeight="1" x14ac:dyDescent="0.2">
      <c r="B22" s="22" t="s">
        <v>17</v>
      </c>
      <c r="C22" s="7">
        <v>0</v>
      </c>
      <c r="D22" s="7">
        <v>0</v>
      </c>
      <c r="E22" s="2">
        <f t="shared" si="0"/>
        <v>0</v>
      </c>
      <c r="G22" s="22"/>
      <c r="H22" s="7">
        <v>0</v>
      </c>
      <c r="I22" s="7">
        <v>0</v>
      </c>
      <c r="J22" s="2">
        <f t="shared" si="1"/>
        <v>0</v>
      </c>
    </row>
    <row r="23" spans="2:10" ht="15.75" customHeight="1" x14ac:dyDescent="0.2">
      <c r="B23" s="22" t="s">
        <v>18</v>
      </c>
      <c r="C23" s="7">
        <v>0</v>
      </c>
      <c r="D23" s="7">
        <v>0</v>
      </c>
      <c r="E23" s="2">
        <f t="shared" si="0"/>
        <v>0</v>
      </c>
      <c r="G23" s="22"/>
      <c r="H23" s="7">
        <v>0</v>
      </c>
      <c r="I23" s="7">
        <v>0</v>
      </c>
      <c r="J23" s="2">
        <f t="shared" si="1"/>
        <v>0</v>
      </c>
    </row>
    <row r="24" spans="2:10" ht="15.75" customHeight="1" x14ac:dyDescent="0.2">
      <c r="B24" s="22"/>
      <c r="C24" s="7">
        <v>0</v>
      </c>
      <c r="D24" s="7">
        <v>0</v>
      </c>
      <c r="E24" s="2">
        <f t="shared" si="0"/>
        <v>0</v>
      </c>
      <c r="G24" s="23" t="s">
        <v>19</v>
      </c>
      <c r="H24" s="2">
        <f>SUM(H15:H23)</f>
        <v>220</v>
      </c>
      <c r="I24" s="2">
        <f>SUM(I15:I23)</f>
        <v>0</v>
      </c>
      <c r="J24" s="2">
        <f t="shared" si="1"/>
        <v>220</v>
      </c>
    </row>
    <row r="25" spans="2:10" ht="15.75" customHeight="1" x14ac:dyDescent="0.2">
      <c r="B25" s="23" t="s">
        <v>19</v>
      </c>
      <c r="C25" s="2">
        <f>SUM(C15:C24)</f>
        <v>467.45</v>
      </c>
      <c r="D25" s="2">
        <f>SUM(D15:D24)</f>
        <v>356.45</v>
      </c>
      <c r="E25" s="2">
        <f>SUM(E15:E24)</f>
        <v>111</v>
      </c>
      <c r="G25" s="15"/>
      <c r="H25" s="24"/>
    </row>
    <row r="26" spans="2:10" ht="15.75" customHeight="1" x14ac:dyDescent="0.2">
      <c r="B26" s="3"/>
      <c r="G26" s="21" t="s">
        <v>43</v>
      </c>
      <c r="H26" s="25" t="s">
        <v>6</v>
      </c>
      <c r="I26" s="4" t="s">
        <v>7</v>
      </c>
      <c r="J26" s="4" t="s">
        <v>8</v>
      </c>
    </row>
    <row r="27" spans="2:10" ht="15.75" customHeight="1" x14ac:dyDescent="0.2">
      <c r="B27" s="19" t="s">
        <v>20</v>
      </c>
      <c r="C27" s="20" t="s">
        <v>6</v>
      </c>
      <c r="D27" s="4" t="s">
        <v>7</v>
      </c>
      <c r="E27" s="4" t="s">
        <v>8</v>
      </c>
      <c r="G27" s="22" t="s">
        <v>44</v>
      </c>
      <c r="H27" s="6">
        <v>30</v>
      </c>
      <c r="I27" s="7">
        <v>0</v>
      </c>
      <c r="J27" s="1">
        <f t="shared" ref="J27:J32" si="2">H27-I27</f>
        <v>30</v>
      </c>
    </row>
    <row r="28" spans="2:10" ht="15.75" customHeight="1" x14ac:dyDescent="0.2">
      <c r="B28" s="22" t="s">
        <v>21</v>
      </c>
      <c r="C28" s="7">
        <v>155</v>
      </c>
      <c r="D28" s="7">
        <v>0</v>
      </c>
      <c r="E28" s="1">
        <f t="shared" ref="E28:E33" si="3">C28-D28</f>
        <v>155</v>
      </c>
      <c r="G28" s="22" t="s">
        <v>45</v>
      </c>
      <c r="H28" s="7">
        <v>40</v>
      </c>
      <c r="I28" s="7">
        <v>0</v>
      </c>
      <c r="J28" s="2">
        <f t="shared" si="2"/>
        <v>40</v>
      </c>
    </row>
    <row r="29" spans="2:10" ht="15.75" customHeight="1" x14ac:dyDescent="0.2">
      <c r="B29" s="22" t="s">
        <v>46</v>
      </c>
      <c r="C29" s="7">
        <v>55</v>
      </c>
      <c r="D29" s="7">
        <v>0</v>
      </c>
      <c r="E29" s="2">
        <f>C29-D29</f>
        <v>55</v>
      </c>
      <c r="G29" s="22" t="s">
        <v>49</v>
      </c>
      <c r="H29" s="7">
        <v>10</v>
      </c>
      <c r="I29" s="7">
        <v>0</v>
      </c>
      <c r="J29" s="2">
        <f t="shared" si="2"/>
        <v>10</v>
      </c>
    </row>
    <row r="30" spans="2:10" ht="15.75" customHeight="1" x14ac:dyDescent="0.2">
      <c r="B30" s="26" t="s">
        <v>52</v>
      </c>
      <c r="C30" s="7">
        <v>13</v>
      </c>
      <c r="D30" s="7">
        <v>0</v>
      </c>
      <c r="E30" s="2">
        <f t="shared" si="3"/>
        <v>13</v>
      </c>
      <c r="G30" s="22"/>
      <c r="H30" s="7">
        <v>0</v>
      </c>
      <c r="I30" s="7">
        <v>0</v>
      </c>
      <c r="J30" s="2">
        <f t="shared" si="2"/>
        <v>0</v>
      </c>
    </row>
    <row r="31" spans="2:10" ht="15.75" customHeight="1" x14ac:dyDescent="0.2">
      <c r="B31" s="22" t="s">
        <v>40</v>
      </c>
      <c r="C31" s="7">
        <v>11</v>
      </c>
      <c r="D31" s="7">
        <v>0</v>
      </c>
      <c r="E31" s="2">
        <f t="shared" si="3"/>
        <v>11</v>
      </c>
      <c r="G31" s="22"/>
      <c r="H31" s="7">
        <v>0</v>
      </c>
      <c r="I31" s="7">
        <v>0</v>
      </c>
      <c r="J31" s="2">
        <f t="shared" si="2"/>
        <v>0</v>
      </c>
    </row>
    <row r="32" spans="2:10" ht="15.75" customHeight="1" x14ac:dyDescent="0.2">
      <c r="B32" s="22" t="s">
        <v>53</v>
      </c>
      <c r="C32" s="7">
        <v>0</v>
      </c>
      <c r="D32" s="7">
        <v>0</v>
      </c>
      <c r="E32" s="2">
        <f t="shared" si="3"/>
        <v>0</v>
      </c>
      <c r="G32" s="22"/>
      <c r="H32" s="7">
        <v>0</v>
      </c>
      <c r="I32" s="7">
        <v>0</v>
      </c>
      <c r="J32" s="2">
        <f t="shared" si="2"/>
        <v>0</v>
      </c>
    </row>
    <row r="33" spans="2:10" ht="15.75" customHeight="1" x14ac:dyDescent="0.2">
      <c r="B33" s="22"/>
      <c r="C33" s="7">
        <v>0</v>
      </c>
      <c r="D33" s="7">
        <v>0</v>
      </c>
      <c r="E33" s="2">
        <f t="shared" si="3"/>
        <v>0</v>
      </c>
      <c r="G33" s="23" t="s">
        <v>19</v>
      </c>
      <c r="H33" s="2">
        <f>SUM(H27:H32)</f>
        <v>80</v>
      </c>
      <c r="I33" s="2">
        <f>SUM(I27:I32)</f>
        <v>0</v>
      </c>
      <c r="J33" s="2">
        <f>SUM(J27:J32)</f>
        <v>80</v>
      </c>
    </row>
    <row r="34" spans="2:10" ht="15.75" customHeight="1" x14ac:dyDescent="0.2">
      <c r="B34" s="22"/>
      <c r="C34" s="7">
        <v>0</v>
      </c>
      <c r="D34" s="7">
        <v>0</v>
      </c>
      <c r="E34" s="2">
        <f>C34-D34</f>
        <v>0</v>
      </c>
    </row>
    <row r="35" spans="2:10" ht="15.75" customHeight="1" x14ac:dyDescent="0.2">
      <c r="B35" s="23" t="s">
        <v>19</v>
      </c>
      <c r="C35" s="2">
        <f>SUM(C28:C34)</f>
        <v>234</v>
      </c>
      <c r="D35" s="2">
        <f>SUM(D28:D34)</f>
        <v>0</v>
      </c>
      <c r="E35" s="2">
        <f>SUM(E28:E34)</f>
        <v>234</v>
      </c>
      <c r="G35" s="19" t="s">
        <v>101</v>
      </c>
      <c r="H35" s="20" t="s">
        <v>6</v>
      </c>
      <c r="I35" s="4" t="s">
        <v>7</v>
      </c>
      <c r="J35" s="4" t="s">
        <v>8</v>
      </c>
    </row>
    <row r="36" spans="2:10" ht="15.75" customHeight="1" x14ac:dyDescent="0.2">
      <c r="B36" s="3"/>
      <c r="G36" s="22"/>
      <c r="H36" s="6">
        <v>0</v>
      </c>
      <c r="I36" s="6">
        <v>0</v>
      </c>
      <c r="J36" s="1">
        <f>H36-I36</f>
        <v>0</v>
      </c>
    </row>
    <row r="37" spans="2:10" ht="15.75" customHeight="1" x14ac:dyDescent="0.2">
      <c r="B37" s="19" t="s">
        <v>22</v>
      </c>
      <c r="C37" s="20" t="s">
        <v>6</v>
      </c>
      <c r="D37" s="4" t="s">
        <v>7</v>
      </c>
      <c r="E37" s="4" t="s">
        <v>8</v>
      </c>
      <c r="G37" s="22"/>
      <c r="H37" s="6">
        <v>0</v>
      </c>
      <c r="I37" s="6">
        <v>0</v>
      </c>
      <c r="J37" s="2">
        <f>H37-I37</f>
        <v>0</v>
      </c>
    </row>
    <row r="38" spans="2:10" ht="15.75" customHeight="1" x14ac:dyDescent="0.2">
      <c r="B38" s="22" t="s">
        <v>105</v>
      </c>
      <c r="C38" s="6">
        <v>50</v>
      </c>
      <c r="D38" s="7">
        <v>0</v>
      </c>
      <c r="E38" s="1">
        <f>C38-D38</f>
        <v>50</v>
      </c>
      <c r="G38" s="22"/>
      <c r="H38" s="6">
        <v>0</v>
      </c>
      <c r="I38" s="7">
        <v>0</v>
      </c>
      <c r="J38" s="2">
        <f>H38-I38</f>
        <v>0</v>
      </c>
    </row>
    <row r="39" spans="2:10" ht="15.75" customHeight="1" x14ac:dyDescent="0.2">
      <c r="B39" s="22" t="s">
        <v>23</v>
      </c>
      <c r="C39" s="7">
        <v>0</v>
      </c>
      <c r="D39" s="7">
        <v>0</v>
      </c>
      <c r="E39" s="2">
        <f>C39-D39</f>
        <v>0</v>
      </c>
      <c r="G39" s="22"/>
      <c r="H39" s="6">
        <v>0</v>
      </c>
      <c r="I39" s="7">
        <v>0</v>
      </c>
      <c r="J39" s="2">
        <f>H39-I39</f>
        <v>0</v>
      </c>
    </row>
    <row r="40" spans="2:10" ht="15.75" customHeight="1" x14ac:dyDescent="0.2">
      <c r="B40" s="22" t="s">
        <v>24</v>
      </c>
      <c r="C40" s="7">
        <v>0</v>
      </c>
      <c r="D40" s="7">
        <v>0</v>
      </c>
      <c r="E40" s="2">
        <f>C40-D40</f>
        <v>0</v>
      </c>
      <c r="G40" s="23" t="s">
        <v>19</v>
      </c>
      <c r="H40" s="2">
        <f>SUM(H36:H39)</f>
        <v>0</v>
      </c>
      <c r="I40" s="2">
        <f>SUM(I36:I39)</f>
        <v>0</v>
      </c>
      <c r="J40" s="2">
        <f>SUM(J36:J39)</f>
        <v>0</v>
      </c>
    </row>
    <row r="41" spans="2:10" ht="15.75" customHeight="1" x14ac:dyDescent="0.2">
      <c r="B41" s="22"/>
      <c r="C41" s="7">
        <v>0</v>
      </c>
      <c r="D41" s="7">
        <v>0</v>
      </c>
      <c r="E41" s="2">
        <f>C41-D41</f>
        <v>0</v>
      </c>
    </row>
    <row r="42" spans="2:10" ht="15.75" customHeight="1" x14ac:dyDescent="0.2">
      <c r="B42" s="23" t="s">
        <v>19</v>
      </c>
      <c r="C42" s="2">
        <f>SUM(C38:C41)</f>
        <v>50</v>
      </c>
      <c r="D42" s="2">
        <f>SUM(D38:D41)</f>
        <v>0</v>
      </c>
      <c r="E42" s="2">
        <f>SUM(E38:E41)</f>
        <v>50</v>
      </c>
      <c r="G42" s="19" t="s">
        <v>25</v>
      </c>
      <c r="H42" s="20" t="s">
        <v>6</v>
      </c>
      <c r="I42" s="4" t="s">
        <v>7</v>
      </c>
      <c r="J42" s="4" t="s">
        <v>8</v>
      </c>
    </row>
    <row r="43" spans="2:10" ht="15.75" customHeight="1" x14ac:dyDescent="0.2">
      <c r="B43" s="3"/>
      <c r="G43" s="22"/>
      <c r="H43" s="7">
        <v>0</v>
      </c>
      <c r="I43" s="7">
        <v>0</v>
      </c>
      <c r="J43" s="1">
        <f>H43-I43</f>
        <v>0</v>
      </c>
    </row>
    <row r="44" spans="2:10" ht="15.75" customHeight="1" x14ac:dyDescent="0.2">
      <c r="B44" s="19" t="s">
        <v>26</v>
      </c>
      <c r="C44" s="20" t="s">
        <v>6</v>
      </c>
      <c r="D44" s="4" t="s">
        <v>7</v>
      </c>
      <c r="E44" s="4" t="s">
        <v>8</v>
      </c>
      <c r="G44" s="22"/>
      <c r="H44" s="7">
        <v>0</v>
      </c>
      <c r="I44" s="7">
        <v>0</v>
      </c>
      <c r="J44" s="2">
        <f>H44-I44</f>
        <v>0</v>
      </c>
    </row>
    <row r="45" spans="2:10" ht="15.75" customHeight="1" x14ac:dyDescent="0.2">
      <c r="B45" s="22" t="s">
        <v>27</v>
      </c>
      <c r="C45" s="6">
        <v>230</v>
      </c>
      <c r="D45" s="7">
        <v>0</v>
      </c>
      <c r="E45" s="1">
        <f>C45-D45</f>
        <v>230</v>
      </c>
      <c r="G45" s="22"/>
      <c r="H45" s="7">
        <v>0</v>
      </c>
      <c r="I45" s="7">
        <v>0</v>
      </c>
      <c r="J45" s="2">
        <f>H45-I45</f>
        <v>0</v>
      </c>
    </row>
    <row r="46" spans="2:10" ht="15.75" customHeight="1" x14ac:dyDescent="0.2">
      <c r="B46" s="22" t="s">
        <v>28</v>
      </c>
      <c r="C46" s="7">
        <v>40</v>
      </c>
      <c r="D46" s="7">
        <v>0</v>
      </c>
      <c r="E46" s="2">
        <f>C46-D46</f>
        <v>40</v>
      </c>
      <c r="G46" s="23" t="s">
        <v>19</v>
      </c>
      <c r="H46" s="2">
        <f>SUM(H43:H45)</f>
        <v>0</v>
      </c>
      <c r="I46" s="2">
        <f>SUM(I43:I45)</f>
        <v>0</v>
      </c>
      <c r="J46" s="2">
        <f>SUM(J43:J45)</f>
        <v>0</v>
      </c>
    </row>
    <row r="47" spans="2:10" ht="15.75" customHeight="1" x14ac:dyDescent="0.2">
      <c r="B47" s="22"/>
      <c r="C47" s="7">
        <v>0</v>
      </c>
      <c r="D47" s="7">
        <v>0</v>
      </c>
      <c r="E47" s="2">
        <f>C47-D47</f>
        <v>0</v>
      </c>
    </row>
    <row r="48" spans="2:10" ht="15.75" customHeight="1" x14ac:dyDescent="0.2">
      <c r="B48" s="23" t="s">
        <v>19</v>
      </c>
      <c r="C48" s="2">
        <f>SUM(C45:C47)</f>
        <v>270</v>
      </c>
      <c r="D48" s="2">
        <f>SUM(D45:D47)</f>
        <v>0</v>
      </c>
      <c r="E48" s="2">
        <f>SUM(E45:E47)</f>
        <v>270</v>
      </c>
      <c r="G48" s="19" t="s">
        <v>29</v>
      </c>
      <c r="H48" s="20" t="s">
        <v>6</v>
      </c>
      <c r="I48" s="4" t="s">
        <v>7</v>
      </c>
      <c r="J48" s="4" t="s">
        <v>8</v>
      </c>
    </row>
    <row r="49" spans="2:10" ht="15.75" customHeight="1" x14ac:dyDescent="0.2">
      <c r="B49" s="3"/>
      <c r="G49" s="27"/>
      <c r="H49" s="7">
        <v>50</v>
      </c>
      <c r="I49" s="7">
        <v>0</v>
      </c>
      <c r="J49" s="1">
        <f>H49-I49</f>
        <v>50</v>
      </c>
    </row>
    <row r="50" spans="2:10" ht="15.75" customHeight="1" x14ac:dyDescent="0.2">
      <c r="B50" s="19" t="s">
        <v>36</v>
      </c>
      <c r="C50" s="20" t="s">
        <v>6</v>
      </c>
      <c r="D50" s="4" t="s">
        <v>7</v>
      </c>
      <c r="E50" s="4" t="s">
        <v>8</v>
      </c>
      <c r="G50" s="28"/>
      <c r="H50" s="7">
        <v>0</v>
      </c>
      <c r="I50" s="7">
        <v>0</v>
      </c>
      <c r="J50" s="2">
        <f>H50-I50</f>
        <v>0</v>
      </c>
    </row>
    <row r="51" spans="2:10" ht="15.75" customHeight="1" x14ac:dyDescent="0.2">
      <c r="B51" s="22" t="s">
        <v>37</v>
      </c>
      <c r="C51" s="6">
        <v>5</v>
      </c>
      <c r="D51" s="6">
        <v>5</v>
      </c>
      <c r="E51" s="1">
        <f>C51-D51</f>
        <v>0</v>
      </c>
      <c r="G51" s="22"/>
      <c r="H51" s="7">
        <v>0</v>
      </c>
      <c r="I51" s="7">
        <v>0</v>
      </c>
      <c r="J51" s="2">
        <f>H51-I51</f>
        <v>0</v>
      </c>
    </row>
    <row r="52" spans="2:10" ht="15.75" customHeight="1" x14ac:dyDescent="0.2">
      <c r="B52" s="22" t="s">
        <v>38</v>
      </c>
      <c r="C52" s="7">
        <v>5</v>
      </c>
      <c r="D52" s="7">
        <v>5</v>
      </c>
      <c r="E52" s="2">
        <f>C52-D52</f>
        <v>0</v>
      </c>
      <c r="G52" s="23" t="s">
        <v>19</v>
      </c>
      <c r="H52" s="2">
        <f>SUM(H49:H51)</f>
        <v>50</v>
      </c>
      <c r="I52" s="2">
        <f>SUM(I49:I51)</f>
        <v>0</v>
      </c>
      <c r="J52" s="2">
        <f>SUM(J49:J51)</f>
        <v>50</v>
      </c>
    </row>
    <row r="53" spans="2:10" ht="15.75" customHeight="1" x14ac:dyDescent="0.2">
      <c r="B53" s="22" t="s">
        <v>39</v>
      </c>
      <c r="C53" s="7">
        <v>8.1</v>
      </c>
      <c r="D53" s="7">
        <v>8.1</v>
      </c>
      <c r="E53" s="2">
        <f>C53-D53</f>
        <v>0</v>
      </c>
    </row>
    <row r="54" spans="2:10" ht="15.75" customHeight="1" x14ac:dyDescent="0.2">
      <c r="B54" s="22"/>
      <c r="C54" s="7">
        <v>0</v>
      </c>
      <c r="D54" s="7">
        <v>0</v>
      </c>
      <c r="E54" s="2">
        <f>C54-D54</f>
        <v>0</v>
      </c>
      <c r="G54" s="19" t="s">
        <v>55</v>
      </c>
      <c r="H54" s="20" t="s">
        <v>6</v>
      </c>
      <c r="I54" s="4" t="s">
        <v>7</v>
      </c>
      <c r="J54" s="4" t="s">
        <v>8</v>
      </c>
    </row>
    <row r="55" spans="2:10" ht="15.75" customHeight="1" x14ac:dyDescent="0.2">
      <c r="B55" s="22"/>
      <c r="C55" s="7">
        <v>0</v>
      </c>
      <c r="D55" s="7">
        <v>0</v>
      </c>
      <c r="E55" s="2">
        <f>C55-D55</f>
        <v>0</v>
      </c>
      <c r="G55" s="22"/>
      <c r="H55" s="7">
        <v>0</v>
      </c>
      <c r="I55" s="7">
        <v>0</v>
      </c>
      <c r="J55" s="1">
        <f>H55-I55</f>
        <v>0</v>
      </c>
    </row>
    <row r="56" spans="2:10" ht="15.75" customHeight="1" x14ac:dyDescent="0.2">
      <c r="B56" s="23" t="s">
        <v>19</v>
      </c>
      <c r="C56" s="2">
        <f>SUM(C51:C55)</f>
        <v>18.100000000000001</v>
      </c>
      <c r="D56" s="2">
        <f>SUM(D51:D55)</f>
        <v>18.100000000000001</v>
      </c>
      <c r="E56" s="2">
        <f>SUM(E51:E55)</f>
        <v>0</v>
      </c>
      <c r="G56" s="22"/>
      <c r="H56" s="7">
        <v>0</v>
      </c>
      <c r="I56" s="7">
        <v>0</v>
      </c>
      <c r="J56" s="2">
        <f>H56-I56</f>
        <v>0</v>
      </c>
    </row>
    <row r="57" spans="2:10" x14ac:dyDescent="0.2">
      <c r="B57" s="3"/>
      <c r="G57" s="22"/>
      <c r="H57" s="7">
        <v>0</v>
      </c>
      <c r="I57" s="7">
        <v>0</v>
      </c>
      <c r="J57" s="2">
        <f>H57-I57</f>
        <v>0</v>
      </c>
    </row>
    <row r="58" spans="2:10" ht="15.75" customHeight="1" x14ac:dyDescent="0.2">
      <c r="B58" s="19" t="s">
        <v>31</v>
      </c>
      <c r="C58" s="20" t="s">
        <v>6</v>
      </c>
      <c r="D58" s="4" t="s">
        <v>7</v>
      </c>
      <c r="E58" s="4" t="s">
        <v>8</v>
      </c>
      <c r="G58" s="22"/>
      <c r="H58" s="7">
        <v>0</v>
      </c>
      <c r="I58" s="7">
        <v>0</v>
      </c>
      <c r="J58" s="2">
        <f>H58-I58</f>
        <v>0</v>
      </c>
    </row>
    <row r="59" spans="2:10" ht="15.75" customHeight="1" x14ac:dyDescent="0.2">
      <c r="B59" s="22" t="s">
        <v>30</v>
      </c>
      <c r="C59" s="6">
        <v>40</v>
      </c>
      <c r="D59" s="7">
        <v>0</v>
      </c>
      <c r="E59" s="1">
        <f t="shared" ref="E59:E65" si="4">C59-D59</f>
        <v>40</v>
      </c>
      <c r="G59" s="23" t="s">
        <v>19</v>
      </c>
      <c r="H59" s="2">
        <f>SUM(H55:H58)</f>
        <v>0</v>
      </c>
      <c r="I59" s="2">
        <f>SUM(I55:I58)</f>
        <v>0</v>
      </c>
      <c r="J59" s="2">
        <f>SUM(J55:J58)</f>
        <v>0</v>
      </c>
    </row>
    <row r="60" spans="2:10" ht="15.75" customHeight="1" x14ac:dyDescent="0.2">
      <c r="B60" s="22" t="s">
        <v>47</v>
      </c>
      <c r="C60" s="7">
        <v>10</v>
      </c>
      <c r="D60" s="7">
        <v>0</v>
      </c>
      <c r="E60" s="2">
        <f t="shared" si="4"/>
        <v>10</v>
      </c>
    </row>
    <row r="61" spans="2:10" ht="15.75" customHeight="1" x14ac:dyDescent="0.2">
      <c r="B61" s="22" t="s">
        <v>32</v>
      </c>
      <c r="C61" s="7">
        <v>60</v>
      </c>
      <c r="D61" s="7">
        <v>0</v>
      </c>
      <c r="E61" s="2">
        <f t="shared" si="4"/>
        <v>60</v>
      </c>
      <c r="G61" s="177" t="s">
        <v>33</v>
      </c>
      <c r="H61" s="178"/>
      <c r="I61" s="179"/>
      <c r="J61" s="155">
        <f>SUM(C25,C35,C42,C48,C56,C66,H24,H33,H40,H46,H52,H59)</f>
        <v>1509.55</v>
      </c>
    </row>
    <row r="62" spans="2:10" ht="15.75" customHeight="1" x14ac:dyDescent="0.2">
      <c r="B62" s="22" t="s">
        <v>48</v>
      </c>
      <c r="C62" s="7">
        <v>10</v>
      </c>
      <c r="D62" s="7">
        <v>0</v>
      </c>
      <c r="E62" s="2">
        <f t="shared" si="4"/>
        <v>10</v>
      </c>
      <c r="G62" s="180"/>
      <c r="H62" s="181"/>
      <c r="I62" s="182"/>
      <c r="J62" s="156"/>
    </row>
    <row r="63" spans="2:10" ht="15.75" customHeight="1" x14ac:dyDescent="0.2">
      <c r="B63" s="22"/>
      <c r="C63" s="7">
        <v>0</v>
      </c>
      <c r="D63" s="7">
        <v>0</v>
      </c>
      <c r="E63" s="2">
        <f t="shared" si="4"/>
        <v>0</v>
      </c>
      <c r="G63" s="177" t="s">
        <v>34</v>
      </c>
      <c r="H63" s="178"/>
      <c r="I63" s="179"/>
      <c r="J63" s="155">
        <f>SUM(D25,D35,D42,D48,D56,D66,I24,I33,I40,I46,I52,I59)</f>
        <v>374.55</v>
      </c>
    </row>
    <row r="64" spans="2:10" ht="15.75" customHeight="1" x14ac:dyDescent="0.2">
      <c r="B64" s="22"/>
      <c r="C64" s="7">
        <v>0</v>
      </c>
      <c r="D64" s="7">
        <v>0</v>
      </c>
      <c r="E64" s="2">
        <f t="shared" si="4"/>
        <v>0</v>
      </c>
      <c r="G64" s="180"/>
      <c r="H64" s="181"/>
      <c r="I64" s="182"/>
      <c r="J64" s="156"/>
    </row>
    <row r="65" spans="2:10" ht="15.75" customHeight="1" x14ac:dyDescent="0.2">
      <c r="B65" s="22"/>
      <c r="C65" s="7">
        <v>0</v>
      </c>
      <c r="D65" s="7">
        <v>0</v>
      </c>
      <c r="E65" s="2">
        <f t="shared" si="4"/>
        <v>0</v>
      </c>
      <c r="G65" s="177" t="s">
        <v>35</v>
      </c>
      <c r="H65" s="178"/>
      <c r="I65" s="179"/>
      <c r="J65" s="155">
        <f>SUM(E25,E35,E42,E48,E56,E66,J24,J33,J40,J46,J52,J59)</f>
        <v>1135</v>
      </c>
    </row>
    <row r="66" spans="2:10" ht="15.75" customHeight="1" x14ac:dyDescent="0.2">
      <c r="B66" s="23" t="s">
        <v>19</v>
      </c>
      <c r="C66" s="2">
        <f>SUM(C59:C65)</f>
        <v>120</v>
      </c>
      <c r="D66" s="2">
        <f>SUM(D59:D65)</f>
        <v>0</v>
      </c>
      <c r="E66" s="2">
        <f>SUM(E59:E65)</f>
        <v>120</v>
      </c>
      <c r="G66" s="180"/>
      <c r="H66" s="181"/>
      <c r="I66" s="182"/>
      <c r="J66" s="156"/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11" type="noConversion"/>
  <pageMargins left="0.78740157499999996" right="0.78740157499999996" top="0.984251969" bottom="0.984251969" header="0.4921259845" footer="0.4921259845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J66"/>
  <sheetViews>
    <sheetView topLeftCell="B5" zoomScale="95" workbookViewId="0">
      <selection activeCell="B16" sqref="B16"/>
    </sheetView>
  </sheetViews>
  <sheetFormatPr baseColWidth="10" defaultColWidth="9.140625" defaultRowHeight="12.75" x14ac:dyDescent="0.2"/>
  <cols>
    <col min="1" max="1" width="1.7109375" style="3" customWidth="1"/>
    <col min="2" max="2" width="32" style="16" customWidth="1"/>
    <col min="3" max="3" width="13.42578125" style="3" customWidth="1"/>
    <col min="4" max="4" width="14.85546875" style="3" customWidth="1"/>
    <col min="5" max="5" width="11.7109375" style="3" customWidth="1"/>
    <col min="6" max="6" width="2.85546875" style="3" customWidth="1"/>
    <col min="7" max="7" width="32" style="3" customWidth="1"/>
    <col min="8" max="9" width="13.5703125" style="3" customWidth="1"/>
    <col min="10" max="10" width="11.7109375" style="3" customWidth="1"/>
    <col min="11" max="16384" width="9.140625" style="3"/>
  </cols>
  <sheetData>
    <row r="1" spans="1:10" ht="12.75" customHeight="1" x14ac:dyDescent="0.45">
      <c r="A1" s="11"/>
      <c r="B1" s="12"/>
      <c r="C1" s="12"/>
      <c r="D1" s="12"/>
      <c r="E1" s="12"/>
      <c r="F1" s="12"/>
      <c r="G1" s="12"/>
      <c r="H1" s="12"/>
      <c r="I1" s="12"/>
      <c r="J1" s="11"/>
    </row>
    <row r="2" spans="1:10" ht="12.75" customHeight="1" x14ac:dyDescent="0.2">
      <c r="A2" s="11"/>
      <c r="B2" s="142" t="s">
        <v>64</v>
      </c>
      <c r="C2" s="142"/>
      <c r="D2" s="142"/>
      <c r="E2" s="142"/>
      <c r="F2" s="142"/>
      <c r="G2" s="142"/>
      <c r="H2" s="142"/>
      <c r="I2" s="142"/>
      <c r="J2" s="142"/>
    </row>
    <row r="3" spans="1:10" ht="12.75" customHeight="1" x14ac:dyDescent="0.2">
      <c r="B3" s="142"/>
      <c r="C3" s="142"/>
      <c r="D3" s="142"/>
      <c r="E3" s="142"/>
      <c r="F3" s="142"/>
      <c r="G3" s="142"/>
      <c r="H3" s="142"/>
      <c r="I3" s="142"/>
      <c r="J3" s="142"/>
    </row>
    <row r="4" spans="1:10" ht="38.25" customHeight="1" x14ac:dyDescent="0.2">
      <c r="B4" s="142"/>
      <c r="C4" s="142"/>
      <c r="D4" s="142"/>
      <c r="E4" s="142"/>
      <c r="F4" s="142"/>
      <c r="G4" s="142"/>
      <c r="H4" s="142"/>
      <c r="I4" s="142"/>
      <c r="J4" s="142"/>
    </row>
    <row r="5" spans="1:10" ht="9" customHeight="1" x14ac:dyDescent="0.2">
      <c r="B5" s="143"/>
      <c r="C5" s="143"/>
      <c r="D5" s="143"/>
      <c r="F5" s="13"/>
      <c r="H5" s="14"/>
      <c r="I5" s="9"/>
      <c r="J5" s="15"/>
    </row>
    <row r="6" spans="1:10" ht="15.95" customHeight="1" x14ac:dyDescent="0.2">
      <c r="B6" s="144" t="s">
        <v>0</v>
      </c>
      <c r="C6" s="147" t="s">
        <v>71</v>
      </c>
      <c r="D6" s="148"/>
      <c r="E6" s="6">
        <v>1500</v>
      </c>
      <c r="F6" s="13"/>
      <c r="G6" s="149" t="s">
        <v>1</v>
      </c>
      <c r="H6" s="150"/>
      <c r="I6" s="151"/>
      <c r="J6" s="155">
        <f>E8-J61</f>
        <v>490.45000000000005</v>
      </c>
    </row>
    <row r="7" spans="1:10" ht="15.95" customHeight="1" x14ac:dyDescent="0.2">
      <c r="B7" s="145"/>
      <c r="C7" s="147" t="s">
        <v>2</v>
      </c>
      <c r="D7" s="148"/>
      <c r="E7" s="7">
        <v>500</v>
      </c>
      <c r="F7" s="13"/>
      <c r="G7" s="152"/>
      <c r="H7" s="153"/>
      <c r="I7" s="154"/>
      <c r="J7" s="156"/>
    </row>
    <row r="8" spans="1:10" ht="15.95" customHeight="1" x14ac:dyDescent="0.2">
      <c r="B8" s="146"/>
      <c r="C8" s="147" t="s">
        <v>3</v>
      </c>
      <c r="D8" s="148"/>
      <c r="E8" s="8">
        <f>SUM(E6:E7)</f>
        <v>2000</v>
      </c>
      <c r="F8" s="13"/>
      <c r="G8" s="157" t="s">
        <v>69</v>
      </c>
      <c r="H8" s="158"/>
      <c r="I8" s="159"/>
      <c r="J8" s="163">
        <f>E12-J63</f>
        <v>-374.55</v>
      </c>
    </row>
    <row r="9" spans="1:10" ht="15.95" customHeight="1" x14ac:dyDescent="0.2">
      <c r="C9" s="17"/>
      <c r="D9" s="17"/>
      <c r="E9" s="9"/>
      <c r="F9" s="13"/>
      <c r="G9" s="160"/>
      <c r="H9" s="161"/>
      <c r="I9" s="162"/>
      <c r="J9" s="164"/>
    </row>
    <row r="10" spans="1:10" ht="15.95" customHeight="1" x14ac:dyDescent="0.2">
      <c r="B10" s="144" t="s">
        <v>4</v>
      </c>
      <c r="C10" s="147" t="s">
        <v>71</v>
      </c>
      <c r="D10" s="148"/>
      <c r="E10" s="6">
        <v>0</v>
      </c>
      <c r="F10" s="13"/>
      <c r="G10" s="165" t="s">
        <v>70</v>
      </c>
      <c r="H10" s="166"/>
      <c r="I10" s="167"/>
      <c r="J10" s="174">
        <f>SUM('Budget Aout 2010'!J10:J12,'Budget Septembre 2010'!J8:J9)</f>
        <v>3668.74</v>
      </c>
    </row>
    <row r="11" spans="1:10" ht="15.95" customHeight="1" x14ac:dyDescent="0.2">
      <c r="B11" s="145"/>
      <c r="C11" s="147" t="s">
        <v>2</v>
      </c>
      <c r="D11" s="148"/>
      <c r="E11" s="7">
        <v>0</v>
      </c>
      <c r="F11" s="13"/>
      <c r="G11" s="168"/>
      <c r="H11" s="169"/>
      <c r="I11" s="170"/>
      <c r="J11" s="175"/>
    </row>
    <row r="12" spans="1:10" ht="15.95" customHeight="1" x14ac:dyDescent="0.2">
      <c r="B12" s="146"/>
      <c r="C12" s="147" t="s">
        <v>3</v>
      </c>
      <c r="D12" s="148"/>
      <c r="E12" s="8">
        <f>SUM(E10:E11)</f>
        <v>0</v>
      </c>
      <c r="F12" s="13"/>
      <c r="G12" s="171"/>
      <c r="H12" s="172"/>
      <c r="I12" s="173"/>
      <c r="J12" s="176"/>
    </row>
    <row r="13" spans="1:10" ht="15.95" customHeight="1" x14ac:dyDescent="0.2">
      <c r="C13" s="16"/>
      <c r="D13" s="18"/>
      <c r="E13" s="10"/>
      <c r="F13" s="17"/>
      <c r="G13" s="17"/>
      <c r="H13" s="17"/>
      <c r="I13" s="17"/>
      <c r="J13" s="5"/>
    </row>
    <row r="14" spans="1:10" ht="15.75" customHeight="1" x14ac:dyDescent="0.2">
      <c r="B14" s="19" t="s">
        <v>97</v>
      </c>
      <c r="C14" s="20" t="s">
        <v>6</v>
      </c>
      <c r="D14" s="4" t="s">
        <v>7</v>
      </c>
      <c r="E14" s="4" t="s">
        <v>8</v>
      </c>
      <c r="G14" s="21" t="s">
        <v>9</v>
      </c>
      <c r="H14" s="4" t="s">
        <v>6</v>
      </c>
      <c r="I14" s="4" t="s">
        <v>7</v>
      </c>
      <c r="J14" s="4" t="s">
        <v>8</v>
      </c>
    </row>
    <row r="15" spans="1:10" ht="15.75" customHeight="1" x14ac:dyDescent="0.2">
      <c r="B15" s="22" t="s">
        <v>41</v>
      </c>
      <c r="C15" s="6">
        <v>282.5</v>
      </c>
      <c r="D15" s="6">
        <v>282.5</v>
      </c>
      <c r="E15" s="1">
        <f t="shared" ref="E15:E24" si="0">C15-D15</f>
        <v>0</v>
      </c>
      <c r="G15" s="22" t="s">
        <v>10</v>
      </c>
      <c r="H15" s="7">
        <v>35</v>
      </c>
      <c r="I15" s="7">
        <v>0</v>
      </c>
      <c r="J15" s="1">
        <f t="shared" ref="J15:J24" si="1">H15-I15</f>
        <v>35</v>
      </c>
    </row>
    <row r="16" spans="1:10" ht="15.75" customHeight="1" x14ac:dyDescent="0.2">
      <c r="B16" s="22" t="s">
        <v>103</v>
      </c>
      <c r="C16" s="7">
        <v>70</v>
      </c>
      <c r="D16" s="7">
        <v>0</v>
      </c>
      <c r="E16" s="2">
        <f t="shared" si="0"/>
        <v>70</v>
      </c>
      <c r="G16" s="22" t="s">
        <v>12</v>
      </c>
      <c r="H16" s="7">
        <v>5</v>
      </c>
      <c r="I16" s="7">
        <v>0</v>
      </c>
      <c r="J16" s="2">
        <f t="shared" si="1"/>
        <v>5</v>
      </c>
    </row>
    <row r="17" spans="2:10" ht="15.75" customHeight="1" x14ac:dyDescent="0.2">
      <c r="B17" s="22" t="s">
        <v>11</v>
      </c>
      <c r="C17" s="7">
        <v>0</v>
      </c>
      <c r="D17" s="7">
        <v>0</v>
      </c>
      <c r="E17" s="2">
        <f t="shared" si="0"/>
        <v>0</v>
      </c>
      <c r="G17" s="22" t="s">
        <v>68</v>
      </c>
      <c r="H17" s="7">
        <v>80</v>
      </c>
      <c r="I17" s="7">
        <v>0</v>
      </c>
      <c r="J17" s="2">
        <f t="shared" si="1"/>
        <v>80</v>
      </c>
    </row>
    <row r="18" spans="2:10" ht="15.75" customHeight="1" x14ac:dyDescent="0.2">
      <c r="B18" s="22" t="s">
        <v>13</v>
      </c>
      <c r="C18" s="7">
        <v>73.95</v>
      </c>
      <c r="D18" s="7">
        <v>73.95</v>
      </c>
      <c r="E18" s="2">
        <f t="shared" si="0"/>
        <v>0</v>
      </c>
      <c r="G18" s="22" t="s">
        <v>42</v>
      </c>
      <c r="H18" s="7">
        <v>100</v>
      </c>
      <c r="I18" s="7">
        <v>0</v>
      </c>
      <c r="J18" s="2">
        <f t="shared" si="1"/>
        <v>100</v>
      </c>
    </row>
    <row r="19" spans="2:10" ht="15.75" customHeight="1" x14ac:dyDescent="0.2">
      <c r="B19" s="22" t="s">
        <v>14</v>
      </c>
      <c r="C19" s="7">
        <v>0</v>
      </c>
      <c r="D19" s="7">
        <v>0</v>
      </c>
      <c r="E19" s="2">
        <f t="shared" si="0"/>
        <v>0</v>
      </c>
      <c r="G19" s="22"/>
      <c r="H19" s="7">
        <v>0</v>
      </c>
      <c r="I19" s="7">
        <v>0</v>
      </c>
      <c r="J19" s="2">
        <f t="shared" si="1"/>
        <v>0</v>
      </c>
    </row>
    <row r="20" spans="2:10" ht="15.75" customHeight="1" x14ac:dyDescent="0.2">
      <c r="B20" s="22" t="s">
        <v>50</v>
      </c>
      <c r="C20" s="7">
        <v>30</v>
      </c>
      <c r="D20" s="7">
        <v>0</v>
      </c>
      <c r="E20" s="2">
        <f t="shared" si="0"/>
        <v>30</v>
      </c>
      <c r="G20" s="22"/>
      <c r="H20" s="7">
        <v>0</v>
      </c>
      <c r="I20" s="7">
        <v>0</v>
      </c>
      <c r="J20" s="2">
        <f t="shared" si="1"/>
        <v>0</v>
      </c>
    </row>
    <row r="21" spans="2:10" ht="15.75" customHeight="1" x14ac:dyDescent="0.2">
      <c r="B21" s="22" t="s">
        <v>15</v>
      </c>
      <c r="C21" s="7">
        <v>11</v>
      </c>
      <c r="D21" s="7">
        <v>0</v>
      </c>
      <c r="E21" s="2">
        <f t="shared" si="0"/>
        <v>11</v>
      </c>
      <c r="G21" s="22"/>
      <c r="H21" s="7">
        <v>0</v>
      </c>
      <c r="I21" s="7">
        <v>0</v>
      </c>
      <c r="J21" s="2">
        <f t="shared" si="1"/>
        <v>0</v>
      </c>
    </row>
    <row r="22" spans="2:10" ht="15.75" customHeight="1" x14ac:dyDescent="0.2">
      <c r="B22" s="22" t="s">
        <v>17</v>
      </c>
      <c r="C22" s="7">
        <v>0</v>
      </c>
      <c r="D22" s="7">
        <v>0</v>
      </c>
      <c r="E22" s="2">
        <f t="shared" si="0"/>
        <v>0</v>
      </c>
      <c r="G22" s="22"/>
      <c r="H22" s="7">
        <v>0</v>
      </c>
      <c r="I22" s="7">
        <v>0</v>
      </c>
      <c r="J22" s="2">
        <f t="shared" si="1"/>
        <v>0</v>
      </c>
    </row>
    <row r="23" spans="2:10" ht="15.75" customHeight="1" x14ac:dyDescent="0.2">
      <c r="B23" s="22" t="s">
        <v>18</v>
      </c>
      <c r="C23" s="7">
        <v>0</v>
      </c>
      <c r="D23" s="7">
        <v>0</v>
      </c>
      <c r="E23" s="2">
        <f t="shared" si="0"/>
        <v>0</v>
      </c>
      <c r="G23" s="22"/>
      <c r="H23" s="7">
        <v>0</v>
      </c>
      <c r="I23" s="7">
        <v>0</v>
      </c>
      <c r="J23" s="2">
        <f t="shared" si="1"/>
        <v>0</v>
      </c>
    </row>
    <row r="24" spans="2:10" ht="15.75" customHeight="1" x14ac:dyDescent="0.2">
      <c r="B24" s="22"/>
      <c r="C24" s="7">
        <v>0</v>
      </c>
      <c r="D24" s="7">
        <v>0</v>
      </c>
      <c r="E24" s="2">
        <f t="shared" si="0"/>
        <v>0</v>
      </c>
      <c r="G24" s="23" t="s">
        <v>19</v>
      </c>
      <c r="H24" s="2">
        <f>SUM(H15:H23)</f>
        <v>220</v>
      </c>
      <c r="I24" s="2">
        <f>SUM(I15:I23)</f>
        <v>0</v>
      </c>
      <c r="J24" s="2">
        <f t="shared" si="1"/>
        <v>220</v>
      </c>
    </row>
    <row r="25" spans="2:10" ht="15.75" customHeight="1" x14ac:dyDescent="0.2">
      <c r="B25" s="23" t="s">
        <v>19</v>
      </c>
      <c r="C25" s="2">
        <f>SUM(C15:C24)</f>
        <v>467.45</v>
      </c>
      <c r="D25" s="2">
        <f>SUM(D15:D24)</f>
        <v>356.45</v>
      </c>
      <c r="E25" s="2">
        <f>SUM(E15:E24)</f>
        <v>111</v>
      </c>
      <c r="G25" s="15"/>
      <c r="H25" s="24"/>
    </row>
    <row r="26" spans="2:10" ht="15.75" customHeight="1" x14ac:dyDescent="0.2">
      <c r="B26" s="3"/>
      <c r="G26" s="21" t="s">
        <v>43</v>
      </c>
      <c r="H26" s="25" t="s">
        <v>6</v>
      </c>
      <c r="I26" s="4" t="s">
        <v>7</v>
      </c>
      <c r="J26" s="4" t="s">
        <v>8</v>
      </c>
    </row>
    <row r="27" spans="2:10" ht="15.75" customHeight="1" x14ac:dyDescent="0.2">
      <c r="B27" s="19" t="s">
        <v>20</v>
      </c>
      <c r="C27" s="20" t="s">
        <v>6</v>
      </c>
      <c r="D27" s="4" t="s">
        <v>7</v>
      </c>
      <c r="E27" s="4" t="s">
        <v>8</v>
      </c>
      <c r="G27" s="22" t="s">
        <v>44</v>
      </c>
      <c r="H27" s="6">
        <v>30</v>
      </c>
      <c r="I27" s="7">
        <v>0</v>
      </c>
      <c r="J27" s="1">
        <f t="shared" ref="J27:J32" si="2">H27-I27</f>
        <v>30</v>
      </c>
    </row>
    <row r="28" spans="2:10" ht="15.75" customHeight="1" x14ac:dyDescent="0.2">
      <c r="B28" s="22" t="s">
        <v>21</v>
      </c>
      <c r="C28" s="7">
        <v>155</v>
      </c>
      <c r="D28" s="7">
        <v>0</v>
      </c>
      <c r="E28" s="1">
        <f t="shared" ref="E28:E33" si="3">C28-D28</f>
        <v>155</v>
      </c>
      <c r="G28" s="22" t="s">
        <v>45</v>
      </c>
      <c r="H28" s="7">
        <v>40</v>
      </c>
      <c r="I28" s="7">
        <v>0</v>
      </c>
      <c r="J28" s="2">
        <f t="shared" si="2"/>
        <v>40</v>
      </c>
    </row>
    <row r="29" spans="2:10" ht="15.75" customHeight="1" x14ac:dyDescent="0.2">
      <c r="B29" s="22" t="s">
        <v>46</v>
      </c>
      <c r="C29" s="7">
        <v>55</v>
      </c>
      <c r="D29" s="7">
        <v>0</v>
      </c>
      <c r="E29" s="2">
        <f>C29-D29</f>
        <v>55</v>
      </c>
      <c r="G29" s="22" t="s">
        <v>49</v>
      </c>
      <c r="H29" s="7">
        <v>10</v>
      </c>
      <c r="I29" s="7">
        <v>0</v>
      </c>
      <c r="J29" s="2">
        <f t="shared" si="2"/>
        <v>10</v>
      </c>
    </row>
    <row r="30" spans="2:10" ht="15.75" customHeight="1" x14ac:dyDescent="0.2">
      <c r="B30" s="26" t="s">
        <v>52</v>
      </c>
      <c r="C30" s="7">
        <v>13</v>
      </c>
      <c r="D30" s="7">
        <v>0</v>
      </c>
      <c r="E30" s="2">
        <f t="shared" si="3"/>
        <v>13</v>
      </c>
      <c r="G30" s="22"/>
      <c r="H30" s="7">
        <v>0</v>
      </c>
      <c r="I30" s="7">
        <v>0</v>
      </c>
      <c r="J30" s="2">
        <f t="shared" si="2"/>
        <v>0</v>
      </c>
    </row>
    <row r="31" spans="2:10" ht="15.75" customHeight="1" x14ac:dyDescent="0.2">
      <c r="B31" s="22" t="s">
        <v>40</v>
      </c>
      <c r="C31" s="7">
        <v>11</v>
      </c>
      <c r="D31" s="7">
        <v>0</v>
      </c>
      <c r="E31" s="2">
        <f t="shared" si="3"/>
        <v>11</v>
      </c>
      <c r="G31" s="22"/>
      <c r="H31" s="7">
        <v>0</v>
      </c>
      <c r="I31" s="7">
        <v>0</v>
      </c>
      <c r="J31" s="2">
        <f t="shared" si="2"/>
        <v>0</v>
      </c>
    </row>
    <row r="32" spans="2:10" ht="15.75" customHeight="1" x14ac:dyDescent="0.2">
      <c r="B32" s="22" t="s">
        <v>53</v>
      </c>
      <c r="C32" s="7">
        <v>0</v>
      </c>
      <c r="D32" s="7">
        <v>0</v>
      </c>
      <c r="E32" s="2">
        <f t="shared" si="3"/>
        <v>0</v>
      </c>
      <c r="G32" s="22"/>
      <c r="H32" s="7">
        <v>0</v>
      </c>
      <c r="I32" s="7">
        <v>0</v>
      </c>
      <c r="J32" s="2">
        <f t="shared" si="2"/>
        <v>0</v>
      </c>
    </row>
    <row r="33" spans="2:10" ht="15.75" customHeight="1" x14ac:dyDescent="0.2">
      <c r="B33" s="22"/>
      <c r="C33" s="7">
        <v>0</v>
      </c>
      <c r="D33" s="7">
        <v>0</v>
      </c>
      <c r="E33" s="2">
        <f t="shared" si="3"/>
        <v>0</v>
      </c>
      <c r="G33" s="23" t="s">
        <v>19</v>
      </c>
      <c r="H33" s="2">
        <f>SUM(H27:H32)</f>
        <v>80</v>
      </c>
      <c r="I33" s="2">
        <f>SUM(I27:I32)</f>
        <v>0</v>
      </c>
      <c r="J33" s="2">
        <f>SUM(J27:J32)</f>
        <v>80</v>
      </c>
    </row>
    <row r="34" spans="2:10" ht="15.75" customHeight="1" x14ac:dyDescent="0.2">
      <c r="B34" s="22"/>
      <c r="C34" s="7">
        <v>0</v>
      </c>
      <c r="D34" s="7">
        <v>0</v>
      </c>
      <c r="E34" s="2">
        <f>C34-D34</f>
        <v>0</v>
      </c>
    </row>
    <row r="35" spans="2:10" ht="15.75" customHeight="1" x14ac:dyDescent="0.2">
      <c r="B35" s="23" t="s">
        <v>19</v>
      </c>
      <c r="C35" s="2">
        <f>SUM(C28:C34)</f>
        <v>234</v>
      </c>
      <c r="D35" s="2">
        <f>SUM(D28:D34)</f>
        <v>0</v>
      </c>
      <c r="E35" s="2">
        <f>SUM(E28:E34)</f>
        <v>234</v>
      </c>
      <c r="G35" s="19" t="s">
        <v>101</v>
      </c>
      <c r="H35" s="20" t="s">
        <v>6</v>
      </c>
      <c r="I35" s="4" t="s">
        <v>7</v>
      </c>
      <c r="J35" s="4" t="s">
        <v>8</v>
      </c>
    </row>
    <row r="36" spans="2:10" ht="15.75" customHeight="1" x14ac:dyDescent="0.2">
      <c r="B36" s="3"/>
      <c r="G36" s="22"/>
      <c r="H36" s="6">
        <v>0</v>
      </c>
      <c r="I36" s="6">
        <v>0</v>
      </c>
      <c r="J36" s="1">
        <f>H36-I36</f>
        <v>0</v>
      </c>
    </row>
    <row r="37" spans="2:10" ht="15.75" customHeight="1" x14ac:dyDescent="0.2">
      <c r="B37" s="19" t="s">
        <v>22</v>
      </c>
      <c r="C37" s="20" t="s">
        <v>6</v>
      </c>
      <c r="D37" s="4" t="s">
        <v>7</v>
      </c>
      <c r="E37" s="4" t="s">
        <v>8</v>
      </c>
      <c r="G37" s="22"/>
      <c r="H37" s="6">
        <v>0</v>
      </c>
      <c r="I37" s="6">
        <v>0</v>
      </c>
      <c r="J37" s="2">
        <f>H37-I37</f>
        <v>0</v>
      </c>
    </row>
    <row r="38" spans="2:10" ht="15.75" customHeight="1" x14ac:dyDescent="0.2">
      <c r="B38" s="22" t="s">
        <v>105</v>
      </c>
      <c r="C38" s="6">
        <v>50</v>
      </c>
      <c r="D38" s="7">
        <v>0</v>
      </c>
      <c r="E38" s="1">
        <f>C38-D38</f>
        <v>50</v>
      </c>
      <c r="G38" s="22"/>
      <c r="H38" s="6">
        <v>0</v>
      </c>
      <c r="I38" s="7">
        <v>0</v>
      </c>
      <c r="J38" s="2">
        <f>H38-I38</f>
        <v>0</v>
      </c>
    </row>
    <row r="39" spans="2:10" ht="15.75" customHeight="1" x14ac:dyDescent="0.2">
      <c r="B39" s="22" t="s">
        <v>23</v>
      </c>
      <c r="C39" s="7">
        <v>0</v>
      </c>
      <c r="D39" s="7">
        <v>0</v>
      </c>
      <c r="E39" s="2">
        <f>C39-D39</f>
        <v>0</v>
      </c>
      <c r="G39" s="22"/>
      <c r="H39" s="6">
        <v>0</v>
      </c>
      <c r="I39" s="7">
        <v>0</v>
      </c>
      <c r="J39" s="2">
        <f>H39-I39</f>
        <v>0</v>
      </c>
    </row>
    <row r="40" spans="2:10" ht="15.75" customHeight="1" x14ac:dyDescent="0.2">
      <c r="B40" s="22" t="s">
        <v>24</v>
      </c>
      <c r="C40" s="7">
        <v>0</v>
      </c>
      <c r="D40" s="7">
        <v>0</v>
      </c>
      <c r="E40" s="2">
        <f>C40-D40</f>
        <v>0</v>
      </c>
      <c r="G40" s="23" t="s">
        <v>19</v>
      </c>
      <c r="H40" s="2">
        <f>SUM(H36:H39)</f>
        <v>0</v>
      </c>
      <c r="I40" s="2">
        <f>SUM(I36:I39)</f>
        <v>0</v>
      </c>
      <c r="J40" s="2">
        <f>SUM(J36:J39)</f>
        <v>0</v>
      </c>
    </row>
    <row r="41" spans="2:10" ht="15.75" customHeight="1" x14ac:dyDescent="0.2">
      <c r="B41" s="22"/>
      <c r="C41" s="7">
        <v>0</v>
      </c>
      <c r="D41" s="7">
        <v>0</v>
      </c>
      <c r="E41" s="2">
        <f>C41-D41</f>
        <v>0</v>
      </c>
    </row>
    <row r="42" spans="2:10" ht="15.75" customHeight="1" x14ac:dyDescent="0.2">
      <c r="B42" s="23" t="s">
        <v>19</v>
      </c>
      <c r="C42" s="2">
        <f>SUM(C38:C41)</f>
        <v>50</v>
      </c>
      <c r="D42" s="2">
        <f>SUM(D38:D41)</f>
        <v>0</v>
      </c>
      <c r="E42" s="2">
        <f>SUM(E38:E41)</f>
        <v>50</v>
      </c>
      <c r="G42" s="19" t="s">
        <v>25</v>
      </c>
      <c r="H42" s="20" t="s">
        <v>6</v>
      </c>
      <c r="I42" s="4" t="s">
        <v>7</v>
      </c>
      <c r="J42" s="4" t="s">
        <v>8</v>
      </c>
    </row>
    <row r="43" spans="2:10" ht="15.75" customHeight="1" x14ac:dyDescent="0.2">
      <c r="B43" s="3"/>
      <c r="G43" s="22"/>
      <c r="H43" s="7">
        <v>0</v>
      </c>
      <c r="I43" s="7">
        <v>0</v>
      </c>
      <c r="J43" s="1">
        <f>H43-I43</f>
        <v>0</v>
      </c>
    </row>
    <row r="44" spans="2:10" ht="15.75" customHeight="1" x14ac:dyDescent="0.2">
      <c r="B44" s="19" t="s">
        <v>26</v>
      </c>
      <c r="C44" s="20" t="s">
        <v>6</v>
      </c>
      <c r="D44" s="4" t="s">
        <v>7</v>
      </c>
      <c r="E44" s="4" t="s">
        <v>8</v>
      </c>
      <c r="G44" s="22"/>
      <c r="H44" s="7">
        <v>0</v>
      </c>
      <c r="I44" s="7">
        <v>0</v>
      </c>
      <c r="J44" s="2">
        <f>H44-I44</f>
        <v>0</v>
      </c>
    </row>
    <row r="45" spans="2:10" ht="15.75" customHeight="1" x14ac:dyDescent="0.2">
      <c r="B45" s="22" t="s">
        <v>27</v>
      </c>
      <c r="C45" s="6">
        <v>230</v>
      </c>
      <c r="D45" s="7">
        <v>0</v>
      </c>
      <c r="E45" s="1">
        <f>C45-D45</f>
        <v>230</v>
      </c>
      <c r="G45" s="22"/>
      <c r="H45" s="7">
        <v>0</v>
      </c>
      <c r="I45" s="7">
        <v>0</v>
      </c>
      <c r="J45" s="2">
        <f>H45-I45</f>
        <v>0</v>
      </c>
    </row>
    <row r="46" spans="2:10" ht="15.75" customHeight="1" x14ac:dyDescent="0.2">
      <c r="B46" s="22" t="s">
        <v>28</v>
      </c>
      <c r="C46" s="7">
        <v>40</v>
      </c>
      <c r="D46" s="7">
        <v>0</v>
      </c>
      <c r="E46" s="2">
        <f>C46-D46</f>
        <v>40</v>
      </c>
      <c r="G46" s="23" t="s">
        <v>19</v>
      </c>
      <c r="H46" s="2">
        <f>SUM(H43:H45)</f>
        <v>0</v>
      </c>
      <c r="I46" s="2">
        <f>SUM(I43:I45)</f>
        <v>0</v>
      </c>
      <c r="J46" s="2">
        <f>SUM(J43:J45)</f>
        <v>0</v>
      </c>
    </row>
    <row r="47" spans="2:10" ht="15.75" customHeight="1" x14ac:dyDescent="0.2">
      <c r="B47" s="22"/>
      <c r="C47" s="7">
        <v>0</v>
      </c>
      <c r="D47" s="7">
        <v>0</v>
      </c>
      <c r="E47" s="2">
        <f>C47-D47</f>
        <v>0</v>
      </c>
    </row>
    <row r="48" spans="2:10" ht="15.75" customHeight="1" x14ac:dyDescent="0.2">
      <c r="B48" s="23" t="s">
        <v>19</v>
      </c>
      <c r="C48" s="2">
        <f>SUM(C45:C47)</f>
        <v>270</v>
      </c>
      <c r="D48" s="2">
        <f>SUM(D45:D47)</f>
        <v>0</v>
      </c>
      <c r="E48" s="2">
        <f>SUM(E45:E47)</f>
        <v>270</v>
      </c>
      <c r="G48" s="19" t="s">
        <v>29</v>
      </c>
      <c r="H48" s="20" t="s">
        <v>6</v>
      </c>
      <c r="I48" s="4" t="s">
        <v>7</v>
      </c>
      <c r="J48" s="4" t="s">
        <v>8</v>
      </c>
    </row>
    <row r="49" spans="2:10" ht="15.75" customHeight="1" x14ac:dyDescent="0.2">
      <c r="B49" s="3"/>
      <c r="G49" s="27"/>
      <c r="H49" s="7">
        <v>50</v>
      </c>
      <c r="I49" s="7">
        <v>0</v>
      </c>
      <c r="J49" s="1">
        <f>H49-I49</f>
        <v>50</v>
      </c>
    </row>
    <row r="50" spans="2:10" ht="15.75" customHeight="1" x14ac:dyDescent="0.2">
      <c r="B50" s="19" t="s">
        <v>36</v>
      </c>
      <c r="C50" s="20" t="s">
        <v>6</v>
      </c>
      <c r="D50" s="4" t="s">
        <v>7</v>
      </c>
      <c r="E50" s="4" t="s">
        <v>8</v>
      </c>
      <c r="G50" s="28"/>
      <c r="H50" s="7">
        <v>0</v>
      </c>
      <c r="I50" s="7">
        <v>0</v>
      </c>
      <c r="J50" s="2">
        <f>H50-I50</f>
        <v>0</v>
      </c>
    </row>
    <row r="51" spans="2:10" ht="15.75" customHeight="1" x14ac:dyDescent="0.2">
      <c r="B51" s="22" t="s">
        <v>37</v>
      </c>
      <c r="C51" s="6">
        <v>5</v>
      </c>
      <c r="D51" s="6">
        <v>5</v>
      </c>
      <c r="E51" s="1">
        <f>C51-D51</f>
        <v>0</v>
      </c>
      <c r="G51" s="22"/>
      <c r="H51" s="7">
        <v>0</v>
      </c>
      <c r="I51" s="7">
        <v>0</v>
      </c>
      <c r="J51" s="2">
        <f>H51-I51</f>
        <v>0</v>
      </c>
    </row>
    <row r="52" spans="2:10" ht="15.75" customHeight="1" x14ac:dyDescent="0.2">
      <c r="B52" s="22" t="s">
        <v>38</v>
      </c>
      <c r="C52" s="7">
        <v>5</v>
      </c>
      <c r="D52" s="7">
        <v>5</v>
      </c>
      <c r="E52" s="2">
        <f>C52-D52</f>
        <v>0</v>
      </c>
      <c r="G52" s="23" t="s">
        <v>19</v>
      </c>
      <c r="H52" s="2">
        <f>SUM(H49:H51)</f>
        <v>50</v>
      </c>
      <c r="I52" s="2">
        <f>SUM(I49:I51)</f>
        <v>0</v>
      </c>
      <c r="J52" s="2">
        <f>SUM(J49:J51)</f>
        <v>50</v>
      </c>
    </row>
    <row r="53" spans="2:10" ht="15.75" customHeight="1" x14ac:dyDescent="0.2">
      <c r="B53" s="22" t="s">
        <v>39</v>
      </c>
      <c r="C53" s="7">
        <v>8.1</v>
      </c>
      <c r="D53" s="7">
        <v>8.1</v>
      </c>
      <c r="E53" s="2">
        <f>C53-D53</f>
        <v>0</v>
      </c>
    </row>
    <row r="54" spans="2:10" ht="15.75" customHeight="1" x14ac:dyDescent="0.2">
      <c r="B54" s="22"/>
      <c r="C54" s="7">
        <v>0</v>
      </c>
      <c r="D54" s="7">
        <v>0</v>
      </c>
      <c r="E54" s="2">
        <f>C54-D54</f>
        <v>0</v>
      </c>
      <c r="G54" s="19" t="s">
        <v>55</v>
      </c>
      <c r="H54" s="20" t="s">
        <v>6</v>
      </c>
      <c r="I54" s="4" t="s">
        <v>7</v>
      </c>
      <c r="J54" s="4" t="s">
        <v>8</v>
      </c>
    </row>
    <row r="55" spans="2:10" ht="15.75" customHeight="1" x14ac:dyDescent="0.2">
      <c r="B55" s="22"/>
      <c r="C55" s="7">
        <v>0</v>
      </c>
      <c r="D55" s="7">
        <v>0</v>
      </c>
      <c r="E55" s="2">
        <f>C55-D55</f>
        <v>0</v>
      </c>
      <c r="G55" s="22"/>
      <c r="H55" s="7">
        <v>0</v>
      </c>
      <c r="I55" s="7">
        <v>0</v>
      </c>
      <c r="J55" s="1">
        <f>H55-I55</f>
        <v>0</v>
      </c>
    </row>
    <row r="56" spans="2:10" ht="15.75" customHeight="1" x14ac:dyDescent="0.2">
      <c r="B56" s="23" t="s">
        <v>19</v>
      </c>
      <c r="C56" s="2">
        <f>SUM(C51:C55)</f>
        <v>18.100000000000001</v>
      </c>
      <c r="D56" s="2">
        <f>SUM(D51:D55)</f>
        <v>18.100000000000001</v>
      </c>
      <c r="E56" s="2">
        <f>SUM(E51:E55)</f>
        <v>0</v>
      </c>
      <c r="G56" s="22"/>
      <c r="H56" s="7">
        <v>0</v>
      </c>
      <c r="I56" s="7">
        <v>0</v>
      </c>
      <c r="J56" s="2">
        <f>H56-I56</f>
        <v>0</v>
      </c>
    </row>
    <row r="57" spans="2:10" x14ac:dyDescent="0.2">
      <c r="B57" s="3"/>
      <c r="G57" s="22"/>
      <c r="H57" s="7">
        <v>0</v>
      </c>
      <c r="I57" s="7">
        <v>0</v>
      </c>
      <c r="J57" s="2">
        <f>H57-I57</f>
        <v>0</v>
      </c>
    </row>
    <row r="58" spans="2:10" ht="15.75" customHeight="1" x14ac:dyDescent="0.2">
      <c r="B58" s="19" t="s">
        <v>31</v>
      </c>
      <c r="C58" s="20" t="s">
        <v>6</v>
      </c>
      <c r="D58" s="4" t="s">
        <v>7</v>
      </c>
      <c r="E58" s="4" t="s">
        <v>8</v>
      </c>
      <c r="G58" s="22"/>
      <c r="H58" s="7">
        <v>0</v>
      </c>
      <c r="I58" s="7">
        <v>0</v>
      </c>
      <c r="J58" s="2">
        <f>H58-I58</f>
        <v>0</v>
      </c>
    </row>
    <row r="59" spans="2:10" ht="15.75" customHeight="1" x14ac:dyDescent="0.2">
      <c r="B59" s="22" t="s">
        <v>30</v>
      </c>
      <c r="C59" s="6">
        <v>40</v>
      </c>
      <c r="D59" s="7">
        <v>0</v>
      </c>
      <c r="E59" s="1">
        <f t="shared" ref="E59:E65" si="4">C59-D59</f>
        <v>40</v>
      </c>
      <c r="G59" s="23" t="s">
        <v>19</v>
      </c>
      <c r="H59" s="2">
        <f>SUM(H55:H58)</f>
        <v>0</v>
      </c>
      <c r="I59" s="2">
        <f>SUM(I55:I58)</f>
        <v>0</v>
      </c>
      <c r="J59" s="2">
        <f>SUM(J55:J58)</f>
        <v>0</v>
      </c>
    </row>
    <row r="60" spans="2:10" ht="15.75" customHeight="1" x14ac:dyDescent="0.2">
      <c r="B60" s="22" t="s">
        <v>47</v>
      </c>
      <c r="C60" s="7">
        <v>10</v>
      </c>
      <c r="D60" s="7">
        <v>0</v>
      </c>
      <c r="E60" s="2">
        <f t="shared" si="4"/>
        <v>10</v>
      </c>
    </row>
    <row r="61" spans="2:10" ht="15.75" customHeight="1" x14ac:dyDescent="0.2">
      <c r="B61" s="22" t="s">
        <v>32</v>
      </c>
      <c r="C61" s="7">
        <v>60</v>
      </c>
      <c r="D61" s="7">
        <v>0</v>
      </c>
      <c r="E61" s="2">
        <f t="shared" si="4"/>
        <v>60</v>
      </c>
      <c r="G61" s="177" t="s">
        <v>33</v>
      </c>
      <c r="H61" s="178"/>
      <c r="I61" s="179"/>
      <c r="J61" s="155">
        <f>SUM(C25,C35,C42,C48,C56,C66,H24,H33,H40,H46,H52,H59)</f>
        <v>1509.55</v>
      </c>
    </row>
    <row r="62" spans="2:10" ht="15.75" customHeight="1" x14ac:dyDescent="0.2">
      <c r="B62" s="22" t="s">
        <v>48</v>
      </c>
      <c r="C62" s="7">
        <v>10</v>
      </c>
      <c r="D62" s="7">
        <v>0</v>
      </c>
      <c r="E62" s="2">
        <f t="shared" si="4"/>
        <v>10</v>
      </c>
      <c r="G62" s="180"/>
      <c r="H62" s="181"/>
      <c r="I62" s="182"/>
      <c r="J62" s="156"/>
    </row>
    <row r="63" spans="2:10" ht="15.75" customHeight="1" x14ac:dyDescent="0.2">
      <c r="B63" s="22"/>
      <c r="C63" s="7">
        <v>0</v>
      </c>
      <c r="D63" s="7">
        <v>0</v>
      </c>
      <c r="E63" s="2">
        <f t="shared" si="4"/>
        <v>0</v>
      </c>
      <c r="G63" s="177" t="s">
        <v>34</v>
      </c>
      <c r="H63" s="178"/>
      <c r="I63" s="179"/>
      <c r="J63" s="155">
        <f>SUM(D25,D35,D42,D48,D56,D66,I24,I33,I40,I46,I52,I59)</f>
        <v>374.55</v>
      </c>
    </row>
    <row r="64" spans="2:10" ht="15.75" customHeight="1" x14ac:dyDescent="0.2">
      <c r="B64" s="22"/>
      <c r="C64" s="7">
        <v>0</v>
      </c>
      <c r="D64" s="7">
        <v>0</v>
      </c>
      <c r="E64" s="2">
        <f t="shared" si="4"/>
        <v>0</v>
      </c>
      <c r="G64" s="180"/>
      <c r="H64" s="181"/>
      <c r="I64" s="182"/>
      <c r="J64" s="156"/>
    </row>
    <row r="65" spans="2:10" ht="15.75" customHeight="1" x14ac:dyDescent="0.2">
      <c r="B65" s="22"/>
      <c r="C65" s="7">
        <v>0</v>
      </c>
      <c r="D65" s="7">
        <v>0</v>
      </c>
      <c r="E65" s="2">
        <f t="shared" si="4"/>
        <v>0</v>
      </c>
      <c r="G65" s="177" t="s">
        <v>35</v>
      </c>
      <c r="H65" s="178"/>
      <c r="I65" s="179"/>
      <c r="J65" s="155">
        <f>SUM(E25,E35,E42,E48,E56,E66,J24,J33,J40,J46,J52,J59)</f>
        <v>1135</v>
      </c>
    </row>
    <row r="66" spans="2:10" ht="15.75" customHeight="1" x14ac:dyDescent="0.2">
      <c r="B66" s="23" t="s">
        <v>19</v>
      </c>
      <c r="C66" s="2">
        <f>SUM(C59:C65)</f>
        <v>120</v>
      </c>
      <c r="D66" s="2">
        <f>SUM(D59:D65)</f>
        <v>0</v>
      </c>
      <c r="E66" s="2">
        <f>SUM(E59:E65)</f>
        <v>120</v>
      </c>
      <c r="G66" s="180"/>
      <c r="H66" s="181"/>
      <c r="I66" s="182"/>
      <c r="J66" s="156"/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11" type="noConversion"/>
  <pageMargins left="0.78740157499999996" right="0.78740157499999996" top="0.984251969" bottom="0.984251969" header="0.4921259845" footer="0.4921259845"/>
  <headerFooter alignWithMargins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>
    <tabColor indexed="54"/>
  </sheetPr>
  <dimension ref="A1:J66"/>
  <sheetViews>
    <sheetView showGridLines="0" topLeftCell="B5" zoomScale="95" workbookViewId="0">
      <selection activeCell="B16" sqref="B16"/>
    </sheetView>
  </sheetViews>
  <sheetFormatPr baseColWidth="10" defaultColWidth="9.140625" defaultRowHeight="12.75" x14ac:dyDescent="0.2"/>
  <cols>
    <col min="1" max="1" width="1.7109375" style="3" customWidth="1"/>
    <col min="2" max="2" width="32" style="16" customWidth="1"/>
    <col min="3" max="3" width="13.42578125" style="3" customWidth="1"/>
    <col min="4" max="4" width="14.85546875" style="3" customWidth="1"/>
    <col min="5" max="5" width="11.7109375" style="3" customWidth="1"/>
    <col min="6" max="6" width="2.85546875" style="3" customWidth="1"/>
    <col min="7" max="7" width="32" style="3" customWidth="1"/>
    <col min="8" max="9" width="13.5703125" style="3" customWidth="1"/>
    <col min="10" max="10" width="11.7109375" style="3" customWidth="1"/>
    <col min="11" max="16384" width="9.140625" style="3"/>
  </cols>
  <sheetData>
    <row r="1" spans="1:10" ht="12.75" customHeight="1" x14ac:dyDescent="0.45">
      <c r="A1" s="11"/>
      <c r="B1" s="12"/>
      <c r="C1" s="12"/>
      <c r="D1" s="12"/>
      <c r="E1" s="12"/>
      <c r="F1" s="12"/>
      <c r="G1" s="12"/>
      <c r="H1" s="12"/>
      <c r="I1" s="12"/>
      <c r="J1" s="11"/>
    </row>
    <row r="2" spans="1:10" ht="12.75" customHeight="1" x14ac:dyDescent="0.2">
      <c r="A2" s="11"/>
      <c r="B2" s="142" t="s">
        <v>65</v>
      </c>
      <c r="C2" s="142"/>
      <c r="D2" s="142"/>
      <c r="E2" s="142"/>
      <c r="F2" s="142"/>
      <c r="G2" s="142"/>
      <c r="H2" s="142"/>
      <c r="I2" s="142"/>
      <c r="J2" s="142"/>
    </row>
    <row r="3" spans="1:10" ht="12.75" customHeight="1" x14ac:dyDescent="0.2">
      <c r="B3" s="142"/>
      <c r="C3" s="142"/>
      <c r="D3" s="142"/>
      <c r="E3" s="142"/>
      <c r="F3" s="142"/>
      <c r="G3" s="142"/>
      <c r="H3" s="142"/>
      <c r="I3" s="142"/>
      <c r="J3" s="142"/>
    </row>
    <row r="4" spans="1:10" ht="38.25" customHeight="1" x14ac:dyDescent="0.2">
      <c r="B4" s="142"/>
      <c r="C4" s="142"/>
      <c r="D4" s="142"/>
      <c r="E4" s="142"/>
      <c r="F4" s="142"/>
      <c r="G4" s="142"/>
      <c r="H4" s="142"/>
      <c r="I4" s="142"/>
      <c r="J4" s="142"/>
    </row>
    <row r="5" spans="1:10" ht="9" customHeight="1" x14ac:dyDescent="0.2">
      <c r="B5" s="143"/>
      <c r="C5" s="143"/>
      <c r="D5" s="143"/>
      <c r="F5" s="13"/>
      <c r="H5" s="14"/>
      <c r="I5" s="9"/>
      <c r="J5" s="15"/>
    </row>
    <row r="6" spans="1:10" ht="15.95" customHeight="1" x14ac:dyDescent="0.2">
      <c r="B6" s="144" t="s">
        <v>0</v>
      </c>
      <c r="C6" s="147" t="s">
        <v>71</v>
      </c>
      <c r="D6" s="148"/>
      <c r="E6" s="6">
        <v>1500</v>
      </c>
      <c r="F6" s="13"/>
      <c r="G6" s="149" t="s">
        <v>1</v>
      </c>
      <c r="H6" s="150"/>
      <c r="I6" s="151"/>
      <c r="J6" s="155">
        <f>E8-J61</f>
        <v>490.45000000000005</v>
      </c>
    </row>
    <row r="7" spans="1:10" ht="15.95" customHeight="1" x14ac:dyDescent="0.2">
      <c r="B7" s="145"/>
      <c r="C7" s="147" t="s">
        <v>2</v>
      </c>
      <c r="D7" s="148"/>
      <c r="E7" s="7">
        <v>500</v>
      </c>
      <c r="F7" s="13"/>
      <c r="G7" s="152"/>
      <c r="H7" s="153"/>
      <c r="I7" s="154"/>
      <c r="J7" s="156"/>
    </row>
    <row r="8" spans="1:10" ht="15.95" customHeight="1" x14ac:dyDescent="0.2">
      <c r="B8" s="146"/>
      <c r="C8" s="147" t="s">
        <v>3</v>
      </c>
      <c r="D8" s="148"/>
      <c r="E8" s="8">
        <f>SUM(E6:E7)</f>
        <v>2000</v>
      </c>
      <c r="F8" s="13"/>
      <c r="G8" s="157" t="s">
        <v>69</v>
      </c>
      <c r="H8" s="158"/>
      <c r="I8" s="159"/>
      <c r="J8" s="163">
        <f>E12-J63</f>
        <v>-374.55</v>
      </c>
    </row>
    <row r="9" spans="1:10" ht="15.95" customHeight="1" x14ac:dyDescent="0.2">
      <c r="C9" s="17"/>
      <c r="D9" s="17"/>
      <c r="E9" s="9"/>
      <c r="F9" s="13"/>
      <c r="G9" s="160"/>
      <c r="H9" s="161"/>
      <c r="I9" s="162"/>
      <c r="J9" s="164"/>
    </row>
    <row r="10" spans="1:10" ht="15.95" customHeight="1" x14ac:dyDescent="0.2">
      <c r="B10" s="144" t="s">
        <v>4</v>
      </c>
      <c r="C10" s="147" t="s">
        <v>71</v>
      </c>
      <c r="D10" s="148"/>
      <c r="E10" s="6">
        <v>0</v>
      </c>
      <c r="F10" s="13"/>
      <c r="G10" s="165" t="s">
        <v>70</v>
      </c>
      <c r="H10" s="166"/>
      <c r="I10" s="167"/>
      <c r="J10" s="174">
        <f>SUM('Budget Septembre 2010'!J10:J12,'Budget Octobre 2010'!J8:J9)</f>
        <v>3294.1899999999996</v>
      </c>
    </row>
    <row r="11" spans="1:10" ht="15.95" customHeight="1" x14ac:dyDescent="0.2">
      <c r="B11" s="145"/>
      <c r="C11" s="147" t="s">
        <v>2</v>
      </c>
      <c r="D11" s="148"/>
      <c r="E11" s="7">
        <v>0</v>
      </c>
      <c r="F11" s="13"/>
      <c r="G11" s="168"/>
      <c r="H11" s="169"/>
      <c r="I11" s="170"/>
      <c r="J11" s="175"/>
    </row>
    <row r="12" spans="1:10" ht="15.95" customHeight="1" x14ac:dyDescent="0.2">
      <c r="B12" s="146"/>
      <c r="C12" s="147" t="s">
        <v>3</v>
      </c>
      <c r="D12" s="148"/>
      <c r="E12" s="8">
        <f>SUM(E10:E11)</f>
        <v>0</v>
      </c>
      <c r="F12" s="13"/>
      <c r="G12" s="171"/>
      <c r="H12" s="172"/>
      <c r="I12" s="173"/>
      <c r="J12" s="176"/>
    </row>
    <row r="13" spans="1:10" ht="15.95" customHeight="1" x14ac:dyDescent="0.2">
      <c r="C13" s="16"/>
      <c r="D13" s="18"/>
      <c r="E13" s="10"/>
      <c r="F13" s="17"/>
      <c r="G13" s="17"/>
      <c r="H13" s="17"/>
      <c r="I13" s="17"/>
      <c r="J13" s="5"/>
    </row>
    <row r="14" spans="1:10" ht="15.75" customHeight="1" x14ac:dyDescent="0.2">
      <c r="B14" s="19" t="s">
        <v>97</v>
      </c>
      <c r="C14" s="20" t="s">
        <v>6</v>
      </c>
      <c r="D14" s="4" t="s">
        <v>7</v>
      </c>
      <c r="E14" s="4" t="s">
        <v>8</v>
      </c>
      <c r="G14" s="21" t="s">
        <v>9</v>
      </c>
      <c r="H14" s="4" t="s">
        <v>6</v>
      </c>
      <c r="I14" s="4" t="s">
        <v>7</v>
      </c>
      <c r="J14" s="4" t="s">
        <v>8</v>
      </c>
    </row>
    <row r="15" spans="1:10" ht="15.75" customHeight="1" x14ac:dyDescent="0.2">
      <c r="B15" s="22" t="s">
        <v>41</v>
      </c>
      <c r="C15" s="6">
        <v>282.5</v>
      </c>
      <c r="D15" s="6">
        <v>282.5</v>
      </c>
      <c r="E15" s="1">
        <f t="shared" ref="E15:E24" si="0">C15-D15</f>
        <v>0</v>
      </c>
      <c r="G15" s="22" t="s">
        <v>10</v>
      </c>
      <c r="H15" s="7">
        <v>35</v>
      </c>
      <c r="I15" s="7">
        <v>0</v>
      </c>
      <c r="J15" s="1">
        <f t="shared" ref="J15:J24" si="1">H15-I15</f>
        <v>35</v>
      </c>
    </row>
    <row r="16" spans="1:10" ht="15.75" customHeight="1" x14ac:dyDescent="0.2">
      <c r="B16" s="22" t="s">
        <v>103</v>
      </c>
      <c r="C16" s="7">
        <v>70</v>
      </c>
      <c r="D16" s="7">
        <v>0</v>
      </c>
      <c r="E16" s="2">
        <f t="shared" si="0"/>
        <v>70</v>
      </c>
      <c r="G16" s="22" t="s">
        <v>12</v>
      </c>
      <c r="H16" s="7">
        <v>5</v>
      </c>
      <c r="I16" s="7">
        <v>0</v>
      </c>
      <c r="J16" s="2">
        <f t="shared" si="1"/>
        <v>5</v>
      </c>
    </row>
    <row r="17" spans="2:10" ht="15.75" customHeight="1" x14ac:dyDescent="0.2">
      <c r="B17" s="22" t="s">
        <v>11</v>
      </c>
      <c r="C17" s="7">
        <v>0</v>
      </c>
      <c r="D17" s="7">
        <v>0</v>
      </c>
      <c r="E17" s="2">
        <f t="shared" si="0"/>
        <v>0</v>
      </c>
      <c r="G17" s="22" t="s">
        <v>68</v>
      </c>
      <c r="H17" s="7">
        <v>80</v>
      </c>
      <c r="I17" s="7">
        <v>0</v>
      </c>
      <c r="J17" s="2">
        <f t="shared" si="1"/>
        <v>80</v>
      </c>
    </row>
    <row r="18" spans="2:10" ht="15.75" customHeight="1" x14ac:dyDescent="0.2">
      <c r="B18" s="22" t="s">
        <v>13</v>
      </c>
      <c r="C18" s="7">
        <v>73.95</v>
      </c>
      <c r="D18" s="7">
        <v>73.95</v>
      </c>
      <c r="E18" s="2">
        <f t="shared" si="0"/>
        <v>0</v>
      </c>
      <c r="G18" s="22" t="s">
        <v>42</v>
      </c>
      <c r="H18" s="7">
        <v>100</v>
      </c>
      <c r="I18" s="7">
        <v>0</v>
      </c>
      <c r="J18" s="2">
        <f t="shared" si="1"/>
        <v>100</v>
      </c>
    </row>
    <row r="19" spans="2:10" ht="15.75" customHeight="1" x14ac:dyDescent="0.2">
      <c r="B19" s="22" t="s">
        <v>14</v>
      </c>
      <c r="C19" s="7">
        <v>0</v>
      </c>
      <c r="D19" s="7">
        <v>0</v>
      </c>
      <c r="E19" s="2">
        <f t="shared" si="0"/>
        <v>0</v>
      </c>
      <c r="G19" s="22"/>
      <c r="H19" s="7">
        <v>0</v>
      </c>
      <c r="I19" s="7">
        <v>0</v>
      </c>
      <c r="J19" s="2">
        <f t="shared" si="1"/>
        <v>0</v>
      </c>
    </row>
    <row r="20" spans="2:10" ht="15.75" customHeight="1" x14ac:dyDescent="0.2">
      <c r="B20" s="22" t="s">
        <v>50</v>
      </c>
      <c r="C20" s="7">
        <v>30</v>
      </c>
      <c r="D20" s="7">
        <v>0</v>
      </c>
      <c r="E20" s="2">
        <f t="shared" si="0"/>
        <v>30</v>
      </c>
      <c r="G20" s="22"/>
      <c r="H20" s="7">
        <v>0</v>
      </c>
      <c r="I20" s="7">
        <v>0</v>
      </c>
      <c r="J20" s="2">
        <f t="shared" si="1"/>
        <v>0</v>
      </c>
    </row>
    <row r="21" spans="2:10" ht="15.75" customHeight="1" x14ac:dyDescent="0.2">
      <c r="B21" s="22" t="s">
        <v>15</v>
      </c>
      <c r="C21" s="7">
        <v>11</v>
      </c>
      <c r="D21" s="7">
        <v>0</v>
      </c>
      <c r="E21" s="2">
        <f t="shared" si="0"/>
        <v>11</v>
      </c>
      <c r="G21" s="22"/>
      <c r="H21" s="7">
        <v>0</v>
      </c>
      <c r="I21" s="7">
        <v>0</v>
      </c>
      <c r="J21" s="2">
        <f t="shared" si="1"/>
        <v>0</v>
      </c>
    </row>
    <row r="22" spans="2:10" ht="15.75" customHeight="1" x14ac:dyDescent="0.2">
      <c r="B22" s="22" t="s">
        <v>17</v>
      </c>
      <c r="C22" s="7">
        <v>0</v>
      </c>
      <c r="D22" s="7">
        <v>0</v>
      </c>
      <c r="E22" s="2">
        <f t="shared" si="0"/>
        <v>0</v>
      </c>
      <c r="G22" s="22"/>
      <c r="H22" s="7">
        <v>0</v>
      </c>
      <c r="I22" s="7">
        <v>0</v>
      </c>
      <c r="J22" s="2">
        <f t="shared" si="1"/>
        <v>0</v>
      </c>
    </row>
    <row r="23" spans="2:10" ht="15.75" customHeight="1" x14ac:dyDescent="0.2">
      <c r="B23" s="22" t="s">
        <v>18</v>
      </c>
      <c r="C23" s="7">
        <v>0</v>
      </c>
      <c r="D23" s="7">
        <v>0</v>
      </c>
      <c r="E23" s="2">
        <f t="shared" si="0"/>
        <v>0</v>
      </c>
      <c r="G23" s="22"/>
      <c r="H23" s="7">
        <v>0</v>
      </c>
      <c r="I23" s="7">
        <v>0</v>
      </c>
      <c r="J23" s="2">
        <f t="shared" si="1"/>
        <v>0</v>
      </c>
    </row>
    <row r="24" spans="2:10" ht="15.75" customHeight="1" x14ac:dyDescent="0.2">
      <c r="B24" s="22"/>
      <c r="C24" s="7">
        <v>0</v>
      </c>
      <c r="D24" s="7">
        <v>0</v>
      </c>
      <c r="E24" s="2">
        <f t="shared" si="0"/>
        <v>0</v>
      </c>
      <c r="G24" s="23" t="s">
        <v>19</v>
      </c>
      <c r="H24" s="2">
        <f>SUM(H15:H23)</f>
        <v>220</v>
      </c>
      <c r="I24" s="2">
        <f>SUM(I15:I23)</f>
        <v>0</v>
      </c>
      <c r="J24" s="2">
        <f t="shared" si="1"/>
        <v>220</v>
      </c>
    </row>
    <row r="25" spans="2:10" ht="15.75" customHeight="1" x14ac:dyDescent="0.2">
      <c r="B25" s="23" t="s">
        <v>19</v>
      </c>
      <c r="C25" s="2">
        <f>SUM(C15:C24)</f>
        <v>467.45</v>
      </c>
      <c r="D25" s="2">
        <f>SUM(D15:D24)</f>
        <v>356.45</v>
      </c>
      <c r="E25" s="2">
        <f>SUM(E15:E24)</f>
        <v>111</v>
      </c>
      <c r="G25" s="15"/>
      <c r="H25" s="24"/>
    </row>
    <row r="26" spans="2:10" ht="15.75" customHeight="1" x14ac:dyDescent="0.2">
      <c r="B26" s="3"/>
      <c r="G26" s="21" t="s">
        <v>43</v>
      </c>
      <c r="H26" s="25" t="s">
        <v>6</v>
      </c>
      <c r="I26" s="4" t="s">
        <v>7</v>
      </c>
      <c r="J26" s="4" t="s">
        <v>8</v>
      </c>
    </row>
    <row r="27" spans="2:10" ht="15.75" customHeight="1" x14ac:dyDescent="0.2">
      <c r="B27" s="19" t="s">
        <v>20</v>
      </c>
      <c r="C27" s="20" t="s">
        <v>6</v>
      </c>
      <c r="D27" s="4" t="s">
        <v>7</v>
      </c>
      <c r="E27" s="4" t="s">
        <v>8</v>
      </c>
      <c r="G27" s="22" t="s">
        <v>44</v>
      </c>
      <c r="H27" s="6">
        <v>30</v>
      </c>
      <c r="I27" s="7">
        <v>0</v>
      </c>
      <c r="J27" s="1">
        <f t="shared" ref="J27:J32" si="2">H27-I27</f>
        <v>30</v>
      </c>
    </row>
    <row r="28" spans="2:10" ht="15.75" customHeight="1" x14ac:dyDescent="0.2">
      <c r="B28" s="22" t="s">
        <v>21</v>
      </c>
      <c r="C28" s="7">
        <v>155</v>
      </c>
      <c r="D28" s="7">
        <v>0</v>
      </c>
      <c r="E28" s="1">
        <f t="shared" ref="E28:E33" si="3">C28-D28</f>
        <v>155</v>
      </c>
      <c r="G28" s="22" t="s">
        <v>45</v>
      </c>
      <c r="H28" s="7">
        <v>40</v>
      </c>
      <c r="I28" s="7">
        <v>0</v>
      </c>
      <c r="J28" s="2">
        <f t="shared" si="2"/>
        <v>40</v>
      </c>
    </row>
    <row r="29" spans="2:10" ht="15.75" customHeight="1" x14ac:dyDescent="0.2">
      <c r="B29" s="22" t="s">
        <v>46</v>
      </c>
      <c r="C29" s="7">
        <v>55</v>
      </c>
      <c r="D29" s="7">
        <v>0</v>
      </c>
      <c r="E29" s="2">
        <f>C29-D29</f>
        <v>55</v>
      </c>
      <c r="G29" s="22" t="s">
        <v>49</v>
      </c>
      <c r="H29" s="7">
        <v>10</v>
      </c>
      <c r="I29" s="7">
        <v>0</v>
      </c>
      <c r="J29" s="2">
        <f t="shared" si="2"/>
        <v>10</v>
      </c>
    </row>
    <row r="30" spans="2:10" ht="15.75" customHeight="1" x14ac:dyDescent="0.2">
      <c r="B30" s="26" t="s">
        <v>52</v>
      </c>
      <c r="C30" s="7">
        <v>13</v>
      </c>
      <c r="D30" s="7">
        <v>0</v>
      </c>
      <c r="E30" s="2">
        <f t="shared" si="3"/>
        <v>13</v>
      </c>
      <c r="G30" s="22"/>
      <c r="H30" s="7">
        <v>0</v>
      </c>
      <c r="I30" s="7">
        <v>0</v>
      </c>
      <c r="J30" s="2">
        <f t="shared" si="2"/>
        <v>0</v>
      </c>
    </row>
    <row r="31" spans="2:10" ht="15.75" customHeight="1" x14ac:dyDescent="0.2">
      <c r="B31" s="22" t="s">
        <v>40</v>
      </c>
      <c r="C31" s="7">
        <v>11</v>
      </c>
      <c r="D31" s="7">
        <v>0</v>
      </c>
      <c r="E31" s="2">
        <f t="shared" si="3"/>
        <v>11</v>
      </c>
      <c r="G31" s="22"/>
      <c r="H31" s="7">
        <v>0</v>
      </c>
      <c r="I31" s="7">
        <v>0</v>
      </c>
      <c r="J31" s="2">
        <f t="shared" si="2"/>
        <v>0</v>
      </c>
    </row>
    <row r="32" spans="2:10" ht="15.75" customHeight="1" x14ac:dyDescent="0.2">
      <c r="B32" s="22" t="s">
        <v>53</v>
      </c>
      <c r="C32" s="7">
        <v>0</v>
      </c>
      <c r="D32" s="7">
        <v>0</v>
      </c>
      <c r="E32" s="2">
        <f t="shared" si="3"/>
        <v>0</v>
      </c>
      <c r="G32" s="22"/>
      <c r="H32" s="7">
        <v>0</v>
      </c>
      <c r="I32" s="7">
        <v>0</v>
      </c>
      <c r="J32" s="2">
        <f t="shared" si="2"/>
        <v>0</v>
      </c>
    </row>
    <row r="33" spans="2:10" ht="15.75" customHeight="1" x14ac:dyDescent="0.2">
      <c r="B33" s="22"/>
      <c r="C33" s="7">
        <v>0</v>
      </c>
      <c r="D33" s="7">
        <v>0</v>
      </c>
      <c r="E33" s="2">
        <f t="shared" si="3"/>
        <v>0</v>
      </c>
      <c r="G33" s="23" t="s">
        <v>19</v>
      </c>
      <c r="H33" s="2">
        <f>SUM(H27:H32)</f>
        <v>80</v>
      </c>
      <c r="I33" s="2">
        <f>SUM(I27:I32)</f>
        <v>0</v>
      </c>
      <c r="J33" s="2">
        <f>SUM(J27:J32)</f>
        <v>80</v>
      </c>
    </row>
    <row r="34" spans="2:10" ht="15.75" customHeight="1" x14ac:dyDescent="0.2">
      <c r="B34" s="22"/>
      <c r="C34" s="7">
        <v>0</v>
      </c>
      <c r="D34" s="7">
        <v>0</v>
      </c>
      <c r="E34" s="2">
        <f>C34-D34</f>
        <v>0</v>
      </c>
    </row>
    <row r="35" spans="2:10" ht="15.75" customHeight="1" x14ac:dyDescent="0.2">
      <c r="B35" s="23" t="s">
        <v>19</v>
      </c>
      <c r="C35" s="2">
        <f>SUM(C28:C34)</f>
        <v>234</v>
      </c>
      <c r="D35" s="2">
        <f>SUM(D28:D34)</f>
        <v>0</v>
      </c>
      <c r="E35" s="2">
        <f>SUM(E28:E34)</f>
        <v>234</v>
      </c>
      <c r="G35" s="19" t="s">
        <v>101</v>
      </c>
      <c r="H35" s="20" t="s">
        <v>6</v>
      </c>
      <c r="I35" s="4" t="s">
        <v>7</v>
      </c>
      <c r="J35" s="4" t="s">
        <v>8</v>
      </c>
    </row>
    <row r="36" spans="2:10" ht="15.75" customHeight="1" x14ac:dyDescent="0.2">
      <c r="B36" s="3"/>
      <c r="G36" s="22"/>
      <c r="H36" s="6">
        <v>0</v>
      </c>
      <c r="I36" s="6">
        <v>0</v>
      </c>
      <c r="J36" s="1">
        <f>H36-I36</f>
        <v>0</v>
      </c>
    </row>
    <row r="37" spans="2:10" ht="15.75" customHeight="1" x14ac:dyDescent="0.2">
      <c r="B37" s="19" t="s">
        <v>22</v>
      </c>
      <c r="C37" s="20" t="s">
        <v>6</v>
      </c>
      <c r="D37" s="4" t="s">
        <v>7</v>
      </c>
      <c r="E37" s="4" t="s">
        <v>8</v>
      </c>
      <c r="G37" s="22"/>
      <c r="H37" s="6">
        <v>0</v>
      </c>
      <c r="I37" s="6">
        <v>0</v>
      </c>
      <c r="J37" s="2">
        <f>H37-I37</f>
        <v>0</v>
      </c>
    </row>
    <row r="38" spans="2:10" ht="15.75" customHeight="1" x14ac:dyDescent="0.2">
      <c r="B38" s="22" t="s">
        <v>105</v>
      </c>
      <c r="C38" s="6">
        <v>50</v>
      </c>
      <c r="D38" s="7">
        <v>0</v>
      </c>
      <c r="E38" s="1">
        <f>C38-D38</f>
        <v>50</v>
      </c>
      <c r="G38" s="22"/>
      <c r="H38" s="6">
        <v>0</v>
      </c>
      <c r="I38" s="7">
        <v>0</v>
      </c>
      <c r="J38" s="2">
        <f>H38-I38</f>
        <v>0</v>
      </c>
    </row>
    <row r="39" spans="2:10" ht="15.75" customHeight="1" x14ac:dyDescent="0.2">
      <c r="B39" s="22" t="s">
        <v>23</v>
      </c>
      <c r="C39" s="7">
        <v>0</v>
      </c>
      <c r="D39" s="7">
        <v>0</v>
      </c>
      <c r="E39" s="2">
        <f>C39-D39</f>
        <v>0</v>
      </c>
      <c r="G39" s="22"/>
      <c r="H39" s="6">
        <v>0</v>
      </c>
      <c r="I39" s="7">
        <v>0</v>
      </c>
      <c r="J39" s="2">
        <f>H39-I39</f>
        <v>0</v>
      </c>
    </row>
    <row r="40" spans="2:10" ht="15.75" customHeight="1" x14ac:dyDescent="0.2">
      <c r="B40" s="22" t="s">
        <v>24</v>
      </c>
      <c r="C40" s="7">
        <v>0</v>
      </c>
      <c r="D40" s="7">
        <v>0</v>
      </c>
      <c r="E40" s="2">
        <f>C40-D40</f>
        <v>0</v>
      </c>
      <c r="G40" s="23" t="s">
        <v>19</v>
      </c>
      <c r="H40" s="2">
        <f>SUM(H36:H39)</f>
        <v>0</v>
      </c>
      <c r="I40" s="2">
        <f>SUM(I36:I39)</f>
        <v>0</v>
      </c>
      <c r="J40" s="2">
        <f>SUM(J36:J39)</f>
        <v>0</v>
      </c>
    </row>
    <row r="41" spans="2:10" ht="15.75" customHeight="1" x14ac:dyDescent="0.2">
      <c r="B41" s="22"/>
      <c r="C41" s="7">
        <v>0</v>
      </c>
      <c r="D41" s="7">
        <v>0</v>
      </c>
      <c r="E41" s="2">
        <f>C41-D41</f>
        <v>0</v>
      </c>
    </row>
    <row r="42" spans="2:10" ht="15.75" customHeight="1" x14ac:dyDescent="0.2">
      <c r="B42" s="23" t="s">
        <v>19</v>
      </c>
      <c r="C42" s="2">
        <f>SUM(C38:C41)</f>
        <v>50</v>
      </c>
      <c r="D42" s="2">
        <f>SUM(D38:D41)</f>
        <v>0</v>
      </c>
      <c r="E42" s="2">
        <f>SUM(E38:E41)</f>
        <v>50</v>
      </c>
      <c r="G42" s="19" t="s">
        <v>25</v>
      </c>
      <c r="H42" s="20" t="s">
        <v>6</v>
      </c>
      <c r="I42" s="4" t="s">
        <v>7</v>
      </c>
      <c r="J42" s="4" t="s">
        <v>8</v>
      </c>
    </row>
    <row r="43" spans="2:10" ht="15.75" customHeight="1" x14ac:dyDescent="0.2">
      <c r="B43" s="3"/>
      <c r="G43" s="22"/>
      <c r="H43" s="7">
        <v>0</v>
      </c>
      <c r="I43" s="7">
        <v>0</v>
      </c>
      <c r="J43" s="1">
        <f>H43-I43</f>
        <v>0</v>
      </c>
    </row>
    <row r="44" spans="2:10" ht="15.75" customHeight="1" x14ac:dyDescent="0.2">
      <c r="B44" s="19" t="s">
        <v>26</v>
      </c>
      <c r="C44" s="20" t="s">
        <v>6</v>
      </c>
      <c r="D44" s="4" t="s">
        <v>7</v>
      </c>
      <c r="E44" s="4" t="s">
        <v>8</v>
      </c>
      <c r="G44" s="22"/>
      <c r="H44" s="7">
        <v>0</v>
      </c>
      <c r="I44" s="7">
        <v>0</v>
      </c>
      <c r="J44" s="2">
        <f>H44-I44</f>
        <v>0</v>
      </c>
    </row>
    <row r="45" spans="2:10" ht="15.75" customHeight="1" x14ac:dyDescent="0.2">
      <c r="B45" s="22" t="s">
        <v>27</v>
      </c>
      <c r="C45" s="6">
        <v>230</v>
      </c>
      <c r="D45" s="7">
        <v>0</v>
      </c>
      <c r="E45" s="1">
        <f>C45-D45</f>
        <v>230</v>
      </c>
      <c r="G45" s="22"/>
      <c r="H45" s="7">
        <v>0</v>
      </c>
      <c r="I45" s="7">
        <v>0</v>
      </c>
      <c r="J45" s="2">
        <f>H45-I45</f>
        <v>0</v>
      </c>
    </row>
    <row r="46" spans="2:10" ht="15.75" customHeight="1" x14ac:dyDescent="0.2">
      <c r="B46" s="22" t="s">
        <v>28</v>
      </c>
      <c r="C46" s="7">
        <v>40</v>
      </c>
      <c r="D46" s="7">
        <v>0</v>
      </c>
      <c r="E46" s="2">
        <f>C46-D46</f>
        <v>40</v>
      </c>
      <c r="G46" s="23" t="s">
        <v>19</v>
      </c>
      <c r="H46" s="2">
        <f>SUM(H43:H45)</f>
        <v>0</v>
      </c>
      <c r="I46" s="2">
        <f>SUM(I43:I45)</f>
        <v>0</v>
      </c>
      <c r="J46" s="2">
        <f>SUM(J43:J45)</f>
        <v>0</v>
      </c>
    </row>
    <row r="47" spans="2:10" ht="15.75" customHeight="1" x14ac:dyDescent="0.2">
      <c r="B47" s="22"/>
      <c r="C47" s="7">
        <v>0</v>
      </c>
      <c r="D47" s="7">
        <v>0</v>
      </c>
      <c r="E47" s="2">
        <f>C47-D47</f>
        <v>0</v>
      </c>
    </row>
    <row r="48" spans="2:10" ht="15.75" customHeight="1" x14ac:dyDescent="0.2">
      <c r="B48" s="23" t="s">
        <v>19</v>
      </c>
      <c r="C48" s="2">
        <f>SUM(C45:C47)</f>
        <v>270</v>
      </c>
      <c r="D48" s="2">
        <f>SUM(D45:D47)</f>
        <v>0</v>
      </c>
      <c r="E48" s="2">
        <f>SUM(E45:E47)</f>
        <v>270</v>
      </c>
      <c r="G48" s="19" t="s">
        <v>29</v>
      </c>
      <c r="H48" s="20" t="s">
        <v>6</v>
      </c>
      <c r="I48" s="4" t="s">
        <v>7</v>
      </c>
      <c r="J48" s="4" t="s">
        <v>8</v>
      </c>
    </row>
    <row r="49" spans="2:10" ht="15.75" customHeight="1" x14ac:dyDescent="0.2">
      <c r="B49" s="3"/>
      <c r="G49" s="27"/>
      <c r="H49" s="7">
        <v>50</v>
      </c>
      <c r="I49" s="7">
        <v>0</v>
      </c>
      <c r="J49" s="1">
        <f>H49-I49</f>
        <v>50</v>
      </c>
    </row>
    <row r="50" spans="2:10" ht="15.75" customHeight="1" x14ac:dyDescent="0.2">
      <c r="B50" s="19" t="s">
        <v>36</v>
      </c>
      <c r="C50" s="20" t="s">
        <v>6</v>
      </c>
      <c r="D50" s="4" t="s">
        <v>7</v>
      </c>
      <c r="E50" s="4" t="s">
        <v>8</v>
      </c>
      <c r="G50" s="28"/>
      <c r="H50" s="7">
        <v>0</v>
      </c>
      <c r="I50" s="7">
        <v>0</v>
      </c>
      <c r="J50" s="2">
        <f>H50-I50</f>
        <v>0</v>
      </c>
    </row>
    <row r="51" spans="2:10" ht="15.75" customHeight="1" x14ac:dyDescent="0.2">
      <c r="B51" s="22" t="s">
        <v>37</v>
      </c>
      <c r="C51" s="6">
        <v>5</v>
      </c>
      <c r="D51" s="6">
        <v>5</v>
      </c>
      <c r="E51" s="1">
        <f>C51-D51</f>
        <v>0</v>
      </c>
      <c r="G51" s="22"/>
      <c r="H51" s="7">
        <v>0</v>
      </c>
      <c r="I51" s="7">
        <v>0</v>
      </c>
      <c r="J51" s="2">
        <f>H51-I51</f>
        <v>0</v>
      </c>
    </row>
    <row r="52" spans="2:10" ht="15.75" customHeight="1" x14ac:dyDescent="0.2">
      <c r="B52" s="22" t="s">
        <v>38</v>
      </c>
      <c r="C52" s="7">
        <v>5</v>
      </c>
      <c r="D52" s="7">
        <v>5</v>
      </c>
      <c r="E52" s="2">
        <f>C52-D52</f>
        <v>0</v>
      </c>
      <c r="G52" s="23" t="s">
        <v>19</v>
      </c>
      <c r="H52" s="2">
        <f>SUM(H49:H51)</f>
        <v>50</v>
      </c>
      <c r="I52" s="2">
        <f>SUM(I49:I51)</f>
        <v>0</v>
      </c>
      <c r="J52" s="2">
        <f>SUM(J49:J51)</f>
        <v>50</v>
      </c>
    </row>
    <row r="53" spans="2:10" ht="15.75" customHeight="1" x14ac:dyDescent="0.2">
      <c r="B53" s="22" t="s">
        <v>39</v>
      </c>
      <c r="C53" s="7">
        <v>8.1</v>
      </c>
      <c r="D53" s="7">
        <v>8.1</v>
      </c>
      <c r="E53" s="2">
        <f>C53-D53</f>
        <v>0</v>
      </c>
    </row>
    <row r="54" spans="2:10" ht="15.75" customHeight="1" x14ac:dyDescent="0.2">
      <c r="B54" s="22"/>
      <c r="C54" s="7">
        <v>0</v>
      </c>
      <c r="D54" s="7">
        <v>0</v>
      </c>
      <c r="E54" s="2">
        <f>C54-D54</f>
        <v>0</v>
      </c>
      <c r="G54" s="19" t="s">
        <v>55</v>
      </c>
      <c r="H54" s="20" t="s">
        <v>6</v>
      </c>
      <c r="I54" s="4" t="s">
        <v>7</v>
      </c>
      <c r="J54" s="4" t="s">
        <v>8</v>
      </c>
    </row>
    <row r="55" spans="2:10" ht="15.75" customHeight="1" x14ac:dyDescent="0.2">
      <c r="B55" s="22"/>
      <c r="C55" s="7">
        <v>0</v>
      </c>
      <c r="D55" s="7">
        <v>0</v>
      </c>
      <c r="E55" s="2">
        <f>C55-D55</f>
        <v>0</v>
      </c>
      <c r="G55" s="22"/>
      <c r="H55" s="7">
        <v>0</v>
      </c>
      <c r="I55" s="7">
        <v>0</v>
      </c>
      <c r="J55" s="1">
        <f>H55-I55</f>
        <v>0</v>
      </c>
    </row>
    <row r="56" spans="2:10" ht="15.75" customHeight="1" x14ac:dyDescent="0.2">
      <c r="B56" s="23" t="s">
        <v>19</v>
      </c>
      <c r="C56" s="2">
        <f>SUM(C51:C55)</f>
        <v>18.100000000000001</v>
      </c>
      <c r="D56" s="2">
        <f>SUM(D51:D55)</f>
        <v>18.100000000000001</v>
      </c>
      <c r="E56" s="2">
        <f>SUM(E51:E55)</f>
        <v>0</v>
      </c>
      <c r="G56" s="22"/>
      <c r="H56" s="7">
        <v>0</v>
      </c>
      <c r="I56" s="7">
        <v>0</v>
      </c>
      <c r="J56" s="2">
        <f>H56-I56</f>
        <v>0</v>
      </c>
    </row>
    <row r="57" spans="2:10" x14ac:dyDescent="0.2">
      <c r="B57" s="3"/>
      <c r="G57" s="22"/>
      <c r="H57" s="7">
        <v>0</v>
      </c>
      <c r="I57" s="7">
        <v>0</v>
      </c>
      <c r="J57" s="2">
        <f>H57-I57</f>
        <v>0</v>
      </c>
    </row>
    <row r="58" spans="2:10" ht="15.75" customHeight="1" x14ac:dyDescent="0.2">
      <c r="B58" s="19" t="s">
        <v>31</v>
      </c>
      <c r="C58" s="20" t="s">
        <v>6</v>
      </c>
      <c r="D58" s="4" t="s">
        <v>7</v>
      </c>
      <c r="E58" s="4" t="s">
        <v>8</v>
      </c>
      <c r="G58" s="22"/>
      <c r="H58" s="7">
        <v>0</v>
      </c>
      <c r="I58" s="7">
        <v>0</v>
      </c>
      <c r="J58" s="2">
        <f>H58-I58</f>
        <v>0</v>
      </c>
    </row>
    <row r="59" spans="2:10" ht="15.75" customHeight="1" x14ac:dyDescent="0.2">
      <c r="B59" s="22" t="s">
        <v>30</v>
      </c>
      <c r="C59" s="6">
        <v>40</v>
      </c>
      <c r="D59" s="7">
        <v>0</v>
      </c>
      <c r="E59" s="1">
        <f t="shared" ref="E59:E65" si="4">C59-D59</f>
        <v>40</v>
      </c>
      <c r="G59" s="23" t="s">
        <v>19</v>
      </c>
      <c r="H59" s="2">
        <f>SUM(H55:H58)</f>
        <v>0</v>
      </c>
      <c r="I59" s="2">
        <f>SUM(I55:I58)</f>
        <v>0</v>
      </c>
      <c r="J59" s="2">
        <f>SUM(J55:J58)</f>
        <v>0</v>
      </c>
    </row>
    <row r="60" spans="2:10" ht="15.75" customHeight="1" x14ac:dyDescent="0.2">
      <c r="B60" s="22" t="s">
        <v>47</v>
      </c>
      <c r="C60" s="7">
        <v>10</v>
      </c>
      <c r="D60" s="7">
        <v>0</v>
      </c>
      <c r="E60" s="2">
        <f t="shared" si="4"/>
        <v>10</v>
      </c>
    </row>
    <row r="61" spans="2:10" ht="15.75" customHeight="1" x14ac:dyDescent="0.2">
      <c r="B61" s="22" t="s">
        <v>32</v>
      </c>
      <c r="C61" s="7">
        <v>60</v>
      </c>
      <c r="D61" s="7">
        <v>0</v>
      </c>
      <c r="E61" s="2">
        <f t="shared" si="4"/>
        <v>60</v>
      </c>
      <c r="G61" s="177" t="s">
        <v>33</v>
      </c>
      <c r="H61" s="178"/>
      <c r="I61" s="179"/>
      <c r="J61" s="155">
        <f>SUM(C25,C35,C42,C48,C56,C66,H24,H33,H40,H46,H52,H59)</f>
        <v>1509.55</v>
      </c>
    </row>
    <row r="62" spans="2:10" ht="15.75" customHeight="1" x14ac:dyDescent="0.2">
      <c r="B62" s="22" t="s">
        <v>48</v>
      </c>
      <c r="C62" s="7">
        <v>10</v>
      </c>
      <c r="D62" s="7">
        <v>0</v>
      </c>
      <c r="E62" s="2">
        <f t="shared" si="4"/>
        <v>10</v>
      </c>
      <c r="G62" s="180"/>
      <c r="H62" s="181"/>
      <c r="I62" s="182"/>
      <c r="J62" s="156"/>
    </row>
    <row r="63" spans="2:10" ht="15.75" customHeight="1" x14ac:dyDescent="0.2">
      <c r="B63" s="22"/>
      <c r="C63" s="7">
        <v>0</v>
      </c>
      <c r="D63" s="7">
        <v>0</v>
      </c>
      <c r="E63" s="2">
        <f t="shared" si="4"/>
        <v>0</v>
      </c>
      <c r="G63" s="177" t="s">
        <v>34</v>
      </c>
      <c r="H63" s="178"/>
      <c r="I63" s="179"/>
      <c r="J63" s="155">
        <f>SUM(D25,D35,D42,D48,D56,D66,I24,I33,I40,I46,I52,I59)</f>
        <v>374.55</v>
      </c>
    </row>
    <row r="64" spans="2:10" ht="15.75" customHeight="1" x14ac:dyDescent="0.2">
      <c r="B64" s="22"/>
      <c r="C64" s="7">
        <v>0</v>
      </c>
      <c r="D64" s="7">
        <v>0</v>
      </c>
      <c r="E64" s="2">
        <f t="shared" si="4"/>
        <v>0</v>
      </c>
      <c r="G64" s="180"/>
      <c r="H64" s="181"/>
      <c r="I64" s="182"/>
      <c r="J64" s="156"/>
    </row>
    <row r="65" spans="2:10" ht="15.75" customHeight="1" x14ac:dyDescent="0.2">
      <c r="B65" s="22"/>
      <c r="C65" s="7">
        <v>0</v>
      </c>
      <c r="D65" s="7">
        <v>0</v>
      </c>
      <c r="E65" s="2">
        <f t="shared" si="4"/>
        <v>0</v>
      </c>
      <c r="G65" s="177" t="s">
        <v>35</v>
      </c>
      <c r="H65" s="178"/>
      <c r="I65" s="179"/>
      <c r="J65" s="155">
        <f>SUM(E25,E35,E42,E48,E56,E66,J24,J33,J40,J46,J52,J59)</f>
        <v>1135</v>
      </c>
    </row>
    <row r="66" spans="2:10" ht="15.75" customHeight="1" x14ac:dyDescent="0.2">
      <c r="B66" s="23" t="s">
        <v>19</v>
      </c>
      <c r="C66" s="2">
        <f>SUM(C59:C65)</f>
        <v>120</v>
      </c>
      <c r="D66" s="2">
        <f>SUM(D59:D65)</f>
        <v>0</v>
      </c>
      <c r="E66" s="2">
        <f>SUM(E59:E65)</f>
        <v>120</v>
      </c>
      <c r="G66" s="180"/>
      <c r="H66" s="181"/>
      <c r="I66" s="182"/>
      <c r="J66" s="156"/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0" type="noConversion"/>
  <printOptions horizontalCentered="1"/>
  <pageMargins left="0.78740157499999996" right="0.78740157499999996" top="0.984251969" bottom="0.984251969" header="0.5" footer="0.5"/>
  <pageSetup paperSize="9" scale="61" orientation="portrait" r:id="rId1"/>
  <headerFooter alignWithMargins="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J66"/>
  <sheetViews>
    <sheetView topLeftCell="B5" zoomScale="95" workbookViewId="0">
      <selection activeCell="B16" sqref="B16"/>
    </sheetView>
  </sheetViews>
  <sheetFormatPr baseColWidth="10" defaultColWidth="9.140625" defaultRowHeight="12.75" x14ac:dyDescent="0.2"/>
  <cols>
    <col min="1" max="1" width="1.7109375" style="3" customWidth="1"/>
    <col min="2" max="2" width="32" style="16" customWidth="1"/>
    <col min="3" max="3" width="13.42578125" style="3" customWidth="1"/>
    <col min="4" max="4" width="14.85546875" style="3" customWidth="1"/>
    <col min="5" max="5" width="11.7109375" style="3" customWidth="1"/>
    <col min="6" max="6" width="2.85546875" style="3" customWidth="1"/>
    <col min="7" max="7" width="32" style="3" customWidth="1"/>
    <col min="8" max="9" width="13.5703125" style="3" customWidth="1"/>
    <col min="10" max="10" width="11.7109375" style="3" customWidth="1"/>
    <col min="11" max="16384" width="9.140625" style="3"/>
  </cols>
  <sheetData>
    <row r="1" spans="1:10" ht="12.75" customHeight="1" x14ac:dyDescent="0.45">
      <c r="A1" s="11"/>
      <c r="B1" s="12"/>
      <c r="C1" s="12"/>
      <c r="D1" s="12"/>
      <c r="E1" s="12"/>
      <c r="F1" s="12"/>
      <c r="G1" s="12"/>
      <c r="H1" s="12"/>
      <c r="I1" s="12"/>
      <c r="J1" s="11"/>
    </row>
    <row r="2" spans="1:10" ht="12.75" customHeight="1" x14ac:dyDescent="0.2">
      <c r="A2" s="11"/>
      <c r="B2" s="142" t="s">
        <v>54</v>
      </c>
      <c r="C2" s="142"/>
      <c r="D2" s="142"/>
      <c r="E2" s="142"/>
      <c r="F2" s="142"/>
      <c r="G2" s="142"/>
      <c r="H2" s="142"/>
      <c r="I2" s="142"/>
      <c r="J2" s="142"/>
    </row>
    <row r="3" spans="1:10" ht="12.75" customHeight="1" x14ac:dyDescent="0.2">
      <c r="B3" s="142"/>
      <c r="C3" s="142"/>
      <c r="D3" s="142"/>
      <c r="E3" s="142"/>
      <c r="F3" s="142"/>
      <c r="G3" s="142"/>
      <c r="H3" s="142"/>
      <c r="I3" s="142"/>
      <c r="J3" s="142"/>
    </row>
    <row r="4" spans="1:10" ht="38.25" customHeight="1" x14ac:dyDescent="0.2">
      <c r="B4" s="142"/>
      <c r="C4" s="142"/>
      <c r="D4" s="142"/>
      <c r="E4" s="142"/>
      <c r="F4" s="142"/>
      <c r="G4" s="142"/>
      <c r="H4" s="142"/>
      <c r="I4" s="142"/>
      <c r="J4" s="142"/>
    </row>
    <row r="5" spans="1:10" ht="9" customHeight="1" x14ac:dyDescent="0.2">
      <c r="B5" s="143"/>
      <c r="C5" s="143"/>
      <c r="D5" s="143"/>
      <c r="F5" s="13"/>
      <c r="H5" s="14"/>
      <c r="I5" s="9"/>
      <c r="J5" s="15"/>
    </row>
    <row r="6" spans="1:10" ht="15.95" customHeight="1" x14ac:dyDescent="0.2">
      <c r="B6" s="144" t="s">
        <v>0</v>
      </c>
      <c r="C6" s="147" t="s">
        <v>71</v>
      </c>
      <c r="D6" s="148"/>
      <c r="E6" s="6">
        <v>1500</v>
      </c>
      <c r="F6" s="13"/>
      <c r="G6" s="149" t="s">
        <v>1</v>
      </c>
      <c r="H6" s="150"/>
      <c r="I6" s="151"/>
      <c r="J6" s="155">
        <f>E8-J61</f>
        <v>490.45000000000005</v>
      </c>
    </row>
    <row r="7" spans="1:10" ht="15.95" customHeight="1" x14ac:dyDescent="0.2">
      <c r="B7" s="145"/>
      <c r="C7" s="147" t="s">
        <v>2</v>
      </c>
      <c r="D7" s="148"/>
      <c r="E7" s="7">
        <v>500</v>
      </c>
      <c r="F7" s="13"/>
      <c r="G7" s="152"/>
      <c r="H7" s="153"/>
      <c r="I7" s="154"/>
      <c r="J7" s="156"/>
    </row>
    <row r="8" spans="1:10" ht="15.95" customHeight="1" x14ac:dyDescent="0.2">
      <c r="B8" s="146"/>
      <c r="C8" s="147" t="s">
        <v>3</v>
      </c>
      <c r="D8" s="148"/>
      <c r="E8" s="8">
        <f>SUM(E6:E7)</f>
        <v>2000</v>
      </c>
      <c r="F8" s="13"/>
      <c r="G8" s="157" t="s">
        <v>69</v>
      </c>
      <c r="H8" s="158"/>
      <c r="I8" s="159"/>
      <c r="J8" s="163">
        <f>E12-J63</f>
        <v>-374.55</v>
      </c>
    </row>
    <row r="9" spans="1:10" ht="15.95" customHeight="1" x14ac:dyDescent="0.2">
      <c r="C9" s="17"/>
      <c r="D9" s="17"/>
      <c r="E9" s="9"/>
      <c r="F9" s="13"/>
      <c r="G9" s="160"/>
      <c r="H9" s="161"/>
      <c r="I9" s="162"/>
      <c r="J9" s="164"/>
    </row>
    <row r="10" spans="1:10" ht="15.95" customHeight="1" x14ac:dyDescent="0.2">
      <c r="B10" s="144" t="s">
        <v>4</v>
      </c>
      <c r="C10" s="147" t="s">
        <v>71</v>
      </c>
      <c r="D10" s="148"/>
      <c r="E10" s="6">
        <v>0</v>
      </c>
      <c r="F10" s="13"/>
      <c r="G10" s="165" t="s">
        <v>70</v>
      </c>
      <c r="H10" s="166"/>
      <c r="I10" s="167"/>
      <c r="J10" s="174">
        <f>SUM('Budget Octobre 2010'!J10:J12,'Budget Novembre 2010'!J8:J9)</f>
        <v>2919.6399999999994</v>
      </c>
    </row>
    <row r="11" spans="1:10" ht="15.95" customHeight="1" x14ac:dyDescent="0.2">
      <c r="B11" s="145"/>
      <c r="C11" s="147" t="s">
        <v>2</v>
      </c>
      <c r="D11" s="148"/>
      <c r="E11" s="7">
        <v>0</v>
      </c>
      <c r="F11" s="13"/>
      <c r="G11" s="168"/>
      <c r="H11" s="169"/>
      <c r="I11" s="170"/>
      <c r="J11" s="175"/>
    </row>
    <row r="12" spans="1:10" ht="15.95" customHeight="1" x14ac:dyDescent="0.2">
      <c r="B12" s="146"/>
      <c r="C12" s="147" t="s">
        <v>3</v>
      </c>
      <c r="D12" s="148"/>
      <c r="E12" s="8">
        <f>SUM(E10:E11)</f>
        <v>0</v>
      </c>
      <c r="F12" s="13"/>
      <c r="G12" s="171"/>
      <c r="H12" s="172"/>
      <c r="I12" s="173"/>
      <c r="J12" s="176"/>
    </row>
    <row r="13" spans="1:10" ht="15.95" customHeight="1" x14ac:dyDescent="0.2">
      <c r="C13" s="16"/>
      <c r="D13" s="18"/>
      <c r="E13" s="10"/>
      <c r="F13" s="17"/>
      <c r="G13" s="17"/>
      <c r="H13" s="17"/>
      <c r="I13" s="17"/>
      <c r="J13" s="5"/>
    </row>
    <row r="14" spans="1:10" ht="15.75" customHeight="1" x14ac:dyDescent="0.2">
      <c r="B14" s="19" t="s">
        <v>97</v>
      </c>
      <c r="C14" s="20" t="s">
        <v>6</v>
      </c>
      <c r="D14" s="4" t="s">
        <v>7</v>
      </c>
      <c r="E14" s="4" t="s">
        <v>8</v>
      </c>
      <c r="G14" s="21" t="s">
        <v>9</v>
      </c>
      <c r="H14" s="4" t="s">
        <v>6</v>
      </c>
      <c r="I14" s="4" t="s">
        <v>7</v>
      </c>
      <c r="J14" s="4" t="s">
        <v>8</v>
      </c>
    </row>
    <row r="15" spans="1:10" ht="15.75" customHeight="1" x14ac:dyDescent="0.2">
      <c r="B15" s="22" t="s">
        <v>41</v>
      </c>
      <c r="C15" s="6">
        <v>282.5</v>
      </c>
      <c r="D15" s="6">
        <v>282.5</v>
      </c>
      <c r="E15" s="1">
        <f t="shared" ref="E15:E24" si="0">C15-D15</f>
        <v>0</v>
      </c>
      <c r="G15" s="22" t="s">
        <v>10</v>
      </c>
      <c r="H15" s="7">
        <v>35</v>
      </c>
      <c r="I15" s="7">
        <v>0</v>
      </c>
      <c r="J15" s="1">
        <f t="shared" ref="J15:J24" si="1">H15-I15</f>
        <v>35</v>
      </c>
    </row>
    <row r="16" spans="1:10" ht="15.75" customHeight="1" x14ac:dyDescent="0.2">
      <c r="B16" s="22" t="s">
        <v>103</v>
      </c>
      <c r="C16" s="7">
        <v>70</v>
      </c>
      <c r="D16" s="7">
        <v>0</v>
      </c>
      <c r="E16" s="2">
        <f t="shared" si="0"/>
        <v>70</v>
      </c>
      <c r="G16" s="22" t="s">
        <v>12</v>
      </c>
      <c r="H16" s="7">
        <v>5</v>
      </c>
      <c r="I16" s="7">
        <v>0</v>
      </c>
      <c r="J16" s="2">
        <f t="shared" si="1"/>
        <v>5</v>
      </c>
    </row>
    <row r="17" spans="2:10" ht="15.75" customHeight="1" x14ac:dyDescent="0.2">
      <c r="B17" s="22" t="s">
        <v>11</v>
      </c>
      <c r="C17" s="7">
        <v>0</v>
      </c>
      <c r="D17" s="7">
        <v>0</v>
      </c>
      <c r="E17" s="2">
        <f t="shared" si="0"/>
        <v>0</v>
      </c>
      <c r="G17" s="22" t="s">
        <v>68</v>
      </c>
      <c r="H17" s="7">
        <v>80</v>
      </c>
      <c r="I17" s="7">
        <v>0</v>
      </c>
      <c r="J17" s="2">
        <f t="shared" si="1"/>
        <v>80</v>
      </c>
    </row>
    <row r="18" spans="2:10" ht="15.75" customHeight="1" x14ac:dyDescent="0.2">
      <c r="B18" s="22" t="s">
        <v>13</v>
      </c>
      <c r="C18" s="7">
        <v>73.95</v>
      </c>
      <c r="D18" s="7">
        <v>73.95</v>
      </c>
      <c r="E18" s="2">
        <f t="shared" si="0"/>
        <v>0</v>
      </c>
      <c r="G18" s="22" t="s">
        <v>42</v>
      </c>
      <c r="H18" s="7">
        <v>100</v>
      </c>
      <c r="I18" s="7">
        <v>0</v>
      </c>
      <c r="J18" s="2">
        <f t="shared" si="1"/>
        <v>100</v>
      </c>
    </row>
    <row r="19" spans="2:10" ht="15.75" customHeight="1" x14ac:dyDescent="0.2">
      <c r="B19" s="22" t="s">
        <v>14</v>
      </c>
      <c r="C19" s="7">
        <v>0</v>
      </c>
      <c r="D19" s="7">
        <v>0</v>
      </c>
      <c r="E19" s="2">
        <f t="shared" si="0"/>
        <v>0</v>
      </c>
      <c r="G19" s="22"/>
      <c r="H19" s="7">
        <v>0</v>
      </c>
      <c r="I19" s="7">
        <v>0</v>
      </c>
      <c r="J19" s="2">
        <f t="shared" si="1"/>
        <v>0</v>
      </c>
    </row>
    <row r="20" spans="2:10" ht="15.75" customHeight="1" x14ac:dyDescent="0.2">
      <c r="B20" s="22" t="s">
        <v>50</v>
      </c>
      <c r="C20" s="7">
        <v>30</v>
      </c>
      <c r="D20" s="7">
        <v>0</v>
      </c>
      <c r="E20" s="2">
        <f t="shared" si="0"/>
        <v>30</v>
      </c>
      <c r="G20" s="22"/>
      <c r="H20" s="7">
        <v>0</v>
      </c>
      <c r="I20" s="7">
        <v>0</v>
      </c>
      <c r="J20" s="2">
        <f t="shared" si="1"/>
        <v>0</v>
      </c>
    </row>
    <row r="21" spans="2:10" ht="15.75" customHeight="1" x14ac:dyDescent="0.2">
      <c r="B21" s="22" t="s">
        <v>15</v>
      </c>
      <c r="C21" s="7">
        <v>11</v>
      </c>
      <c r="D21" s="7">
        <v>0</v>
      </c>
      <c r="E21" s="2">
        <f t="shared" si="0"/>
        <v>11</v>
      </c>
      <c r="G21" s="22"/>
      <c r="H21" s="7">
        <v>0</v>
      </c>
      <c r="I21" s="7">
        <v>0</v>
      </c>
      <c r="J21" s="2">
        <f t="shared" si="1"/>
        <v>0</v>
      </c>
    </row>
    <row r="22" spans="2:10" ht="15.75" customHeight="1" x14ac:dyDescent="0.2">
      <c r="B22" s="22" t="s">
        <v>17</v>
      </c>
      <c r="C22" s="7">
        <v>0</v>
      </c>
      <c r="D22" s="7">
        <v>0</v>
      </c>
      <c r="E22" s="2">
        <f t="shared" si="0"/>
        <v>0</v>
      </c>
      <c r="G22" s="22"/>
      <c r="H22" s="7">
        <v>0</v>
      </c>
      <c r="I22" s="7">
        <v>0</v>
      </c>
      <c r="J22" s="2">
        <f t="shared" si="1"/>
        <v>0</v>
      </c>
    </row>
    <row r="23" spans="2:10" ht="15.75" customHeight="1" x14ac:dyDescent="0.2">
      <c r="B23" s="22" t="s">
        <v>18</v>
      </c>
      <c r="C23" s="7">
        <v>0</v>
      </c>
      <c r="D23" s="7">
        <v>0</v>
      </c>
      <c r="E23" s="2">
        <f t="shared" si="0"/>
        <v>0</v>
      </c>
      <c r="G23" s="22"/>
      <c r="H23" s="7">
        <v>0</v>
      </c>
      <c r="I23" s="7">
        <v>0</v>
      </c>
      <c r="J23" s="2">
        <f t="shared" si="1"/>
        <v>0</v>
      </c>
    </row>
    <row r="24" spans="2:10" ht="15.75" customHeight="1" x14ac:dyDescent="0.2">
      <c r="B24" s="22"/>
      <c r="C24" s="7">
        <v>0</v>
      </c>
      <c r="D24" s="7">
        <v>0</v>
      </c>
      <c r="E24" s="2">
        <f t="shared" si="0"/>
        <v>0</v>
      </c>
      <c r="G24" s="23" t="s">
        <v>19</v>
      </c>
      <c r="H24" s="2">
        <f>SUM(H15:H23)</f>
        <v>220</v>
      </c>
      <c r="I24" s="2">
        <f>SUM(I15:I23)</f>
        <v>0</v>
      </c>
      <c r="J24" s="2">
        <f t="shared" si="1"/>
        <v>220</v>
      </c>
    </row>
    <row r="25" spans="2:10" ht="15.75" customHeight="1" x14ac:dyDescent="0.2">
      <c r="B25" s="23" t="s">
        <v>19</v>
      </c>
      <c r="C25" s="2">
        <f>SUM(C15:C24)</f>
        <v>467.45</v>
      </c>
      <c r="D25" s="2">
        <f>SUM(D15:D24)</f>
        <v>356.45</v>
      </c>
      <c r="E25" s="2">
        <f>SUM(E15:E24)</f>
        <v>111</v>
      </c>
      <c r="G25" s="15"/>
      <c r="H25" s="24"/>
    </row>
    <row r="26" spans="2:10" ht="15.75" customHeight="1" x14ac:dyDescent="0.2">
      <c r="B26" s="3"/>
      <c r="G26" s="21" t="s">
        <v>43</v>
      </c>
      <c r="H26" s="25" t="s">
        <v>6</v>
      </c>
      <c r="I26" s="4" t="s">
        <v>7</v>
      </c>
      <c r="J26" s="4" t="s">
        <v>8</v>
      </c>
    </row>
    <row r="27" spans="2:10" ht="15.75" customHeight="1" x14ac:dyDescent="0.2">
      <c r="B27" s="19" t="s">
        <v>20</v>
      </c>
      <c r="C27" s="20" t="s">
        <v>6</v>
      </c>
      <c r="D27" s="4" t="s">
        <v>7</v>
      </c>
      <c r="E27" s="4" t="s">
        <v>8</v>
      </c>
      <c r="G27" s="22" t="s">
        <v>44</v>
      </c>
      <c r="H27" s="6">
        <v>30</v>
      </c>
      <c r="I27" s="7">
        <v>0</v>
      </c>
      <c r="J27" s="1">
        <f t="shared" ref="J27:J32" si="2">H27-I27</f>
        <v>30</v>
      </c>
    </row>
    <row r="28" spans="2:10" ht="15.75" customHeight="1" x14ac:dyDescent="0.2">
      <c r="B28" s="22" t="s">
        <v>21</v>
      </c>
      <c r="C28" s="7">
        <v>155</v>
      </c>
      <c r="D28" s="7">
        <v>0</v>
      </c>
      <c r="E28" s="1">
        <f t="shared" ref="E28:E33" si="3">C28-D28</f>
        <v>155</v>
      </c>
      <c r="G28" s="22" t="s">
        <v>45</v>
      </c>
      <c r="H28" s="7">
        <v>40</v>
      </c>
      <c r="I28" s="7">
        <v>0</v>
      </c>
      <c r="J28" s="2">
        <f t="shared" si="2"/>
        <v>40</v>
      </c>
    </row>
    <row r="29" spans="2:10" ht="15.75" customHeight="1" x14ac:dyDescent="0.2">
      <c r="B29" s="22" t="s">
        <v>46</v>
      </c>
      <c r="C29" s="7">
        <v>55</v>
      </c>
      <c r="D29" s="7">
        <v>0</v>
      </c>
      <c r="E29" s="2">
        <f>C29-D29</f>
        <v>55</v>
      </c>
      <c r="G29" s="22" t="s">
        <v>49</v>
      </c>
      <c r="H29" s="7">
        <v>10</v>
      </c>
      <c r="I29" s="7">
        <v>0</v>
      </c>
      <c r="J29" s="2">
        <f t="shared" si="2"/>
        <v>10</v>
      </c>
    </row>
    <row r="30" spans="2:10" ht="15.75" customHeight="1" x14ac:dyDescent="0.2">
      <c r="B30" s="26" t="s">
        <v>52</v>
      </c>
      <c r="C30" s="7">
        <v>13</v>
      </c>
      <c r="D30" s="7">
        <v>0</v>
      </c>
      <c r="E30" s="2">
        <f t="shared" si="3"/>
        <v>13</v>
      </c>
      <c r="G30" s="22"/>
      <c r="H30" s="7">
        <v>0</v>
      </c>
      <c r="I30" s="7">
        <v>0</v>
      </c>
      <c r="J30" s="2">
        <f t="shared" si="2"/>
        <v>0</v>
      </c>
    </row>
    <row r="31" spans="2:10" ht="15.75" customHeight="1" x14ac:dyDescent="0.2">
      <c r="B31" s="22" t="s">
        <v>40</v>
      </c>
      <c r="C31" s="7">
        <v>11</v>
      </c>
      <c r="D31" s="7">
        <v>0</v>
      </c>
      <c r="E31" s="2">
        <f t="shared" si="3"/>
        <v>11</v>
      </c>
      <c r="G31" s="22"/>
      <c r="H31" s="7">
        <v>0</v>
      </c>
      <c r="I31" s="7">
        <v>0</v>
      </c>
      <c r="J31" s="2">
        <f t="shared" si="2"/>
        <v>0</v>
      </c>
    </row>
    <row r="32" spans="2:10" ht="15.75" customHeight="1" x14ac:dyDescent="0.2">
      <c r="B32" s="22" t="s">
        <v>53</v>
      </c>
      <c r="C32" s="7">
        <v>0</v>
      </c>
      <c r="D32" s="7">
        <v>0</v>
      </c>
      <c r="E32" s="2">
        <f t="shared" si="3"/>
        <v>0</v>
      </c>
      <c r="G32" s="22"/>
      <c r="H32" s="7">
        <v>0</v>
      </c>
      <c r="I32" s="7">
        <v>0</v>
      </c>
      <c r="J32" s="2">
        <f t="shared" si="2"/>
        <v>0</v>
      </c>
    </row>
    <row r="33" spans="2:10" ht="15.75" customHeight="1" x14ac:dyDescent="0.2">
      <c r="B33" s="22"/>
      <c r="C33" s="7">
        <v>0</v>
      </c>
      <c r="D33" s="7">
        <v>0</v>
      </c>
      <c r="E33" s="2">
        <f t="shared" si="3"/>
        <v>0</v>
      </c>
      <c r="G33" s="23" t="s">
        <v>19</v>
      </c>
      <c r="H33" s="2">
        <f>SUM(H27:H32)</f>
        <v>80</v>
      </c>
      <c r="I33" s="2">
        <f>SUM(I27:I32)</f>
        <v>0</v>
      </c>
      <c r="J33" s="2">
        <f>SUM(J27:J32)</f>
        <v>80</v>
      </c>
    </row>
    <row r="34" spans="2:10" ht="15.75" customHeight="1" x14ac:dyDescent="0.2">
      <c r="B34" s="22"/>
      <c r="C34" s="7">
        <v>0</v>
      </c>
      <c r="D34" s="7">
        <v>0</v>
      </c>
      <c r="E34" s="2">
        <f>C34-D34</f>
        <v>0</v>
      </c>
    </row>
    <row r="35" spans="2:10" ht="15.75" customHeight="1" x14ac:dyDescent="0.2">
      <c r="B35" s="23" t="s">
        <v>19</v>
      </c>
      <c r="C35" s="2">
        <f>SUM(C28:C34)</f>
        <v>234</v>
      </c>
      <c r="D35" s="2">
        <f>SUM(D28:D34)</f>
        <v>0</v>
      </c>
      <c r="E35" s="2">
        <f>SUM(E28:E34)</f>
        <v>234</v>
      </c>
      <c r="G35" s="19" t="s">
        <v>101</v>
      </c>
      <c r="H35" s="20" t="s">
        <v>6</v>
      </c>
      <c r="I35" s="4" t="s">
        <v>7</v>
      </c>
      <c r="J35" s="4" t="s">
        <v>8</v>
      </c>
    </row>
    <row r="36" spans="2:10" ht="15.75" customHeight="1" x14ac:dyDescent="0.2">
      <c r="B36" s="3"/>
      <c r="G36" s="22"/>
      <c r="H36" s="6">
        <v>0</v>
      </c>
      <c r="I36" s="6">
        <v>0</v>
      </c>
      <c r="J36" s="1">
        <f>H36-I36</f>
        <v>0</v>
      </c>
    </row>
    <row r="37" spans="2:10" ht="15.75" customHeight="1" x14ac:dyDescent="0.2">
      <c r="B37" s="19" t="s">
        <v>22</v>
      </c>
      <c r="C37" s="20" t="s">
        <v>6</v>
      </c>
      <c r="D37" s="4" t="s">
        <v>7</v>
      </c>
      <c r="E37" s="4" t="s">
        <v>8</v>
      </c>
      <c r="G37" s="22"/>
      <c r="H37" s="6">
        <v>0</v>
      </c>
      <c r="I37" s="6">
        <v>0</v>
      </c>
      <c r="J37" s="2">
        <f>H37-I37</f>
        <v>0</v>
      </c>
    </row>
    <row r="38" spans="2:10" ht="15.75" customHeight="1" x14ac:dyDescent="0.2">
      <c r="B38" s="22" t="s">
        <v>105</v>
      </c>
      <c r="C38" s="6">
        <v>50</v>
      </c>
      <c r="D38" s="7">
        <v>0</v>
      </c>
      <c r="E38" s="1">
        <f>C38-D38</f>
        <v>50</v>
      </c>
      <c r="G38" s="22"/>
      <c r="H38" s="6">
        <v>0</v>
      </c>
      <c r="I38" s="7">
        <v>0</v>
      </c>
      <c r="J38" s="2">
        <f>H38-I38</f>
        <v>0</v>
      </c>
    </row>
    <row r="39" spans="2:10" ht="15.75" customHeight="1" x14ac:dyDescent="0.2">
      <c r="B39" s="22" t="s">
        <v>23</v>
      </c>
      <c r="C39" s="7">
        <v>0</v>
      </c>
      <c r="D39" s="7">
        <v>0</v>
      </c>
      <c r="E39" s="2">
        <f>C39-D39</f>
        <v>0</v>
      </c>
      <c r="G39" s="22"/>
      <c r="H39" s="6">
        <v>0</v>
      </c>
      <c r="I39" s="7">
        <v>0</v>
      </c>
      <c r="J39" s="2">
        <f>H39-I39</f>
        <v>0</v>
      </c>
    </row>
    <row r="40" spans="2:10" ht="15.75" customHeight="1" x14ac:dyDescent="0.2">
      <c r="B40" s="22" t="s">
        <v>24</v>
      </c>
      <c r="C40" s="7">
        <v>0</v>
      </c>
      <c r="D40" s="7">
        <v>0</v>
      </c>
      <c r="E40" s="2">
        <f>C40-D40</f>
        <v>0</v>
      </c>
      <c r="G40" s="23" t="s">
        <v>19</v>
      </c>
      <c r="H40" s="2">
        <f>SUM(H36:H39)</f>
        <v>0</v>
      </c>
      <c r="I40" s="2">
        <f>SUM(I36:I39)</f>
        <v>0</v>
      </c>
      <c r="J40" s="2">
        <f>SUM(J36:J39)</f>
        <v>0</v>
      </c>
    </row>
    <row r="41" spans="2:10" ht="15.75" customHeight="1" x14ac:dyDescent="0.2">
      <c r="B41" s="22"/>
      <c r="C41" s="7">
        <v>0</v>
      </c>
      <c r="D41" s="7">
        <v>0</v>
      </c>
      <c r="E41" s="2">
        <f>C41-D41</f>
        <v>0</v>
      </c>
    </row>
    <row r="42" spans="2:10" ht="15.75" customHeight="1" x14ac:dyDescent="0.2">
      <c r="B42" s="23" t="s">
        <v>19</v>
      </c>
      <c r="C42" s="2">
        <f>SUM(C38:C41)</f>
        <v>50</v>
      </c>
      <c r="D42" s="2">
        <f>SUM(D38:D41)</f>
        <v>0</v>
      </c>
      <c r="E42" s="2">
        <f>SUM(E38:E41)</f>
        <v>50</v>
      </c>
      <c r="G42" s="19" t="s">
        <v>25</v>
      </c>
      <c r="H42" s="20" t="s">
        <v>6</v>
      </c>
      <c r="I42" s="4" t="s">
        <v>7</v>
      </c>
      <c r="J42" s="4" t="s">
        <v>8</v>
      </c>
    </row>
    <row r="43" spans="2:10" ht="15.75" customHeight="1" x14ac:dyDescent="0.2">
      <c r="B43" s="3"/>
      <c r="G43" s="22"/>
      <c r="H43" s="7">
        <v>0</v>
      </c>
      <c r="I43" s="7">
        <v>0</v>
      </c>
      <c r="J43" s="29">
        <f>H43-I43</f>
        <v>0</v>
      </c>
    </row>
    <row r="44" spans="2:10" ht="15.75" customHeight="1" x14ac:dyDescent="0.2">
      <c r="B44" s="19" t="s">
        <v>26</v>
      </c>
      <c r="C44" s="20" t="s">
        <v>6</v>
      </c>
      <c r="D44" s="4" t="s">
        <v>7</v>
      </c>
      <c r="E44" s="4" t="s">
        <v>8</v>
      </c>
      <c r="G44" s="22"/>
      <c r="H44" s="7">
        <v>0</v>
      </c>
      <c r="I44" s="7">
        <v>0</v>
      </c>
      <c r="J44" s="2">
        <f>H44-I44</f>
        <v>0</v>
      </c>
    </row>
    <row r="45" spans="2:10" ht="15.75" customHeight="1" x14ac:dyDescent="0.2">
      <c r="B45" s="22" t="s">
        <v>27</v>
      </c>
      <c r="C45" s="6">
        <v>230</v>
      </c>
      <c r="D45" s="7">
        <v>0</v>
      </c>
      <c r="E45" s="1">
        <f>C45-D45</f>
        <v>230</v>
      </c>
      <c r="G45" s="22"/>
      <c r="H45" s="7">
        <v>0</v>
      </c>
      <c r="I45" s="7">
        <v>0</v>
      </c>
      <c r="J45" s="2">
        <f>H45-I45</f>
        <v>0</v>
      </c>
    </row>
    <row r="46" spans="2:10" ht="15.75" customHeight="1" x14ac:dyDescent="0.2">
      <c r="B46" s="22" t="s">
        <v>28</v>
      </c>
      <c r="C46" s="7">
        <v>40</v>
      </c>
      <c r="D46" s="7">
        <v>0</v>
      </c>
      <c r="E46" s="2">
        <f>C46-D46</f>
        <v>40</v>
      </c>
      <c r="G46" s="23" t="s">
        <v>19</v>
      </c>
      <c r="H46" s="2">
        <f>SUM(H43:H45)</f>
        <v>0</v>
      </c>
      <c r="I46" s="2">
        <f>SUM(I43:I45)</f>
        <v>0</v>
      </c>
      <c r="J46" s="2">
        <f>SUM(J43:J45)</f>
        <v>0</v>
      </c>
    </row>
    <row r="47" spans="2:10" ht="15.75" customHeight="1" x14ac:dyDescent="0.2">
      <c r="B47" s="22"/>
      <c r="C47" s="7">
        <v>0</v>
      </c>
      <c r="D47" s="7">
        <v>0</v>
      </c>
      <c r="E47" s="2">
        <f>C47-D47</f>
        <v>0</v>
      </c>
    </row>
    <row r="48" spans="2:10" ht="15.75" customHeight="1" x14ac:dyDescent="0.2">
      <c r="B48" s="23" t="s">
        <v>19</v>
      </c>
      <c r="C48" s="2">
        <f>SUM(C45:C47)</f>
        <v>270</v>
      </c>
      <c r="D48" s="2">
        <f>SUM(D45:D47)</f>
        <v>0</v>
      </c>
      <c r="E48" s="2">
        <f>SUM(E45:E47)</f>
        <v>270</v>
      </c>
      <c r="G48" s="19" t="s">
        <v>29</v>
      </c>
      <c r="H48" s="20" t="s">
        <v>6</v>
      </c>
      <c r="I48" s="4" t="s">
        <v>7</v>
      </c>
      <c r="J48" s="4" t="s">
        <v>8</v>
      </c>
    </row>
    <row r="49" spans="2:10" ht="15.75" customHeight="1" x14ac:dyDescent="0.2">
      <c r="B49" s="3"/>
      <c r="G49" s="27"/>
      <c r="H49" s="7">
        <v>50</v>
      </c>
      <c r="I49" s="7">
        <v>0</v>
      </c>
      <c r="J49" s="1">
        <f>H49-I49</f>
        <v>50</v>
      </c>
    </row>
    <row r="50" spans="2:10" ht="15.75" customHeight="1" x14ac:dyDescent="0.2">
      <c r="B50" s="19" t="s">
        <v>36</v>
      </c>
      <c r="C50" s="20" t="s">
        <v>6</v>
      </c>
      <c r="D50" s="4" t="s">
        <v>7</v>
      </c>
      <c r="E50" s="4" t="s">
        <v>8</v>
      </c>
      <c r="G50" s="28"/>
      <c r="H50" s="7">
        <v>0</v>
      </c>
      <c r="I50" s="7">
        <v>0</v>
      </c>
      <c r="J50" s="2">
        <f>H50-I50</f>
        <v>0</v>
      </c>
    </row>
    <row r="51" spans="2:10" ht="15.75" customHeight="1" x14ac:dyDescent="0.2">
      <c r="B51" s="22" t="s">
        <v>37</v>
      </c>
      <c r="C51" s="6">
        <v>5</v>
      </c>
      <c r="D51" s="6">
        <v>5</v>
      </c>
      <c r="E51" s="1">
        <f>C51-D51</f>
        <v>0</v>
      </c>
      <c r="G51" s="22"/>
      <c r="H51" s="7">
        <v>0</v>
      </c>
      <c r="I51" s="7">
        <v>0</v>
      </c>
      <c r="J51" s="2">
        <f>H51-I51</f>
        <v>0</v>
      </c>
    </row>
    <row r="52" spans="2:10" ht="15.75" customHeight="1" x14ac:dyDescent="0.2">
      <c r="B52" s="22" t="s">
        <v>38</v>
      </c>
      <c r="C52" s="7">
        <v>5</v>
      </c>
      <c r="D52" s="7">
        <v>5</v>
      </c>
      <c r="E52" s="2">
        <f>C52-D52</f>
        <v>0</v>
      </c>
      <c r="G52" s="23" t="s">
        <v>19</v>
      </c>
      <c r="H52" s="2">
        <f>SUM(H49:H51)</f>
        <v>50</v>
      </c>
      <c r="I52" s="2">
        <f>SUM(I49:I51)</f>
        <v>0</v>
      </c>
      <c r="J52" s="2">
        <f>SUM(J49:J51)</f>
        <v>50</v>
      </c>
    </row>
    <row r="53" spans="2:10" ht="15.75" customHeight="1" x14ac:dyDescent="0.2">
      <c r="B53" s="22" t="s">
        <v>39</v>
      </c>
      <c r="C53" s="7">
        <v>8.1</v>
      </c>
      <c r="D53" s="7">
        <v>8.1</v>
      </c>
      <c r="E53" s="2">
        <f>C53-D53</f>
        <v>0</v>
      </c>
    </row>
    <row r="54" spans="2:10" ht="15.75" customHeight="1" x14ac:dyDescent="0.2">
      <c r="B54" s="22"/>
      <c r="C54" s="7">
        <v>0</v>
      </c>
      <c r="D54" s="7">
        <v>0</v>
      </c>
      <c r="E54" s="2">
        <f>C54-D54</f>
        <v>0</v>
      </c>
      <c r="G54" s="19" t="s">
        <v>55</v>
      </c>
      <c r="H54" s="20" t="s">
        <v>6</v>
      </c>
      <c r="I54" s="4" t="s">
        <v>7</v>
      </c>
      <c r="J54" s="4" t="s">
        <v>8</v>
      </c>
    </row>
    <row r="55" spans="2:10" ht="15.75" customHeight="1" x14ac:dyDescent="0.2">
      <c r="B55" s="22"/>
      <c r="C55" s="7">
        <v>0</v>
      </c>
      <c r="D55" s="7">
        <v>0</v>
      </c>
      <c r="E55" s="2">
        <f>C55-D55</f>
        <v>0</v>
      </c>
      <c r="G55" s="22"/>
      <c r="H55" s="7">
        <v>0</v>
      </c>
      <c r="I55" s="7">
        <v>0</v>
      </c>
      <c r="J55" s="1">
        <f>H55-I55</f>
        <v>0</v>
      </c>
    </row>
    <row r="56" spans="2:10" ht="15.75" customHeight="1" x14ac:dyDescent="0.2">
      <c r="B56" s="23" t="s">
        <v>19</v>
      </c>
      <c r="C56" s="2">
        <f>SUM(C51:C55)</f>
        <v>18.100000000000001</v>
      </c>
      <c r="D56" s="2">
        <f>SUM(D51:D55)</f>
        <v>18.100000000000001</v>
      </c>
      <c r="E56" s="2">
        <f>SUM(E51:E55)</f>
        <v>0</v>
      </c>
      <c r="G56" s="22"/>
      <c r="H56" s="7">
        <v>0</v>
      </c>
      <c r="I56" s="7">
        <v>0</v>
      </c>
      <c r="J56" s="2">
        <f>H56-I56</f>
        <v>0</v>
      </c>
    </row>
    <row r="57" spans="2:10" x14ac:dyDescent="0.2">
      <c r="B57" s="3"/>
      <c r="G57" s="22"/>
      <c r="H57" s="7">
        <v>0</v>
      </c>
      <c r="I57" s="7">
        <v>0</v>
      </c>
      <c r="J57" s="2">
        <f>H57-I57</f>
        <v>0</v>
      </c>
    </row>
    <row r="58" spans="2:10" ht="15.75" customHeight="1" x14ac:dyDescent="0.2">
      <c r="B58" s="19" t="s">
        <v>31</v>
      </c>
      <c r="C58" s="20" t="s">
        <v>6</v>
      </c>
      <c r="D58" s="4" t="s">
        <v>7</v>
      </c>
      <c r="E58" s="4" t="s">
        <v>8</v>
      </c>
      <c r="G58" s="22"/>
      <c r="H58" s="7">
        <v>0</v>
      </c>
      <c r="I58" s="7">
        <v>0</v>
      </c>
      <c r="J58" s="2">
        <f>H58-I58</f>
        <v>0</v>
      </c>
    </row>
    <row r="59" spans="2:10" ht="15.75" customHeight="1" x14ac:dyDescent="0.2">
      <c r="B59" s="22" t="s">
        <v>30</v>
      </c>
      <c r="C59" s="6">
        <v>40</v>
      </c>
      <c r="D59" s="7">
        <v>0</v>
      </c>
      <c r="E59" s="1">
        <f t="shared" ref="E59:E65" si="4">C59-D59</f>
        <v>40</v>
      </c>
      <c r="G59" s="23" t="s">
        <v>19</v>
      </c>
      <c r="H59" s="2">
        <f>SUM(H55:H58)</f>
        <v>0</v>
      </c>
      <c r="I59" s="2">
        <f>SUM(I55:I58)</f>
        <v>0</v>
      </c>
      <c r="J59" s="2">
        <f>SUM(J55:J58)</f>
        <v>0</v>
      </c>
    </row>
    <row r="60" spans="2:10" ht="15.75" customHeight="1" x14ac:dyDescent="0.2">
      <c r="B60" s="22" t="s">
        <v>47</v>
      </c>
      <c r="C60" s="7">
        <v>10</v>
      </c>
      <c r="D60" s="7">
        <v>0</v>
      </c>
      <c r="E60" s="2">
        <f t="shared" si="4"/>
        <v>10</v>
      </c>
    </row>
    <row r="61" spans="2:10" ht="15.75" customHeight="1" x14ac:dyDescent="0.2">
      <c r="B61" s="22" t="s">
        <v>32</v>
      </c>
      <c r="C61" s="7">
        <v>60</v>
      </c>
      <c r="D61" s="7">
        <v>0</v>
      </c>
      <c r="E61" s="2">
        <f t="shared" si="4"/>
        <v>60</v>
      </c>
      <c r="G61" s="177" t="s">
        <v>33</v>
      </c>
      <c r="H61" s="178"/>
      <c r="I61" s="179"/>
      <c r="J61" s="155">
        <f>SUM(C25,C35,C42,C48,C56,C66,H24,H33,H40,H46,H52,H59)</f>
        <v>1509.55</v>
      </c>
    </row>
    <row r="62" spans="2:10" ht="15.75" customHeight="1" x14ac:dyDescent="0.2">
      <c r="B62" s="22" t="s">
        <v>48</v>
      </c>
      <c r="C62" s="7">
        <v>10</v>
      </c>
      <c r="D62" s="7">
        <v>0</v>
      </c>
      <c r="E62" s="2">
        <f t="shared" si="4"/>
        <v>10</v>
      </c>
      <c r="G62" s="180"/>
      <c r="H62" s="181"/>
      <c r="I62" s="182"/>
      <c r="J62" s="156"/>
    </row>
    <row r="63" spans="2:10" ht="15.75" customHeight="1" x14ac:dyDescent="0.2">
      <c r="B63" s="22"/>
      <c r="C63" s="7">
        <v>0</v>
      </c>
      <c r="D63" s="7">
        <v>0</v>
      </c>
      <c r="E63" s="2">
        <f t="shared" si="4"/>
        <v>0</v>
      </c>
      <c r="G63" s="177" t="s">
        <v>34</v>
      </c>
      <c r="H63" s="178"/>
      <c r="I63" s="179"/>
      <c r="J63" s="155">
        <f>SUM(D25,D35,D42,D48,D56,D66,I24,I33,I40,I46,I52,I59)</f>
        <v>374.55</v>
      </c>
    </row>
    <row r="64" spans="2:10" ht="15.75" customHeight="1" x14ac:dyDescent="0.2">
      <c r="B64" s="22"/>
      <c r="C64" s="7">
        <v>0</v>
      </c>
      <c r="D64" s="7">
        <v>0</v>
      </c>
      <c r="E64" s="2">
        <f t="shared" si="4"/>
        <v>0</v>
      </c>
      <c r="G64" s="180"/>
      <c r="H64" s="181"/>
      <c r="I64" s="182"/>
      <c r="J64" s="156"/>
    </row>
    <row r="65" spans="2:10" ht="15.75" customHeight="1" x14ac:dyDescent="0.2">
      <c r="B65" s="22"/>
      <c r="C65" s="7">
        <v>0</v>
      </c>
      <c r="D65" s="7">
        <v>0</v>
      </c>
      <c r="E65" s="2">
        <f t="shared" si="4"/>
        <v>0</v>
      </c>
      <c r="G65" s="177" t="s">
        <v>35</v>
      </c>
      <c r="H65" s="178"/>
      <c r="I65" s="179"/>
      <c r="J65" s="155">
        <f>SUM(E25,E35,E42,E48,E56,E66,J24,J33,J40,J46,J52,J59)</f>
        <v>1135</v>
      </c>
    </row>
    <row r="66" spans="2:10" ht="15.75" customHeight="1" x14ac:dyDescent="0.2">
      <c r="B66" s="23" t="s">
        <v>19</v>
      </c>
      <c r="C66" s="2">
        <f>SUM(C59:C65)</f>
        <v>120</v>
      </c>
      <c r="D66" s="2">
        <f>SUM(D59:D65)</f>
        <v>0</v>
      </c>
      <c r="E66" s="2">
        <f>SUM(E59:E65)</f>
        <v>120</v>
      </c>
      <c r="G66" s="180"/>
      <c r="H66" s="181"/>
      <c r="I66" s="182"/>
      <c r="J66" s="156"/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11" type="noConversion"/>
  <pageMargins left="0.78740157499999996" right="0.78740157499999996" top="0.984251969" bottom="0.984251969" header="0.4921259845" footer="0.4921259845"/>
  <headerFooter alignWithMargins="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J66"/>
  <sheetViews>
    <sheetView topLeftCell="B5" zoomScale="95" workbookViewId="0">
      <selection activeCell="B16" sqref="B16"/>
    </sheetView>
  </sheetViews>
  <sheetFormatPr baseColWidth="10" defaultColWidth="9.140625" defaultRowHeight="12.75" x14ac:dyDescent="0.2"/>
  <cols>
    <col min="1" max="1" width="1.7109375" style="3" customWidth="1"/>
    <col min="2" max="2" width="32" style="16" customWidth="1"/>
    <col min="3" max="3" width="13.42578125" style="3" customWidth="1"/>
    <col min="4" max="4" width="14.85546875" style="3" customWidth="1"/>
    <col min="5" max="5" width="11.7109375" style="3" customWidth="1"/>
    <col min="6" max="6" width="2.85546875" style="3" customWidth="1"/>
    <col min="7" max="7" width="32" style="3" customWidth="1"/>
    <col min="8" max="9" width="13.5703125" style="3" customWidth="1"/>
    <col min="10" max="10" width="11.7109375" style="3" customWidth="1"/>
    <col min="11" max="16384" width="9.140625" style="3"/>
  </cols>
  <sheetData>
    <row r="1" spans="1:10" ht="12.75" customHeight="1" x14ac:dyDescent="0.45">
      <c r="A1" s="11"/>
      <c r="B1" s="12"/>
      <c r="C1" s="12"/>
      <c r="D1" s="12"/>
      <c r="E1" s="12"/>
      <c r="F1" s="12"/>
      <c r="G1" s="12"/>
      <c r="H1" s="12"/>
      <c r="I1" s="12"/>
      <c r="J1" s="11"/>
    </row>
    <row r="2" spans="1:10" ht="12.75" customHeight="1" x14ac:dyDescent="0.2">
      <c r="A2" s="11"/>
      <c r="B2" s="142" t="s">
        <v>59</v>
      </c>
      <c r="C2" s="142"/>
      <c r="D2" s="142"/>
      <c r="E2" s="142"/>
      <c r="F2" s="142"/>
      <c r="G2" s="142"/>
      <c r="H2" s="142"/>
      <c r="I2" s="142"/>
      <c r="J2" s="142"/>
    </row>
    <row r="3" spans="1:10" ht="12.75" customHeight="1" x14ac:dyDescent="0.2">
      <c r="B3" s="142"/>
      <c r="C3" s="142"/>
      <c r="D3" s="142"/>
      <c r="E3" s="142"/>
      <c r="F3" s="142"/>
      <c r="G3" s="142"/>
      <c r="H3" s="142"/>
      <c r="I3" s="142"/>
      <c r="J3" s="142"/>
    </row>
    <row r="4" spans="1:10" ht="38.25" customHeight="1" x14ac:dyDescent="0.2">
      <c r="B4" s="142"/>
      <c r="C4" s="142"/>
      <c r="D4" s="142"/>
      <c r="E4" s="142"/>
      <c r="F4" s="142"/>
      <c r="G4" s="142"/>
      <c r="H4" s="142"/>
      <c r="I4" s="142"/>
      <c r="J4" s="142"/>
    </row>
    <row r="5" spans="1:10" ht="9" customHeight="1" x14ac:dyDescent="0.2">
      <c r="B5" s="143"/>
      <c r="C5" s="143"/>
      <c r="D5" s="143"/>
      <c r="F5" s="13"/>
      <c r="H5" s="14"/>
      <c r="I5" s="9"/>
      <c r="J5" s="15"/>
    </row>
    <row r="6" spans="1:10" ht="15.95" customHeight="1" x14ac:dyDescent="0.2">
      <c r="B6" s="144" t="s">
        <v>0</v>
      </c>
      <c r="C6" s="147" t="s">
        <v>71</v>
      </c>
      <c r="D6" s="148"/>
      <c r="E6" s="6">
        <v>1500</v>
      </c>
      <c r="F6" s="13"/>
      <c r="G6" s="149" t="s">
        <v>1</v>
      </c>
      <c r="H6" s="150"/>
      <c r="I6" s="151"/>
      <c r="J6" s="155">
        <f>E8-J61</f>
        <v>490.45000000000005</v>
      </c>
    </row>
    <row r="7" spans="1:10" ht="15.95" customHeight="1" x14ac:dyDescent="0.2">
      <c r="B7" s="145"/>
      <c r="C7" s="147" t="s">
        <v>2</v>
      </c>
      <c r="D7" s="148"/>
      <c r="E7" s="7">
        <v>500</v>
      </c>
      <c r="F7" s="13"/>
      <c r="G7" s="152"/>
      <c r="H7" s="153"/>
      <c r="I7" s="154"/>
      <c r="J7" s="156"/>
    </row>
    <row r="8" spans="1:10" ht="15.95" customHeight="1" x14ac:dyDescent="0.2">
      <c r="B8" s="146"/>
      <c r="C8" s="147" t="s">
        <v>3</v>
      </c>
      <c r="D8" s="148"/>
      <c r="E8" s="8">
        <f>SUM(E6:E7)</f>
        <v>2000</v>
      </c>
      <c r="F8" s="13"/>
      <c r="G8" s="157" t="s">
        <v>69</v>
      </c>
      <c r="H8" s="158"/>
      <c r="I8" s="159"/>
      <c r="J8" s="163">
        <f>E12-J63</f>
        <v>-374.55</v>
      </c>
    </row>
    <row r="9" spans="1:10" ht="15.95" customHeight="1" x14ac:dyDescent="0.2">
      <c r="C9" s="17"/>
      <c r="D9" s="17"/>
      <c r="E9" s="9"/>
      <c r="F9" s="13"/>
      <c r="G9" s="160"/>
      <c r="H9" s="161"/>
      <c r="I9" s="162"/>
      <c r="J9" s="164"/>
    </row>
    <row r="10" spans="1:10" ht="15.95" customHeight="1" x14ac:dyDescent="0.2">
      <c r="B10" s="144" t="s">
        <v>4</v>
      </c>
      <c r="C10" s="147" t="s">
        <v>71</v>
      </c>
      <c r="D10" s="148"/>
      <c r="E10" s="6">
        <v>0</v>
      </c>
      <c r="F10" s="13"/>
      <c r="G10" s="165" t="s">
        <v>70</v>
      </c>
      <c r="H10" s="166"/>
      <c r="I10" s="167"/>
      <c r="J10" s="174">
        <f>SUM('Budget Novembre 2010'!J10:J12,'Budget Décembre 2010'!J8:J9)</f>
        <v>2545.0899999999992</v>
      </c>
    </row>
    <row r="11" spans="1:10" ht="15.95" customHeight="1" x14ac:dyDescent="0.2">
      <c r="B11" s="145"/>
      <c r="C11" s="147" t="s">
        <v>2</v>
      </c>
      <c r="D11" s="148"/>
      <c r="E11" s="7">
        <v>0</v>
      </c>
      <c r="F11" s="13"/>
      <c r="G11" s="168"/>
      <c r="H11" s="169"/>
      <c r="I11" s="170"/>
      <c r="J11" s="175"/>
    </row>
    <row r="12" spans="1:10" ht="15.95" customHeight="1" x14ac:dyDescent="0.2">
      <c r="B12" s="146"/>
      <c r="C12" s="147" t="s">
        <v>3</v>
      </c>
      <c r="D12" s="148"/>
      <c r="E12" s="8">
        <f>SUM(E10:E11)</f>
        <v>0</v>
      </c>
      <c r="F12" s="13"/>
      <c r="G12" s="171"/>
      <c r="H12" s="172"/>
      <c r="I12" s="173"/>
      <c r="J12" s="176"/>
    </row>
    <row r="13" spans="1:10" ht="15.95" customHeight="1" x14ac:dyDescent="0.2">
      <c r="C13" s="16"/>
      <c r="D13" s="18"/>
      <c r="E13" s="10"/>
      <c r="F13" s="17"/>
      <c r="G13" s="17"/>
      <c r="H13" s="17"/>
      <c r="I13" s="17"/>
      <c r="J13" s="5"/>
    </row>
    <row r="14" spans="1:10" ht="15.75" customHeight="1" x14ac:dyDescent="0.2">
      <c r="B14" s="19" t="s">
        <v>97</v>
      </c>
      <c r="C14" s="20" t="s">
        <v>6</v>
      </c>
      <c r="D14" s="4" t="s">
        <v>7</v>
      </c>
      <c r="E14" s="4" t="s">
        <v>8</v>
      </c>
      <c r="G14" s="21" t="s">
        <v>9</v>
      </c>
      <c r="H14" s="4" t="s">
        <v>6</v>
      </c>
      <c r="I14" s="4" t="s">
        <v>7</v>
      </c>
      <c r="J14" s="4" t="s">
        <v>8</v>
      </c>
    </row>
    <row r="15" spans="1:10" ht="15.75" customHeight="1" x14ac:dyDescent="0.2">
      <c r="B15" s="22" t="s">
        <v>41</v>
      </c>
      <c r="C15" s="6">
        <v>282.5</v>
      </c>
      <c r="D15" s="6">
        <v>282.5</v>
      </c>
      <c r="E15" s="1">
        <f t="shared" ref="E15:E24" si="0">C15-D15</f>
        <v>0</v>
      </c>
      <c r="G15" s="22" t="s">
        <v>10</v>
      </c>
      <c r="H15" s="7">
        <v>35</v>
      </c>
      <c r="I15" s="7">
        <v>0</v>
      </c>
      <c r="J15" s="1">
        <f t="shared" ref="J15:J24" si="1">H15-I15</f>
        <v>35</v>
      </c>
    </row>
    <row r="16" spans="1:10" ht="15.75" customHeight="1" x14ac:dyDescent="0.2">
      <c r="B16" s="22" t="s">
        <v>103</v>
      </c>
      <c r="C16" s="7">
        <v>70</v>
      </c>
      <c r="D16" s="7">
        <v>0</v>
      </c>
      <c r="E16" s="2">
        <f t="shared" si="0"/>
        <v>70</v>
      </c>
      <c r="G16" s="22" t="s">
        <v>12</v>
      </c>
      <c r="H16" s="7">
        <v>5</v>
      </c>
      <c r="I16" s="7">
        <v>0</v>
      </c>
      <c r="J16" s="2">
        <f t="shared" si="1"/>
        <v>5</v>
      </c>
    </row>
    <row r="17" spans="2:10" ht="15.75" customHeight="1" x14ac:dyDescent="0.2">
      <c r="B17" s="22" t="s">
        <v>11</v>
      </c>
      <c r="C17" s="7">
        <v>0</v>
      </c>
      <c r="D17" s="7">
        <v>0</v>
      </c>
      <c r="E17" s="2">
        <f t="shared" si="0"/>
        <v>0</v>
      </c>
      <c r="G17" s="22" t="s">
        <v>68</v>
      </c>
      <c r="H17" s="7">
        <v>80</v>
      </c>
      <c r="I17" s="7">
        <v>0</v>
      </c>
      <c r="J17" s="2">
        <f t="shared" si="1"/>
        <v>80</v>
      </c>
    </row>
    <row r="18" spans="2:10" ht="15.75" customHeight="1" x14ac:dyDescent="0.2">
      <c r="B18" s="22" t="s">
        <v>13</v>
      </c>
      <c r="C18" s="7">
        <v>73.95</v>
      </c>
      <c r="D18" s="7">
        <v>73.95</v>
      </c>
      <c r="E18" s="2">
        <f t="shared" si="0"/>
        <v>0</v>
      </c>
      <c r="G18" s="22" t="s">
        <v>42</v>
      </c>
      <c r="H18" s="7">
        <v>100</v>
      </c>
      <c r="I18" s="7">
        <v>0</v>
      </c>
      <c r="J18" s="2">
        <f t="shared" si="1"/>
        <v>100</v>
      </c>
    </row>
    <row r="19" spans="2:10" ht="15.75" customHeight="1" x14ac:dyDescent="0.2">
      <c r="B19" s="22" t="s">
        <v>14</v>
      </c>
      <c r="C19" s="7">
        <v>0</v>
      </c>
      <c r="D19" s="7">
        <v>0</v>
      </c>
      <c r="E19" s="2">
        <f t="shared" si="0"/>
        <v>0</v>
      </c>
      <c r="G19" s="22"/>
      <c r="H19" s="7">
        <v>0</v>
      </c>
      <c r="I19" s="7">
        <v>0</v>
      </c>
      <c r="J19" s="2">
        <f t="shared" si="1"/>
        <v>0</v>
      </c>
    </row>
    <row r="20" spans="2:10" ht="15.75" customHeight="1" x14ac:dyDescent="0.2">
      <c r="B20" s="22" t="s">
        <v>50</v>
      </c>
      <c r="C20" s="7">
        <v>30</v>
      </c>
      <c r="D20" s="7">
        <v>0</v>
      </c>
      <c r="E20" s="2">
        <f t="shared" si="0"/>
        <v>30</v>
      </c>
      <c r="G20" s="22"/>
      <c r="H20" s="7">
        <v>0</v>
      </c>
      <c r="I20" s="7">
        <v>0</v>
      </c>
      <c r="J20" s="2">
        <f t="shared" si="1"/>
        <v>0</v>
      </c>
    </row>
    <row r="21" spans="2:10" ht="15.75" customHeight="1" x14ac:dyDescent="0.2">
      <c r="B21" s="22" t="s">
        <v>15</v>
      </c>
      <c r="C21" s="7">
        <v>11</v>
      </c>
      <c r="D21" s="7">
        <v>0</v>
      </c>
      <c r="E21" s="2">
        <f t="shared" si="0"/>
        <v>11</v>
      </c>
      <c r="G21" s="22"/>
      <c r="H21" s="7">
        <v>0</v>
      </c>
      <c r="I21" s="7">
        <v>0</v>
      </c>
      <c r="J21" s="2">
        <f t="shared" si="1"/>
        <v>0</v>
      </c>
    </row>
    <row r="22" spans="2:10" ht="15.75" customHeight="1" x14ac:dyDescent="0.2">
      <c r="B22" s="22" t="s">
        <v>17</v>
      </c>
      <c r="C22" s="7">
        <v>0</v>
      </c>
      <c r="D22" s="7">
        <v>0</v>
      </c>
      <c r="E22" s="2">
        <f t="shared" si="0"/>
        <v>0</v>
      </c>
      <c r="G22" s="22"/>
      <c r="H22" s="7">
        <v>0</v>
      </c>
      <c r="I22" s="7">
        <v>0</v>
      </c>
      <c r="J22" s="2">
        <f t="shared" si="1"/>
        <v>0</v>
      </c>
    </row>
    <row r="23" spans="2:10" ht="15.75" customHeight="1" x14ac:dyDescent="0.2">
      <c r="B23" s="22" t="s">
        <v>18</v>
      </c>
      <c r="C23" s="7">
        <v>0</v>
      </c>
      <c r="D23" s="7">
        <v>0</v>
      </c>
      <c r="E23" s="2">
        <f t="shared" si="0"/>
        <v>0</v>
      </c>
      <c r="G23" s="22"/>
      <c r="H23" s="7">
        <v>0</v>
      </c>
      <c r="I23" s="7">
        <v>0</v>
      </c>
      <c r="J23" s="2">
        <f t="shared" si="1"/>
        <v>0</v>
      </c>
    </row>
    <row r="24" spans="2:10" ht="15.75" customHeight="1" x14ac:dyDescent="0.2">
      <c r="B24" s="22"/>
      <c r="C24" s="7">
        <v>0</v>
      </c>
      <c r="D24" s="7">
        <v>0</v>
      </c>
      <c r="E24" s="2">
        <f t="shared" si="0"/>
        <v>0</v>
      </c>
      <c r="G24" s="23" t="s">
        <v>19</v>
      </c>
      <c r="H24" s="2">
        <f>SUM(H15:H23)</f>
        <v>220</v>
      </c>
      <c r="I24" s="2">
        <f>SUM(I15:I23)</f>
        <v>0</v>
      </c>
      <c r="J24" s="2">
        <f t="shared" si="1"/>
        <v>220</v>
      </c>
    </row>
    <row r="25" spans="2:10" ht="15.75" customHeight="1" x14ac:dyDescent="0.2">
      <c r="B25" s="23" t="s">
        <v>19</v>
      </c>
      <c r="C25" s="2">
        <f>SUM(C15:C24)</f>
        <v>467.45</v>
      </c>
      <c r="D25" s="2">
        <f>SUM(D15:D24)</f>
        <v>356.45</v>
      </c>
      <c r="E25" s="2">
        <f>SUM(E15:E24)</f>
        <v>111</v>
      </c>
      <c r="G25" s="15"/>
      <c r="H25" s="24"/>
    </row>
    <row r="26" spans="2:10" ht="15.75" customHeight="1" x14ac:dyDescent="0.2">
      <c r="B26" s="3"/>
      <c r="G26" s="21" t="s">
        <v>43</v>
      </c>
      <c r="H26" s="25" t="s">
        <v>6</v>
      </c>
      <c r="I26" s="4" t="s">
        <v>7</v>
      </c>
      <c r="J26" s="4" t="s">
        <v>8</v>
      </c>
    </row>
    <row r="27" spans="2:10" ht="15.75" customHeight="1" x14ac:dyDescent="0.2">
      <c r="B27" s="19" t="s">
        <v>20</v>
      </c>
      <c r="C27" s="20" t="s">
        <v>6</v>
      </c>
      <c r="D27" s="4" t="s">
        <v>7</v>
      </c>
      <c r="E27" s="4" t="s">
        <v>8</v>
      </c>
      <c r="G27" s="22" t="s">
        <v>44</v>
      </c>
      <c r="H27" s="6">
        <v>30</v>
      </c>
      <c r="I27" s="7">
        <v>0</v>
      </c>
      <c r="J27" s="1">
        <f t="shared" ref="J27:J32" si="2">H27-I27</f>
        <v>30</v>
      </c>
    </row>
    <row r="28" spans="2:10" ht="15.75" customHeight="1" x14ac:dyDescent="0.2">
      <c r="B28" s="22" t="s">
        <v>21</v>
      </c>
      <c r="C28" s="7">
        <v>155</v>
      </c>
      <c r="D28" s="7">
        <v>0</v>
      </c>
      <c r="E28" s="1">
        <f t="shared" ref="E28:E33" si="3">C28-D28</f>
        <v>155</v>
      </c>
      <c r="G28" s="22" t="s">
        <v>45</v>
      </c>
      <c r="H28" s="7">
        <v>40</v>
      </c>
      <c r="I28" s="7">
        <v>0</v>
      </c>
      <c r="J28" s="2">
        <f t="shared" si="2"/>
        <v>40</v>
      </c>
    </row>
    <row r="29" spans="2:10" ht="15.75" customHeight="1" x14ac:dyDescent="0.2">
      <c r="B29" s="22" t="s">
        <v>46</v>
      </c>
      <c r="C29" s="7">
        <v>55</v>
      </c>
      <c r="D29" s="7">
        <v>0</v>
      </c>
      <c r="E29" s="2">
        <f>C29-D29</f>
        <v>55</v>
      </c>
      <c r="G29" s="22" t="s">
        <v>49</v>
      </c>
      <c r="H29" s="7">
        <v>10</v>
      </c>
      <c r="I29" s="7">
        <v>0</v>
      </c>
      <c r="J29" s="2">
        <f t="shared" si="2"/>
        <v>10</v>
      </c>
    </row>
    <row r="30" spans="2:10" ht="15.75" customHeight="1" x14ac:dyDescent="0.2">
      <c r="B30" s="26" t="s">
        <v>52</v>
      </c>
      <c r="C30" s="7">
        <v>13</v>
      </c>
      <c r="D30" s="7">
        <v>0</v>
      </c>
      <c r="E30" s="2">
        <f t="shared" si="3"/>
        <v>13</v>
      </c>
      <c r="G30" s="22"/>
      <c r="H30" s="7">
        <v>0</v>
      </c>
      <c r="I30" s="7">
        <v>0</v>
      </c>
      <c r="J30" s="2">
        <f t="shared" si="2"/>
        <v>0</v>
      </c>
    </row>
    <row r="31" spans="2:10" ht="15.75" customHeight="1" x14ac:dyDescent="0.2">
      <c r="B31" s="22" t="s">
        <v>40</v>
      </c>
      <c r="C31" s="7">
        <v>11</v>
      </c>
      <c r="D31" s="7">
        <v>0</v>
      </c>
      <c r="E31" s="2">
        <f t="shared" si="3"/>
        <v>11</v>
      </c>
      <c r="G31" s="22"/>
      <c r="H31" s="7">
        <v>0</v>
      </c>
      <c r="I31" s="7">
        <v>0</v>
      </c>
      <c r="J31" s="2">
        <f t="shared" si="2"/>
        <v>0</v>
      </c>
    </row>
    <row r="32" spans="2:10" ht="15.75" customHeight="1" x14ac:dyDescent="0.2">
      <c r="B32" s="22" t="s">
        <v>53</v>
      </c>
      <c r="C32" s="7">
        <v>0</v>
      </c>
      <c r="D32" s="7">
        <v>0</v>
      </c>
      <c r="E32" s="2">
        <f t="shared" si="3"/>
        <v>0</v>
      </c>
      <c r="G32" s="22"/>
      <c r="H32" s="7">
        <v>0</v>
      </c>
      <c r="I32" s="7">
        <v>0</v>
      </c>
      <c r="J32" s="2">
        <f t="shared" si="2"/>
        <v>0</v>
      </c>
    </row>
    <row r="33" spans="2:10" ht="15.75" customHeight="1" x14ac:dyDescent="0.2">
      <c r="B33" s="22"/>
      <c r="C33" s="7">
        <v>0</v>
      </c>
      <c r="D33" s="7">
        <v>0</v>
      </c>
      <c r="E33" s="2">
        <f t="shared" si="3"/>
        <v>0</v>
      </c>
      <c r="G33" s="23" t="s">
        <v>19</v>
      </c>
      <c r="H33" s="2">
        <f>SUM(H27:H32)</f>
        <v>80</v>
      </c>
      <c r="I33" s="2">
        <f>SUM(I27:I32)</f>
        <v>0</v>
      </c>
      <c r="J33" s="2">
        <f>SUM(J27:J32)</f>
        <v>80</v>
      </c>
    </row>
    <row r="34" spans="2:10" ht="15.75" customHeight="1" x14ac:dyDescent="0.2">
      <c r="B34" s="22"/>
      <c r="C34" s="7">
        <v>0</v>
      </c>
      <c r="D34" s="7">
        <v>0</v>
      </c>
      <c r="E34" s="2">
        <f>C34-D34</f>
        <v>0</v>
      </c>
    </row>
    <row r="35" spans="2:10" ht="15.75" customHeight="1" x14ac:dyDescent="0.2">
      <c r="B35" s="23" t="s">
        <v>19</v>
      </c>
      <c r="C35" s="2">
        <f>SUM(C28:C34)</f>
        <v>234</v>
      </c>
      <c r="D35" s="2">
        <f>SUM(D28:D34)</f>
        <v>0</v>
      </c>
      <c r="E35" s="2">
        <f>SUM(E28:E34)</f>
        <v>234</v>
      </c>
      <c r="G35" s="19" t="s">
        <v>101</v>
      </c>
      <c r="H35" s="20" t="s">
        <v>6</v>
      </c>
      <c r="I35" s="4" t="s">
        <v>7</v>
      </c>
      <c r="J35" s="4" t="s">
        <v>8</v>
      </c>
    </row>
    <row r="36" spans="2:10" ht="15.75" customHeight="1" x14ac:dyDescent="0.2">
      <c r="B36" s="3"/>
      <c r="G36" s="22"/>
      <c r="H36" s="6">
        <v>0</v>
      </c>
      <c r="I36" s="6">
        <v>0</v>
      </c>
      <c r="J36" s="1">
        <f>H36-I36</f>
        <v>0</v>
      </c>
    </row>
    <row r="37" spans="2:10" ht="15.75" customHeight="1" x14ac:dyDescent="0.2">
      <c r="B37" s="19" t="s">
        <v>22</v>
      </c>
      <c r="C37" s="20" t="s">
        <v>6</v>
      </c>
      <c r="D37" s="4" t="s">
        <v>7</v>
      </c>
      <c r="E37" s="4" t="s">
        <v>8</v>
      </c>
      <c r="G37" s="22"/>
      <c r="H37" s="6">
        <v>0</v>
      </c>
      <c r="I37" s="6">
        <v>0</v>
      </c>
      <c r="J37" s="2">
        <f>H37-I37</f>
        <v>0</v>
      </c>
    </row>
    <row r="38" spans="2:10" ht="15.75" customHeight="1" x14ac:dyDescent="0.2">
      <c r="B38" s="22" t="s">
        <v>105</v>
      </c>
      <c r="C38" s="6">
        <v>50</v>
      </c>
      <c r="D38" s="7">
        <v>0</v>
      </c>
      <c r="E38" s="1">
        <f>C38-D38</f>
        <v>50</v>
      </c>
      <c r="G38" s="22"/>
      <c r="H38" s="6">
        <v>0</v>
      </c>
      <c r="I38" s="7">
        <v>0</v>
      </c>
      <c r="J38" s="2">
        <f>H38-I38</f>
        <v>0</v>
      </c>
    </row>
    <row r="39" spans="2:10" ht="15.75" customHeight="1" x14ac:dyDescent="0.2">
      <c r="B39" s="22" t="s">
        <v>23</v>
      </c>
      <c r="C39" s="7">
        <v>0</v>
      </c>
      <c r="D39" s="7">
        <v>0</v>
      </c>
      <c r="E39" s="2">
        <f>C39-D39</f>
        <v>0</v>
      </c>
      <c r="G39" s="22"/>
      <c r="H39" s="6">
        <v>0</v>
      </c>
      <c r="I39" s="7">
        <v>0</v>
      </c>
      <c r="J39" s="2">
        <f>H39-I39</f>
        <v>0</v>
      </c>
    </row>
    <row r="40" spans="2:10" ht="15.75" customHeight="1" x14ac:dyDescent="0.2">
      <c r="B40" s="22" t="s">
        <v>24</v>
      </c>
      <c r="C40" s="7">
        <v>0</v>
      </c>
      <c r="D40" s="7">
        <v>0</v>
      </c>
      <c r="E40" s="2">
        <f>C40-D40</f>
        <v>0</v>
      </c>
      <c r="G40" s="23" t="s">
        <v>19</v>
      </c>
      <c r="H40" s="2">
        <f>SUM(H36:H39)</f>
        <v>0</v>
      </c>
      <c r="I40" s="2">
        <f>SUM(I36:I39)</f>
        <v>0</v>
      </c>
      <c r="J40" s="2">
        <f>SUM(J36:J39)</f>
        <v>0</v>
      </c>
    </row>
    <row r="41" spans="2:10" ht="15.75" customHeight="1" x14ac:dyDescent="0.2">
      <c r="B41" s="22"/>
      <c r="C41" s="7">
        <v>0</v>
      </c>
      <c r="D41" s="7">
        <v>0</v>
      </c>
      <c r="E41" s="2">
        <f>C41-D41</f>
        <v>0</v>
      </c>
    </row>
    <row r="42" spans="2:10" ht="15.75" customHeight="1" x14ac:dyDescent="0.2">
      <c r="B42" s="23" t="s">
        <v>19</v>
      </c>
      <c r="C42" s="2">
        <f>SUM(C38:C41)</f>
        <v>50</v>
      </c>
      <c r="D42" s="2">
        <f>SUM(D38:D41)</f>
        <v>0</v>
      </c>
      <c r="E42" s="2">
        <f>SUM(E38:E41)</f>
        <v>50</v>
      </c>
      <c r="G42" s="19" t="s">
        <v>25</v>
      </c>
      <c r="H42" s="20" t="s">
        <v>6</v>
      </c>
      <c r="I42" s="4" t="s">
        <v>7</v>
      </c>
      <c r="J42" s="4" t="s">
        <v>8</v>
      </c>
    </row>
    <row r="43" spans="2:10" ht="15.75" customHeight="1" x14ac:dyDescent="0.2">
      <c r="B43" s="3"/>
      <c r="G43" s="22"/>
      <c r="H43" s="7">
        <v>0</v>
      </c>
      <c r="I43" s="7">
        <v>0</v>
      </c>
      <c r="J43" s="29">
        <f>H43-I43</f>
        <v>0</v>
      </c>
    </row>
    <row r="44" spans="2:10" ht="15.75" customHeight="1" x14ac:dyDescent="0.2">
      <c r="B44" s="19" t="s">
        <v>26</v>
      </c>
      <c r="C44" s="20" t="s">
        <v>6</v>
      </c>
      <c r="D44" s="4" t="s">
        <v>7</v>
      </c>
      <c r="E44" s="4" t="s">
        <v>8</v>
      </c>
      <c r="G44" s="22"/>
      <c r="H44" s="7">
        <v>0</v>
      </c>
      <c r="I44" s="7">
        <v>0</v>
      </c>
      <c r="J44" s="2">
        <f>H44-I44</f>
        <v>0</v>
      </c>
    </row>
    <row r="45" spans="2:10" ht="15.75" customHeight="1" x14ac:dyDescent="0.2">
      <c r="B45" s="22" t="s">
        <v>27</v>
      </c>
      <c r="C45" s="6">
        <v>230</v>
      </c>
      <c r="D45" s="7">
        <v>0</v>
      </c>
      <c r="E45" s="1">
        <f>C45-D45</f>
        <v>230</v>
      </c>
      <c r="G45" s="22"/>
      <c r="H45" s="7">
        <v>0</v>
      </c>
      <c r="I45" s="7">
        <v>0</v>
      </c>
      <c r="J45" s="30">
        <f>H45-I45</f>
        <v>0</v>
      </c>
    </row>
    <row r="46" spans="2:10" ht="15.75" customHeight="1" x14ac:dyDescent="0.2">
      <c r="B46" s="22" t="s">
        <v>28</v>
      </c>
      <c r="C46" s="7">
        <v>40</v>
      </c>
      <c r="D46" s="7">
        <v>0</v>
      </c>
      <c r="E46" s="2">
        <f>C46-D46</f>
        <v>40</v>
      </c>
      <c r="G46" s="23" t="s">
        <v>19</v>
      </c>
      <c r="H46" s="2">
        <f>SUM(H43:H45)</f>
        <v>0</v>
      </c>
      <c r="I46" s="2">
        <f>SUM(I43:I45)</f>
        <v>0</v>
      </c>
      <c r="J46" s="2">
        <f>SUM(J43:J45)</f>
        <v>0</v>
      </c>
    </row>
    <row r="47" spans="2:10" ht="15.75" customHeight="1" x14ac:dyDescent="0.2">
      <c r="B47" s="22"/>
      <c r="C47" s="7">
        <v>0</v>
      </c>
      <c r="D47" s="7">
        <v>0</v>
      </c>
      <c r="E47" s="2">
        <f>C47-D47</f>
        <v>0</v>
      </c>
    </row>
    <row r="48" spans="2:10" ht="15.75" customHeight="1" x14ac:dyDescent="0.2">
      <c r="B48" s="23" t="s">
        <v>19</v>
      </c>
      <c r="C48" s="2">
        <f>SUM(C45:C47)</f>
        <v>270</v>
      </c>
      <c r="D48" s="2">
        <f>SUM(D45:D47)</f>
        <v>0</v>
      </c>
      <c r="E48" s="2">
        <f>SUM(E45:E47)</f>
        <v>270</v>
      </c>
      <c r="G48" s="19" t="s">
        <v>29</v>
      </c>
      <c r="H48" s="20" t="s">
        <v>6</v>
      </c>
      <c r="I48" s="4" t="s">
        <v>7</v>
      </c>
      <c r="J48" s="4" t="s">
        <v>8</v>
      </c>
    </row>
    <row r="49" spans="2:10" ht="15.75" customHeight="1" x14ac:dyDescent="0.2">
      <c r="B49" s="3"/>
      <c r="G49" s="27"/>
      <c r="H49" s="7">
        <v>50</v>
      </c>
      <c r="I49" s="7">
        <v>0</v>
      </c>
      <c r="J49" s="1">
        <f>H49-I49</f>
        <v>50</v>
      </c>
    </row>
    <row r="50" spans="2:10" ht="15.75" customHeight="1" x14ac:dyDescent="0.2">
      <c r="B50" s="19" t="s">
        <v>36</v>
      </c>
      <c r="C50" s="20" t="s">
        <v>6</v>
      </c>
      <c r="D50" s="4" t="s">
        <v>7</v>
      </c>
      <c r="E50" s="4" t="s">
        <v>8</v>
      </c>
      <c r="G50" s="28"/>
      <c r="H50" s="7">
        <v>0</v>
      </c>
      <c r="I50" s="7">
        <v>0</v>
      </c>
      <c r="J50" s="2">
        <f>H50-I50</f>
        <v>0</v>
      </c>
    </row>
    <row r="51" spans="2:10" ht="15.75" customHeight="1" x14ac:dyDescent="0.2">
      <c r="B51" s="22" t="s">
        <v>37</v>
      </c>
      <c r="C51" s="6">
        <v>5</v>
      </c>
      <c r="D51" s="6">
        <v>5</v>
      </c>
      <c r="E51" s="1">
        <f>C51-D51</f>
        <v>0</v>
      </c>
      <c r="G51" s="22"/>
      <c r="H51" s="7">
        <v>0</v>
      </c>
      <c r="I51" s="7">
        <v>0</v>
      </c>
      <c r="J51" s="2">
        <f>H51-I51</f>
        <v>0</v>
      </c>
    </row>
    <row r="52" spans="2:10" ht="15.75" customHeight="1" x14ac:dyDescent="0.2">
      <c r="B52" s="22" t="s">
        <v>38</v>
      </c>
      <c r="C52" s="7">
        <v>5</v>
      </c>
      <c r="D52" s="7">
        <v>5</v>
      </c>
      <c r="E52" s="2">
        <f>C52-D52</f>
        <v>0</v>
      </c>
      <c r="G52" s="23" t="s">
        <v>19</v>
      </c>
      <c r="H52" s="2">
        <f>SUM(H49:H51)</f>
        <v>50</v>
      </c>
      <c r="I52" s="2">
        <f>SUM(I49:I51)</f>
        <v>0</v>
      </c>
      <c r="J52" s="2">
        <f>SUM(J49:J51)</f>
        <v>50</v>
      </c>
    </row>
    <row r="53" spans="2:10" ht="15.75" customHeight="1" x14ac:dyDescent="0.2">
      <c r="B53" s="22" t="s">
        <v>39</v>
      </c>
      <c r="C53" s="7">
        <v>8.1</v>
      </c>
      <c r="D53" s="7">
        <v>8.1</v>
      </c>
      <c r="E53" s="2">
        <f>C53-D53</f>
        <v>0</v>
      </c>
    </row>
    <row r="54" spans="2:10" ht="15.75" customHeight="1" x14ac:dyDescent="0.2">
      <c r="B54" s="22"/>
      <c r="C54" s="7">
        <v>0</v>
      </c>
      <c r="D54" s="7">
        <v>0</v>
      </c>
      <c r="E54" s="2">
        <f>C54-D54</f>
        <v>0</v>
      </c>
      <c r="G54" s="19" t="s">
        <v>55</v>
      </c>
      <c r="H54" s="20" t="s">
        <v>6</v>
      </c>
      <c r="I54" s="4" t="s">
        <v>7</v>
      </c>
      <c r="J54" s="4" t="s">
        <v>8</v>
      </c>
    </row>
    <row r="55" spans="2:10" ht="15.75" customHeight="1" x14ac:dyDescent="0.2">
      <c r="B55" s="22"/>
      <c r="C55" s="7">
        <v>0</v>
      </c>
      <c r="D55" s="7">
        <v>0</v>
      </c>
      <c r="E55" s="2">
        <f>C55-D55</f>
        <v>0</v>
      </c>
      <c r="G55" s="22"/>
      <c r="H55" s="7">
        <v>0</v>
      </c>
      <c r="I55" s="7">
        <v>0</v>
      </c>
      <c r="J55" s="1">
        <f>H55-I55</f>
        <v>0</v>
      </c>
    </row>
    <row r="56" spans="2:10" ht="15.75" customHeight="1" x14ac:dyDescent="0.2">
      <c r="B56" s="23" t="s">
        <v>19</v>
      </c>
      <c r="C56" s="2">
        <f>SUM(C51:C55)</f>
        <v>18.100000000000001</v>
      </c>
      <c r="D56" s="2">
        <f>SUM(D51:D55)</f>
        <v>18.100000000000001</v>
      </c>
      <c r="E56" s="2">
        <f>SUM(E51:E55)</f>
        <v>0</v>
      </c>
      <c r="G56" s="22"/>
      <c r="H56" s="7">
        <v>0</v>
      </c>
      <c r="I56" s="7">
        <v>0</v>
      </c>
      <c r="J56" s="2">
        <f>H56-I56</f>
        <v>0</v>
      </c>
    </row>
    <row r="57" spans="2:10" x14ac:dyDescent="0.2">
      <c r="B57" s="3"/>
      <c r="G57" s="22"/>
      <c r="H57" s="7">
        <v>0</v>
      </c>
      <c r="I57" s="7">
        <v>0</v>
      </c>
      <c r="J57" s="2">
        <f>H57-I57</f>
        <v>0</v>
      </c>
    </row>
    <row r="58" spans="2:10" ht="15.75" customHeight="1" x14ac:dyDescent="0.2">
      <c r="B58" s="19" t="s">
        <v>31</v>
      </c>
      <c r="C58" s="20" t="s">
        <v>6</v>
      </c>
      <c r="D58" s="4" t="s">
        <v>7</v>
      </c>
      <c r="E58" s="4" t="s">
        <v>8</v>
      </c>
      <c r="G58" s="22"/>
      <c r="H58" s="7">
        <v>0</v>
      </c>
      <c r="I58" s="7">
        <v>0</v>
      </c>
      <c r="J58" s="2">
        <f>H58-I58</f>
        <v>0</v>
      </c>
    </row>
    <row r="59" spans="2:10" ht="15.75" customHeight="1" x14ac:dyDescent="0.2">
      <c r="B59" s="22" t="s">
        <v>30</v>
      </c>
      <c r="C59" s="6">
        <v>40</v>
      </c>
      <c r="D59" s="7">
        <v>0</v>
      </c>
      <c r="E59" s="1">
        <f t="shared" ref="E59:E65" si="4">C59-D59</f>
        <v>40</v>
      </c>
      <c r="G59" s="23" t="s">
        <v>19</v>
      </c>
      <c r="H59" s="2">
        <f>SUM(H55:H58)</f>
        <v>0</v>
      </c>
      <c r="I59" s="2">
        <f>SUM(I55:I58)</f>
        <v>0</v>
      </c>
      <c r="J59" s="2">
        <f>SUM(J55:J58)</f>
        <v>0</v>
      </c>
    </row>
    <row r="60" spans="2:10" ht="15.75" customHeight="1" x14ac:dyDescent="0.2">
      <c r="B60" s="22" t="s">
        <v>47</v>
      </c>
      <c r="C60" s="7">
        <v>10</v>
      </c>
      <c r="D60" s="7">
        <v>0</v>
      </c>
      <c r="E60" s="2">
        <f t="shared" si="4"/>
        <v>10</v>
      </c>
    </row>
    <row r="61" spans="2:10" ht="15.75" customHeight="1" x14ac:dyDescent="0.2">
      <c r="B61" s="22" t="s">
        <v>32</v>
      </c>
      <c r="C61" s="7">
        <v>60</v>
      </c>
      <c r="D61" s="7">
        <v>0</v>
      </c>
      <c r="E61" s="2">
        <f t="shared" si="4"/>
        <v>60</v>
      </c>
      <c r="G61" s="177" t="s">
        <v>33</v>
      </c>
      <c r="H61" s="178"/>
      <c r="I61" s="179"/>
      <c r="J61" s="155">
        <f>SUM(C25,C35,C42,C48,C56,C66,H24,H33,H40,H46,H52,H59)</f>
        <v>1509.55</v>
      </c>
    </row>
    <row r="62" spans="2:10" ht="15.75" customHeight="1" x14ac:dyDescent="0.2">
      <c r="B62" s="22" t="s">
        <v>48</v>
      </c>
      <c r="C62" s="7">
        <v>10</v>
      </c>
      <c r="D62" s="7">
        <v>0</v>
      </c>
      <c r="E62" s="2">
        <f t="shared" si="4"/>
        <v>10</v>
      </c>
      <c r="G62" s="180"/>
      <c r="H62" s="181"/>
      <c r="I62" s="182"/>
      <c r="J62" s="156"/>
    </row>
    <row r="63" spans="2:10" ht="15.75" customHeight="1" x14ac:dyDescent="0.2">
      <c r="B63" s="22"/>
      <c r="C63" s="7">
        <v>0</v>
      </c>
      <c r="D63" s="7">
        <v>0</v>
      </c>
      <c r="E63" s="2">
        <f t="shared" si="4"/>
        <v>0</v>
      </c>
      <c r="G63" s="177" t="s">
        <v>34</v>
      </c>
      <c r="H63" s="178"/>
      <c r="I63" s="179"/>
      <c r="J63" s="155">
        <f>SUM(D25,D35,D42,D48,D56,D66,I24,I33,I40,I46,I52,I59)</f>
        <v>374.55</v>
      </c>
    </row>
    <row r="64" spans="2:10" ht="15.75" customHeight="1" x14ac:dyDescent="0.2">
      <c r="B64" s="22"/>
      <c r="C64" s="7">
        <v>0</v>
      </c>
      <c r="D64" s="7">
        <v>0</v>
      </c>
      <c r="E64" s="2">
        <f t="shared" si="4"/>
        <v>0</v>
      </c>
      <c r="G64" s="180"/>
      <c r="H64" s="181"/>
      <c r="I64" s="182"/>
      <c r="J64" s="156"/>
    </row>
    <row r="65" spans="2:10" ht="15.75" customHeight="1" x14ac:dyDescent="0.2">
      <c r="B65" s="22"/>
      <c r="C65" s="7">
        <v>0</v>
      </c>
      <c r="D65" s="7">
        <v>0</v>
      </c>
      <c r="E65" s="2">
        <f t="shared" si="4"/>
        <v>0</v>
      </c>
      <c r="G65" s="177" t="s">
        <v>35</v>
      </c>
      <c r="H65" s="178"/>
      <c r="I65" s="179"/>
      <c r="J65" s="155">
        <f>SUM(E25,E35,E42,E48,E56,E66,J24,J33,J40,J46,J52,J59)</f>
        <v>1135</v>
      </c>
    </row>
    <row r="66" spans="2:10" ht="15.75" customHeight="1" x14ac:dyDescent="0.2">
      <c r="B66" s="23" t="s">
        <v>19</v>
      </c>
      <c r="C66" s="2">
        <f>SUM(C59:C65)</f>
        <v>120</v>
      </c>
      <c r="D66" s="2">
        <f>SUM(D59:D65)</f>
        <v>0</v>
      </c>
      <c r="E66" s="2">
        <f>SUM(E59:E65)</f>
        <v>120</v>
      </c>
      <c r="G66" s="180"/>
      <c r="H66" s="181"/>
      <c r="I66" s="182"/>
      <c r="J66" s="156"/>
    </row>
  </sheetData>
  <mergeCells count="22">
    <mergeCell ref="G65:I66"/>
    <mergeCell ref="J65:J66"/>
    <mergeCell ref="G61:I62"/>
    <mergeCell ref="J61:J62"/>
    <mergeCell ref="G63:I64"/>
    <mergeCell ref="J63:J64"/>
    <mergeCell ref="B10:B12"/>
    <mergeCell ref="C10:D10"/>
    <mergeCell ref="G10:I12"/>
    <mergeCell ref="J10:J12"/>
    <mergeCell ref="C11:D11"/>
    <mergeCell ref="C12:D12"/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</mergeCells>
  <phoneticPr fontId="1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 enableFormatConditionsCalculation="0">
    <tabColor indexed="39"/>
  </sheetPr>
  <dimension ref="A1:J66"/>
  <sheetViews>
    <sheetView topLeftCell="B5" zoomScale="95" workbookViewId="0">
      <selection activeCell="B16" sqref="B16"/>
    </sheetView>
  </sheetViews>
  <sheetFormatPr baseColWidth="10" defaultColWidth="9.140625" defaultRowHeight="12.75" x14ac:dyDescent="0.2"/>
  <cols>
    <col min="1" max="1" width="1.7109375" style="3" customWidth="1"/>
    <col min="2" max="2" width="32" style="16" customWidth="1"/>
    <col min="3" max="3" width="13.42578125" style="3" customWidth="1"/>
    <col min="4" max="4" width="14.85546875" style="3" customWidth="1"/>
    <col min="5" max="5" width="11.7109375" style="3" customWidth="1"/>
    <col min="6" max="6" width="2.85546875" style="3" customWidth="1"/>
    <col min="7" max="7" width="32" style="3" customWidth="1"/>
    <col min="8" max="9" width="13.5703125" style="3" customWidth="1"/>
    <col min="10" max="10" width="11.7109375" style="3" customWidth="1"/>
    <col min="11" max="16384" width="9.140625" style="3"/>
  </cols>
  <sheetData>
    <row r="1" spans="1:10" ht="12.75" customHeight="1" x14ac:dyDescent="0.45">
      <c r="A1" s="11"/>
      <c r="B1" s="12"/>
      <c r="C1" s="12"/>
      <c r="D1" s="12"/>
      <c r="E1" s="12"/>
      <c r="F1" s="12"/>
      <c r="G1" s="12"/>
      <c r="H1" s="12"/>
      <c r="I1" s="12"/>
      <c r="J1" s="11"/>
    </row>
    <row r="2" spans="1:10" ht="12.75" customHeight="1" x14ac:dyDescent="0.2">
      <c r="A2" s="11"/>
      <c r="B2" s="142" t="s">
        <v>58</v>
      </c>
      <c r="C2" s="142"/>
      <c r="D2" s="142"/>
      <c r="E2" s="142"/>
      <c r="F2" s="142"/>
      <c r="G2" s="142"/>
      <c r="H2" s="142"/>
      <c r="I2" s="142"/>
      <c r="J2" s="142"/>
    </row>
    <row r="3" spans="1:10" ht="12.75" customHeight="1" x14ac:dyDescent="0.2">
      <c r="B3" s="142"/>
      <c r="C3" s="142"/>
      <c r="D3" s="142"/>
      <c r="E3" s="142"/>
      <c r="F3" s="142"/>
      <c r="G3" s="142"/>
      <c r="H3" s="142"/>
      <c r="I3" s="142"/>
      <c r="J3" s="142"/>
    </row>
    <row r="4" spans="1:10" ht="38.25" customHeight="1" x14ac:dyDescent="0.2">
      <c r="B4" s="142"/>
      <c r="C4" s="142"/>
      <c r="D4" s="142"/>
      <c r="E4" s="142"/>
      <c r="F4" s="142"/>
      <c r="G4" s="142"/>
      <c r="H4" s="142"/>
      <c r="I4" s="142"/>
      <c r="J4" s="142"/>
    </row>
    <row r="5" spans="1:10" ht="9" customHeight="1" x14ac:dyDescent="0.2">
      <c r="B5" s="143"/>
      <c r="C5" s="143"/>
      <c r="D5" s="143"/>
      <c r="F5" s="13"/>
      <c r="H5" s="14"/>
      <c r="I5" s="9"/>
      <c r="J5" s="15"/>
    </row>
    <row r="6" spans="1:10" ht="15.95" customHeight="1" x14ac:dyDescent="0.2">
      <c r="B6" s="144" t="s">
        <v>0</v>
      </c>
      <c r="C6" s="147" t="s">
        <v>71</v>
      </c>
      <c r="D6" s="148"/>
      <c r="E6" s="6">
        <f>AVERAGE('Budget Janvier 2016'!D6,'Budget Février 2016'!E6,'Budget Mars 2016'!E6,'Budget Avril 2016'!E6,'Budget Mai 2010'!E6,'Budget Juin 2010'!E6,'Budget Juillet 2010'!E6,'Budget Aout 2010'!E6,'Budget Septembre 2010'!E6,'Budget Octobre 2010'!E6,'Budget Novembre 2010'!E6,'Budget Décembre 2010'!E6)</f>
        <v>1524.4291666666668</v>
      </c>
      <c r="F6" s="13"/>
      <c r="G6" s="149" t="s">
        <v>1</v>
      </c>
      <c r="H6" s="150"/>
      <c r="I6" s="151"/>
      <c r="J6" s="155">
        <f>E8-J61</f>
        <v>-59.484166666666169</v>
      </c>
    </row>
    <row r="7" spans="1:10" ht="15.95" customHeight="1" x14ac:dyDescent="0.2">
      <c r="B7" s="145"/>
      <c r="C7" s="147" t="s">
        <v>2</v>
      </c>
      <c r="D7" s="148"/>
      <c r="E7" s="6">
        <f>AVERAGE('Budget Janvier 2016'!D7,'Budget Février 2016'!E7,'Budget Mars 2016'!E7,'Budget Avril 2016'!E7,'Budget Mai 2010'!E7,'Budget Juin 2010'!E7,'Budget Juillet 2010'!E7,'Budget Aout 2010'!E7,'Budget Septembre 2010'!E7,'Budget Octobre 2010'!E7,'Budget Novembre 2010'!E7,'Budget Décembre 2010'!E7)</f>
        <v>533.21083333333331</v>
      </c>
      <c r="F7" s="13"/>
      <c r="G7" s="152"/>
      <c r="H7" s="153"/>
      <c r="I7" s="154"/>
      <c r="J7" s="156"/>
    </row>
    <row r="8" spans="1:10" ht="15.95" customHeight="1" x14ac:dyDescent="0.2">
      <c r="B8" s="146"/>
      <c r="C8" s="147" t="s">
        <v>3</v>
      </c>
      <c r="D8" s="148"/>
      <c r="E8" s="8">
        <f>SUM(E6:E7)</f>
        <v>2057.6400000000003</v>
      </c>
      <c r="F8" s="13"/>
      <c r="G8" s="157" t="s">
        <v>69</v>
      </c>
      <c r="H8" s="158"/>
      <c r="I8" s="159"/>
      <c r="J8" s="163" t="e">
        <f>E12-J63</f>
        <v>#REF!</v>
      </c>
    </row>
    <row r="9" spans="1:10" ht="15.95" customHeight="1" x14ac:dyDescent="0.2">
      <c r="C9" s="17"/>
      <c r="D9" s="17"/>
      <c r="E9" s="9"/>
      <c r="F9" s="13"/>
      <c r="G9" s="160"/>
      <c r="H9" s="161"/>
      <c r="I9" s="162"/>
      <c r="J9" s="164"/>
    </row>
    <row r="10" spans="1:10" ht="15.95" customHeight="1" x14ac:dyDescent="0.2">
      <c r="B10" s="144" t="s">
        <v>4</v>
      </c>
      <c r="C10" s="147" t="s">
        <v>71</v>
      </c>
      <c r="D10" s="148"/>
      <c r="E10" s="6">
        <f>AVERAGE('Budget Janvier 2016'!D11,'Budget Février 2016'!E10,'Budget Mars 2016'!E10,'Budget Avril 2016'!E10,'Budget Mai 2010'!E10,'Budget Juin 2010'!E10,'Budget Juillet 2010'!E10,'Budget Aout 2010'!E10,'Budget Septembre 2010'!E10,'Budget Octobre 2010'!E10,'Budget Novembre 2010'!E10,'Budget Décembre 2010'!E10)</f>
        <v>935.94166666666661</v>
      </c>
      <c r="F10" s="13"/>
      <c r="G10" s="165" t="s">
        <v>70</v>
      </c>
      <c r="H10" s="166"/>
      <c r="I10" s="167"/>
      <c r="J10" s="174">
        <f>'Budget Décembre 2010'!J10:J12</f>
        <v>2545.0899999999992</v>
      </c>
    </row>
    <row r="11" spans="1:10" ht="15.95" customHeight="1" x14ac:dyDescent="0.2">
      <c r="B11" s="145"/>
      <c r="C11" s="147" t="s">
        <v>2</v>
      </c>
      <c r="D11" s="148"/>
      <c r="E11" s="6">
        <f>AVERAGE('Budget Janvier 2016'!D13,'Budget Février 2016'!E11,'Budget Mars 2016'!E11,'Budget Avril 2016'!E11,'Budget Mai 2010'!E11,'Budget Juin 2010'!E11,'Budget Juillet 2010'!E11,'Budget Aout 2010'!E11,'Budget Septembre 2010'!E11,'Budget Octobre 2010'!E11,'Budget Novembre 2010'!E11,'Budget Décembre 2010'!E11)</f>
        <v>306.65583333333331</v>
      </c>
      <c r="F11" s="13"/>
      <c r="G11" s="168"/>
      <c r="H11" s="169"/>
      <c r="I11" s="170"/>
      <c r="J11" s="175"/>
    </row>
    <row r="12" spans="1:10" ht="15.95" customHeight="1" x14ac:dyDescent="0.2">
      <c r="B12" s="146"/>
      <c r="C12" s="147" t="s">
        <v>3</v>
      </c>
      <c r="D12" s="148"/>
      <c r="E12" s="8">
        <f>SUM(E10:E11)</f>
        <v>1242.5974999999999</v>
      </c>
      <c r="F12" s="13"/>
      <c r="G12" s="171"/>
      <c r="H12" s="172"/>
      <c r="I12" s="173"/>
      <c r="J12" s="176"/>
    </row>
    <row r="13" spans="1:10" ht="15.95" customHeight="1" x14ac:dyDescent="0.2">
      <c r="C13" s="16"/>
      <c r="D13" s="18"/>
      <c r="E13" s="10"/>
      <c r="F13" s="17"/>
      <c r="G13" s="17"/>
      <c r="H13" s="17"/>
      <c r="I13" s="17"/>
      <c r="J13" s="5"/>
    </row>
    <row r="14" spans="1:10" ht="15.75" customHeight="1" x14ac:dyDescent="0.2">
      <c r="B14" s="19" t="s">
        <v>5</v>
      </c>
      <c r="C14" s="20" t="s">
        <v>6</v>
      </c>
      <c r="D14" s="4" t="s">
        <v>7</v>
      </c>
      <c r="E14" s="4" t="s">
        <v>8</v>
      </c>
      <c r="G14" s="21" t="s">
        <v>9</v>
      </c>
      <c r="H14" s="4" t="s">
        <v>6</v>
      </c>
      <c r="I14" s="4" t="s">
        <v>7</v>
      </c>
      <c r="J14" s="4" t="s">
        <v>8</v>
      </c>
    </row>
    <row r="15" spans="1:10" ht="15.75" customHeight="1" x14ac:dyDescent="0.2">
      <c r="B15" s="22" t="s">
        <v>41</v>
      </c>
      <c r="C15" s="6">
        <v>282.5</v>
      </c>
      <c r="D15" s="6">
        <f>AVERAGE('Budget Janvier 2016'!D17,'Budget Février 2016'!D15,'Budget Mars 2016'!D15,'Budget Avril 2016'!D15,'Budget Mai 2010'!D15,'Budget Juin 2010'!D15,'Budget Juillet 2010'!D15,'Budget Aout 2010'!D15,'Budget Septembre 2010'!D15,'Budget Octobre 2010'!D15,'Budget Novembre 2010'!D15,'Budget Décembre 2010'!D15)</f>
        <v>321.21250000000003</v>
      </c>
      <c r="E15" s="1">
        <f t="shared" ref="E15:E24" si="0">C15-D15</f>
        <v>-38.712500000000034</v>
      </c>
      <c r="G15" s="22" t="s">
        <v>10</v>
      </c>
      <c r="H15" s="7">
        <v>35</v>
      </c>
      <c r="I15" s="6">
        <f>AVERAGE('Budget Janvier 2016'!I17,'Budget Février 2016'!I15,'Budget Mars 2016'!I15,'Budget Avril 2016'!I15,'Budget Mai 2010'!I15,'Budget Juin 2010'!I15,'Budget Juillet 2010'!I15,'Budget Aout 2010'!I15,'Budget Septembre 2010'!I15,'Budget Octobre 2010'!I15,'Budget Novembre 2010'!I15,'Budget Décembre 2010'!I15)</f>
        <v>17.075833333333332</v>
      </c>
      <c r="J15" s="1">
        <f t="shared" ref="J15:J24" si="1">H15-I15</f>
        <v>17.924166666666668</v>
      </c>
    </row>
    <row r="16" spans="1:10" ht="15.75" customHeight="1" x14ac:dyDescent="0.2">
      <c r="B16" s="22" t="s">
        <v>103</v>
      </c>
      <c r="C16" s="7">
        <v>70</v>
      </c>
      <c r="D16" s="6">
        <f>AVERAGE('Budget Janvier 2016'!D19,'Budget Février 2016'!D16,'Budget Mars 2016'!D16,'Budget Avril 2016'!D16,'Budget Mai 2010'!D16,'Budget Juin 2010'!D16,'Budget Juillet 2010'!D16,'Budget Aout 2010'!D16,'Budget Septembre 2010'!D16,'Budget Octobre 2010'!D16,'Budget Novembre 2010'!D16,'Budget Décembre 2010'!D16)</f>
        <v>17.043333333333333</v>
      </c>
      <c r="E16" s="2">
        <f t="shared" si="0"/>
        <v>52.956666666666663</v>
      </c>
      <c r="G16" s="22" t="s">
        <v>12</v>
      </c>
      <c r="H16" s="7">
        <v>5</v>
      </c>
      <c r="I16" s="6">
        <f>AVERAGE('Budget Janvier 2016'!I19,'Budget Février 2016'!I16,'Budget Mars 2016'!I16,'Budget Avril 2016'!I16,'Budget Mai 2010'!I16,'Budget Juin 2010'!I16,'Budget Juillet 2010'!I16,'Budget Aout 2010'!I16,'Budget Septembre 2010'!I16,'Budget Octobre 2010'!I16,'Budget Novembre 2010'!I16,'Budget Décembre 2010'!I16)</f>
        <v>3.3249999999999997</v>
      </c>
      <c r="J16" s="2">
        <f t="shared" si="1"/>
        <v>1.6750000000000003</v>
      </c>
    </row>
    <row r="17" spans="2:10" ht="15.75" customHeight="1" x14ac:dyDescent="0.2">
      <c r="B17" s="22" t="s">
        <v>11</v>
      </c>
      <c r="C17" s="7">
        <v>0</v>
      </c>
      <c r="D17" s="6">
        <f>AVERAGE('Budget Janvier 2016'!D20,'Budget Février 2016'!D17,'Budget Mars 2016'!D17,'Budget Avril 2016'!D17,'Budget Mai 2010'!D17,'Budget Juin 2010'!D17,'Budget Juillet 2010'!D17,'Budget Aout 2010'!D17,'Budget Septembre 2010'!D17,'Budget Octobre 2010'!D17,'Budget Novembre 2010'!D17,'Budget Décembre 2010'!D17)</f>
        <v>2.4333333333333331</v>
      </c>
      <c r="E17" s="2">
        <f t="shared" si="0"/>
        <v>-2.4333333333333331</v>
      </c>
      <c r="G17" s="22" t="s">
        <v>68</v>
      </c>
      <c r="H17" s="7">
        <v>80</v>
      </c>
      <c r="I17" s="6">
        <f>AVERAGE('Budget Janvier 2016'!I20,'Budget Février 2016'!I17,'Budget Mars 2016'!I17,'Budget Avril 2016'!I17,'Budget Mai 2010'!I17,'Budget Juin 2010'!I17,'Budget Juillet 2010'!I17,'Budget Aout 2010'!I17,'Budget Septembre 2010'!I17,'Budget Octobre 2010'!I17,'Budget Novembre 2010'!I17,'Budget Décembre 2010'!I17)</f>
        <v>16.5</v>
      </c>
      <c r="J17" s="2">
        <f t="shared" si="1"/>
        <v>63.5</v>
      </c>
    </row>
    <row r="18" spans="2:10" ht="15.75" customHeight="1" x14ac:dyDescent="0.2">
      <c r="B18" s="22" t="s">
        <v>13</v>
      </c>
      <c r="C18" s="7">
        <v>73.95</v>
      </c>
      <c r="D18" s="6">
        <f>AVERAGE('Budget Janvier 2016'!D21,'Budget Février 2016'!D18,'Budget Mars 2016'!D18,'Budget Avril 2016'!D18,'Budget Mai 2010'!D18,'Budget Juin 2010'!D18,'Budget Juillet 2010'!D18,'Budget Aout 2010'!D18,'Budget Septembre 2010'!D18,'Budget Octobre 2010'!D18,'Budget Novembre 2010'!D18,'Budget Décembre 2010'!D18)</f>
        <v>69.188333333333347</v>
      </c>
      <c r="E18" s="2">
        <f t="shared" si="0"/>
        <v>4.7616666666666561</v>
      </c>
      <c r="G18" s="22" t="s">
        <v>42</v>
      </c>
      <c r="H18" s="7">
        <v>100</v>
      </c>
      <c r="I18" s="6">
        <f>AVERAGE('Budget Janvier 2016'!I21,'Budget Février 2016'!I18,'Budget Mars 2016'!I18,'Budget Avril 2016'!I18,'Budget Mai 2010'!I18,'Budget Juin 2010'!I18,'Budget Juillet 2010'!I18,'Budget Aout 2010'!I18,'Budget Septembre 2010'!I18,'Budget Octobre 2010'!I18,'Budget Novembre 2010'!I18,'Budget Décembre 2010'!I18)</f>
        <v>43.333333333333336</v>
      </c>
      <c r="J18" s="2">
        <f t="shared" si="1"/>
        <v>56.666666666666664</v>
      </c>
    </row>
    <row r="19" spans="2:10" ht="15.75" customHeight="1" x14ac:dyDescent="0.2">
      <c r="B19" s="22" t="s">
        <v>14</v>
      </c>
      <c r="C19" s="7">
        <v>0</v>
      </c>
      <c r="D19" s="6">
        <f>AVERAGE('Budget Janvier 2016'!D22,'Budget Février 2016'!D19,'Budget Mars 2016'!D19,'Budget Avril 2016'!D19,'Budget Mai 2010'!D19,'Budget Juin 2010'!D19,'Budget Juillet 2010'!D19,'Budget Aout 2010'!D19,'Budget Septembre 2010'!D19,'Budget Octobre 2010'!D19,'Budget Novembre 2010'!D19,'Budget Décembre 2010'!D19)</f>
        <v>4.9958333333333336</v>
      </c>
      <c r="E19" s="2">
        <f t="shared" si="0"/>
        <v>-4.9958333333333336</v>
      </c>
      <c r="G19" s="22"/>
      <c r="H19" s="7">
        <v>0</v>
      </c>
      <c r="I19" s="6">
        <f>AVERAGE('Budget Janvier 2016'!I22,'Budget Février 2016'!I19,'Budget Mars 2016'!I19,'Budget Avril 2016'!I19,'Budget Mai 2010'!I19,'Budget Juin 2010'!I19,'Budget Juillet 2010'!I19,'Budget Aout 2010'!I19,'Budget Septembre 2010'!I19,'Budget Octobre 2010'!I19,'Budget Novembre 2010'!I19,'Budget Décembre 2010'!I19)</f>
        <v>2.5</v>
      </c>
      <c r="J19" s="2">
        <f t="shared" si="1"/>
        <v>-2.5</v>
      </c>
    </row>
    <row r="20" spans="2:10" ht="15.75" customHeight="1" x14ac:dyDescent="0.2">
      <c r="B20" s="22" t="s">
        <v>50</v>
      </c>
      <c r="C20" s="7">
        <v>30</v>
      </c>
      <c r="D20" s="6">
        <f>AVERAGE('Budget Janvier 2016'!D23,'Budget Février 2016'!D20,'Budget Mars 2016'!D20,'Budget Avril 2016'!D20,'Budget Mai 2010'!D20,'Budget Juin 2010'!D20,'Budget Juillet 2010'!D20,'Budget Aout 2010'!D20,'Budget Septembre 2010'!D20,'Budget Octobre 2010'!D20,'Budget Novembre 2010'!D20,'Budget Décembre 2010'!D20)</f>
        <v>22.990833333333331</v>
      </c>
      <c r="E20" s="2">
        <f t="shared" si="0"/>
        <v>7.009166666666669</v>
      </c>
      <c r="G20" s="22"/>
      <c r="H20" s="7">
        <v>0</v>
      </c>
      <c r="I20" s="6">
        <f>AVERAGE('Budget Janvier 2016'!I23,'Budget Février 2016'!I20,'Budget Mars 2016'!I20,'Budget Avril 2016'!I20,'Budget Mai 2010'!I20,'Budget Juin 2010'!I20,'Budget Juillet 2010'!I20,'Budget Aout 2010'!I20,'Budget Septembre 2010'!I20,'Budget Octobre 2010'!I20,'Budget Novembre 2010'!I20,'Budget Décembre 2010'!I20)</f>
        <v>0</v>
      </c>
      <c r="J20" s="2">
        <f t="shared" si="1"/>
        <v>0</v>
      </c>
    </row>
    <row r="21" spans="2:10" ht="15.75" customHeight="1" x14ac:dyDescent="0.2">
      <c r="B21" s="22" t="s">
        <v>15</v>
      </c>
      <c r="C21" s="7">
        <v>11</v>
      </c>
      <c r="D21" s="6">
        <f>AVERAGE('Budget Janvier 2016'!D24,'Budget Février 2016'!D21,'Budget Mars 2016'!D21,'Budget Avril 2016'!D21,'Budget Mai 2010'!D21,'Budget Juin 2010'!D21,'Budget Juillet 2010'!D21,'Budget Aout 2010'!D21,'Budget Septembre 2010'!D21,'Budget Octobre 2010'!D21,'Budget Novembre 2010'!D21,'Budget Décembre 2010'!D21)</f>
        <v>4.5</v>
      </c>
      <c r="E21" s="2">
        <f t="shared" si="0"/>
        <v>6.5</v>
      </c>
      <c r="G21" s="22"/>
      <c r="H21" s="7">
        <v>0</v>
      </c>
      <c r="I21" s="6">
        <f>AVERAGE('Budget Janvier 2016'!I24,'Budget Février 2016'!I21,'Budget Mars 2016'!I21,'Budget Avril 2016'!I21,'Budget Mai 2010'!I21,'Budget Juin 2010'!I21,'Budget Juillet 2010'!I21,'Budget Aout 2010'!I21,'Budget Septembre 2010'!I21,'Budget Octobre 2010'!I21,'Budget Novembre 2010'!I21,'Budget Décembre 2010'!I21)</f>
        <v>0</v>
      </c>
      <c r="J21" s="2">
        <f t="shared" si="1"/>
        <v>0</v>
      </c>
    </row>
    <row r="22" spans="2:10" ht="15.75" customHeight="1" x14ac:dyDescent="0.2">
      <c r="B22" s="22" t="s">
        <v>17</v>
      </c>
      <c r="C22" s="7">
        <v>0</v>
      </c>
      <c r="D22" s="6">
        <f>AVERAGE('Budget Janvier 2016'!D25,'Budget Février 2016'!D22,'Budget Mars 2016'!D22,'Budget Avril 2016'!D22,'Budget Mai 2010'!D22,'Budget Juin 2010'!D22,'Budget Juillet 2010'!D22,'Budget Aout 2010'!D22,'Budget Septembre 2010'!D22,'Budget Octobre 2010'!D22,'Budget Novembre 2010'!D22,'Budget Décembre 2010'!D22)</f>
        <v>67.305833333333325</v>
      </c>
      <c r="E22" s="2">
        <f t="shared" si="0"/>
        <v>-67.305833333333325</v>
      </c>
      <c r="G22" s="22"/>
      <c r="H22" s="7">
        <v>0</v>
      </c>
      <c r="I22" s="6">
        <f>AVERAGE('Budget Janvier 2016'!I25,'Budget Février 2016'!I22,'Budget Mars 2016'!I22,'Budget Avril 2016'!I22,'Budget Mai 2010'!I22,'Budget Juin 2010'!I22,'Budget Juillet 2010'!I22,'Budget Aout 2010'!I22,'Budget Septembre 2010'!I22,'Budget Octobre 2010'!I22,'Budget Novembre 2010'!I22,'Budget Décembre 2010'!I22)</f>
        <v>0</v>
      </c>
      <c r="J22" s="2">
        <f t="shared" si="1"/>
        <v>0</v>
      </c>
    </row>
    <row r="23" spans="2:10" ht="15.75" customHeight="1" x14ac:dyDescent="0.2">
      <c r="B23" s="22" t="s">
        <v>18</v>
      </c>
      <c r="C23" s="7">
        <v>0</v>
      </c>
      <c r="D23" s="6">
        <f>AVERAGE('Budget Janvier 2016'!D18,'Budget Février 2016'!D23,'Budget Mars 2016'!D23,'Budget Avril 2016'!D23,'Budget Mai 2010'!D23,'Budget Juin 2010'!D23,'Budget Juillet 2010'!D23,'Budget Aout 2010'!D23,'Budget Septembre 2010'!D23,'Budget Octobre 2010'!D23,'Budget Novembre 2010'!D23,'Budget Décembre 2010'!D23)</f>
        <v>9.8891666666666662</v>
      </c>
      <c r="E23" s="2">
        <f t="shared" si="0"/>
        <v>-9.8891666666666662</v>
      </c>
      <c r="G23" s="22"/>
      <c r="H23" s="7">
        <v>0</v>
      </c>
      <c r="I23" s="6">
        <f>AVERAGE('Budget Janvier 2016'!I18,'Budget Février 2016'!I23,'Budget Mars 2016'!I23,'Budget Avril 2016'!I23,'Budget Mai 2010'!I23,'Budget Juin 2010'!I23,'Budget Juillet 2010'!I23,'Budget Aout 2010'!I23,'Budget Septembre 2010'!I23,'Budget Octobre 2010'!I23,'Budget Novembre 2010'!I23,'Budget Décembre 2010'!I23)</f>
        <v>14.5</v>
      </c>
      <c r="J23" s="2">
        <f t="shared" si="1"/>
        <v>-14.5</v>
      </c>
    </row>
    <row r="24" spans="2:10" ht="15.75" customHeight="1" x14ac:dyDescent="0.2">
      <c r="B24" s="22"/>
      <c r="C24" s="7">
        <v>0</v>
      </c>
      <c r="D24" s="6">
        <f>AVERAGE('Budget Janvier 2016'!D26,'Budget Février 2016'!D24,'Budget Mars 2016'!D24,'Budget Avril 2016'!D24,'Budget Mai 2010'!D24,'Budget Juin 2010'!D24,'Budget Juillet 2010'!D24,'Budget Aout 2010'!D24,'Budget Septembre 2010'!D24,'Budget Octobre 2010'!D24,'Budget Novembre 2010'!D24,'Budget Décembre 2010'!D24)</f>
        <v>26.658333333333331</v>
      </c>
      <c r="E24" s="2">
        <f t="shared" si="0"/>
        <v>-26.658333333333331</v>
      </c>
      <c r="G24" s="23" t="s">
        <v>19</v>
      </c>
      <c r="H24" s="2">
        <f>SUM(H15:H23)</f>
        <v>220</v>
      </c>
      <c r="I24" s="2">
        <f>SUM(I15:I23)</f>
        <v>97.234166666666667</v>
      </c>
      <c r="J24" s="2">
        <f t="shared" si="1"/>
        <v>122.76583333333333</v>
      </c>
    </row>
    <row r="25" spans="2:10" ht="15.75" customHeight="1" x14ac:dyDescent="0.2">
      <c r="B25" s="23" t="s">
        <v>19</v>
      </c>
      <c r="C25" s="2">
        <f>SUM(C15:C24)</f>
        <v>467.45</v>
      </c>
      <c r="D25" s="2">
        <f>SUM(D15:D24)</f>
        <v>546.21750000000009</v>
      </c>
      <c r="E25" s="2">
        <f>SUM(E15:E24)</f>
        <v>-78.767500000000041</v>
      </c>
      <c r="G25" s="15"/>
      <c r="H25" s="24"/>
    </row>
    <row r="26" spans="2:10" ht="15.75" customHeight="1" x14ac:dyDescent="0.2">
      <c r="B26" s="3"/>
      <c r="G26" s="21" t="s">
        <v>43</v>
      </c>
      <c r="H26" s="25" t="s">
        <v>6</v>
      </c>
      <c r="I26" s="4" t="s">
        <v>7</v>
      </c>
      <c r="J26" s="4" t="s">
        <v>8</v>
      </c>
    </row>
    <row r="27" spans="2:10" ht="15.75" customHeight="1" x14ac:dyDescent="0.2">
      <c r="B27" s="19" t="s">
        <v>20</v>
      </c>
      <c r="C27" s="20" t="s">
        <v>6</v>
      </c>
      <c r="D27" s="4" t="s">
        <v>7</v>
      </c>
      <c r="E27" s="4" t="s">
        <v>8</v>
      </c>
      <c r="G27" s="22" t="s">
        <v>44</v>
      </c>
      <c r="H27" s="6">
        <f>AVERAGE('Budget Janvier 2016'!H29,'Budget Février 2016'!H27,'Budget Mars 2016'!H27,'Budget Avril 2016'!H27,'Budget Mai 2010'!H27,'Budget Juin 2010'!H27,'Budget Juillet 2010'!H27,'Budget Aout 2010'!H27,'Budget Septembre 2010'!H27,'Budget Octobre 2010'!H27,'Budget Novembre 2010'!H27,'Budget Décembre 2010'!H27)</f>
        <v>261.42333333333335</v>
      </c>
      <c r="I27" s="6">
        <f>AVERAGE('Budget Janvier 2016'!I29,'Budget Février 2016'!I27,'Budget Mars 2016'!I27,'Budget Avril 2016'!I27,'Budget Mai 2010'!I27,'Budget Juin 2010'!I27,'Budget Juillet 2010'!I27,'Budget Aout 2010'!I27,'Budget Septembre 2010'!I27,'Budget Octobre 2010'!I27,'Budget Novembre 2010'!I27,'Budget Décembre 2010'!I27)</f>
        <v>25</v>
      </c>
      <c r="J27" s="1">
        <f t="shared" ref="J27:J32" si="2">H27-I27</f>
        <v>236.42333333333335</v>
      </c>
    </row>
    <row r="28" spans="2:10" ht="15.75" customHeight="1" x14ac:dyDescent="0.2">
      <c r="B28" s="22" t="s">
        <v>21</v>
      </c>
      <c r="C28" s="7">
        <v>155</v>
      </c>
      <c r="D28" s="6">
        <f>AVERAGE('Budget Janvier 2016'!D30,'Budget Février 2016'!D28,'Budget Mars 2016'!D28,'Budget Avril 2016'!D28,'Budget Mai 2010'!D28,'Budget Juin 2010'!D28,'Budget Juillet 2010'!D28,'Budget Aout 2010'!D28,'Budget Septembre 2010'!D28,'Budget Octobre 2010'!D28,'Budget Novembre 2010'!D28,'Budget Décembre 2010'!D28)</f>
        <v>71.739166666666662</v>
      </c>
      <c r="E28" s="1">
        <f t="shared" ref="E28:E33" si="3">C28-D28</f>
        <v>83.260833333333338</v>
      </c>
      <c r="G28" s="22" t="s">
        <v>45</v>
      </c>
      <c r="H28" s="6">
        <f>AVERAGE('Budget Janvier 2016'!H30,'Budget Février 2016'!H28,'Budget Mars 2016'!H28,'Budget Avril 2016'!H28,'Budget Mai 2010'!H28,'Budget Juin 2010'!H28,'Budget Juillet 2010'!H28,'Budget Aout 2010'!H28,'Budget Septembre 2010'!H28,'Budget Octobre 2010'!H28,'Budget Novembre 2010'!H28,'Budget Décembre 2010'!H28)</f>
        <v>53.333333333333336</v>
      </c>
      <c r="I28" s="6">
        <f>AVERAGE('Budget Janvier 2016'!I30,'Budget Février 2016'!I28,'Budget Mars 2016'!I28,'Budget Avril 2016'!I28,'Budget Mai 2010'!I28,'Budget Juin 2010'!I28,'Budget Juillet 2010'!I28,'Budget Aout 2010'!I28,'Budget Septembre 2010'!I28,'Budget Octobre 2010'!I28,'Budget Novembre 2010'!I28,'Budget Décembre 2010'!I28)</f>
        <v>31.5</v>
      </c>
      <c r="J28" s="2">
        <f t="shared" si="2"/>
        <v>21.833333333333336</v>
      </c>
    </row>
    <row r="29" spans="2:10" ht="15.75" customHeight="1" x14ac:dyDescent="0.2">
      <c r="B29" s="22" t="s">
        <v>46</v>
      </c>
      <c r="C29" s="7">
        <v>55</v>
      </c>
      <c r="D29" s="6">
        <f>AVERAGE('Budget Janvier 2016'!D31,'Budget Février 2016'!D29,'Budget Mars 2016'!D29,'Budget Avril 2016'!D29,'Budget Mai 2010'!D29,'Budget Juin 2010'!D29,'Budget Juillet 2010'!D29,'Budget Aout 2010'!D29,'Budget Septembre 2010'!D29,'Budget Octobre 2010'!D29,'Budget Novembre 2010'!D29,'Budget Décembre 2010'!D29)</f>
        <v>39.962499999999999</v>
      </c>
      <c r="E29" s="2">
        <f>C29-D29</f>
        <v>15.037500000000001</v>
      </c>
      <c r="G29" s="22" t="s">
        <v>49</v>
      </c>
      <c r="H29" s="6">
        <f>AVERAGE('Budget Janvier 2016'!H31,'Budget Février 2016'!H29,'Budget Mars 2016'!H29,'Budget Avril 2016'!H29,'Budget Mai 2010'!H29,'Budget Juin 2010'!H29,'Budget Juillet 2010'!H29,'Budget Aout 2010'!H29,'Budget Septembre 2010'!H29,'Budget Octobre 2010'!H29,'Budget Novembre 2010'!H29,'Budget Décembre 2010'!H29)</f>
        <v>24.166666666666668</v>
      </c>
      <c r="I29" s="6">
        <f>AVERAGE('Budget Janvier 2016'!I31,'Budget Février 2016'!I29,'Budget Mars 2016'!I29,'Budget Avril 2016'!I29,'Budget Mai 2010'!I29,'Budget Juin 2010'!I29,'Budget Juillet 2010'!I29,'Budget Aout 2010'!I29,'Budget Septembre 2010'!I29,'Budget Octobre 2010'!I29,'Budget Novembre 2010'!I29,'Budget Décembre 2010'!I29)</f>
        <v>0</v>
      </c>
      <c r="J29" s="2">
        <f t="shared" si="2"/>
        <v>24.166666666666668</v>
      </c>
    </row>
    <row r="30" spans="2:10" ht="15.75" customHeight="1" x14ac:dyDescent="0.2">
      <c r="B30" s="26" t="s">
        <v>52</v>
      </c>
      <c r="C30" s="7">
        <v>13</v>
      </c>
      <c r="D30" s="6">
        <f>AVERAGE('Budget Janvier 2016'!D32,'Budget Février 2016'!D30,'Budget Mars 2016'!D30,'Budget Avril 2016'!D30,'Budget Mai 2010'!D30,'Budget Juin 2010'!D30,'Budget Juillet 2010'!D30,'Budget Aout 2010'!D30,'Budget Septembre 2010'!D30,'Budget Octobre 2010'!D30,'Budget Novembre 2010'!D30,'Budget Décembre 2010'!D30)</f>
        <v>0.25</v>
      </c>
      <c r="E30" s="2">
        <f t="shared" si="3"/>
        <v>12.75</v>
      </c>
      <c r="G30" s="22"/>
      <c r="H30" s="6">
        <f>AVERAGE('Budget Janvier 2016'!H32,'Budget Février 2016'!H30,'Budget Mars 2016'!H30,'Budget Avril 2016'!H30,'Budget Mai 2010'!H30,'Budget Juin 2010'!H30,'Budget Juillet 2010'!H30,'Budget Aout 2010'!H30,'Budget Septembre 2010'!H30,'Budget Octobre 2010'!H30,'Budget Novembre 2010'!H30,'Budget Décembre 2010'!H30)</f>
        <v>15</v>
      </c>
      <c r="I30" s="6">
        <f>AVERAGE('Budget Janvier 2016'!I32,'Budget Février 2016'!I30,'Budget Mars 2016'!I30,'Budget Avril 2016'!I30,'Budget Mai 2010'!I30,'Budget Juin 2010'!I30,'Budget Juillet 2010'!I30,'Budget Aout 2010'!I30,'Budget Septembre 2010'!I30,'Budget Octobre 2010'!I30,'Budget Novembre 2010'!I30,'Budget Décembre 2010'!I30)</f>
        <v>0</v>
      </c>
      <c r="J30" s="2">
        <f t="shared" si="2"/>
        <v>15</v>
      </c>
    </row>
    <row r="31" spans="2:10" ht="15.75" customHeight="1" x14ac:dyDescent="0.2">
      <c r="B31" s="22" t="s">
        <v>40</v>
      </c>
      <c r="C31" s="7">
        <v>11</v>
      </c>
      <c r="D31" s="6">
        <f>AVERAGE('Budget Janvier 2016'!D33,'Budget Février 2016'!D31,'Budget Mars 2016'!D31,'Budget Avril 2016'!D31,'Budget Mai 2010'!D31,'Budget Juin 2010'!D31,'Budget Juillet 2010'!D31,'Budget Aout 2010'!D31,'Budget Septembre 2010'!D31,'Budget Octobre 2010'!D31,'Budget Novembre 2010'!D31,'Budget Décembre 2010'!D31)</f>
        <v>3.0499999999999994</v>
      </c>
      <c r="E31" s="2">
        <f t="shared" si="3"/>
        <v>7.9500000000000011</v>
      </c>
      <c r="G31" s="22"/>
      <c r="H31" s="6">
        <f>AVERAGE('Budget Janvier 2016'!H33,'Budget Février 2016'!H31,'Budget Mars 2016'!H31,'Budget Avril 2016'!H31,'Budget Mai 2010'!H31,'Budget Juin 2010'!H31,'Budget Juillet 2010'!H31,'Budget Aout 2010'!H31,'Budget Septembre 2010'!H31,'Budget Octobre 2010'!H31,'Budget Novembre 2010'!H31,'Budget Décembre 2010'!H31)</f>
        <v>233.33333333333334</v>
      </c>
      <c r="I31" s="6">
        <f>AVERAGE('Budget Janvier 2016'!I33,'Budget Février 2016'!I31,'Budget Mars 2016'!I31,'Budget Avril 2016'!I31,'Budget Mai 2010'!I31,'Budget Juin 2010'!I31,'Budget Juillet 2010'!I31,'Budget Aout 2010'!I31,'Budget Septembre 2010'!I31,'Budget Octobre 2010'!I31,'Budget Novembre 2010'!I31,'Budget Décembre 2010'!I31)</f>
        <v>0</v>
      </c>
      <c r="J31" s="2">
        <f t="shared" si="2"/>
        <v>233.33333333333334</v>
      </c>
    </row>
    <row r="32" spans="2:10" ht="15.75" customHeight="1" x14ac:dyDescent="0.2">
      <c r="B32" s="22" t="s">
        <v>53</v>
      </c>
      <c r="C32" s="7">
        <v>0</v>
      </c>
      <c r="D32" s="6">
        <f>AVERAGE('Budget Janvier 2016'!D34,'Budget Février 2016'!D32,'Budget Mars 2016'!D32,'Budget Avril 2016'!D32,'Budget Mai 2010'!D32,'Budget Juin 2010'!D32,'Budget Juillet 2010'!D32,'Budget Aout 2010'!D32,'Budget Septembre 2010'!D32,'Budget Octobre 2010'!D32,'Budget Novembre 2010'!D32,'Budget Décembre 2010'!D32)</f>
        <v>0</v>
      </c>
      <c r="E32" s="2">
        <f t="shared" si="3"/>
        <v>0</v>
      </c>
      <c r="G32" s="22" t="s">
        <v>16</v>
      </c>
      <c r="H32" s="6">
        <f>AVERAGE('Budget Janvier 2016'!H34,'Budget Février 2016'!H32,'Budget Mars 2016'!H32,'Budget Avril 2016'!H32,'Budget Mai 2010'!H32,'Budget Juin 2010'!H32,'Budget Juillet 2010'!H32,'Budget Aout 2010'!H32,'Budget Septembre 2010'!H32,'Budget Octobre 2010'!H32,'Budget Novembre 2010'!H32,'Budget Décembre 2010'!H32)</f>
        <v>0</v>
      </c>
      <c r="I32" s="6">
        <f>AVERAGE('Budget Janvier 2016'!I34,'Budget Février 2016'!I32,'Budget Mars 2016'!I32,'Budget Avril 2016'!I32,'Budget Mai 2010'!I32,'Budget Juin 2010'!I32,'Budget Juillet 2010'!I32,'Budget Aout 2010'!I32,'Budget Septembre 2010'!I32,'Budget Octobre 2010'!I32,'Budget Novembre 2010'!I32,'Budget Décembre 2010'!I32)</f>
        <v>0</v>
      </c>
      <c r="J32" s="2">
        <f t="shared" si="2"/>
        <v>0</v>
      </c>
    </row>
    <row r="33" spans="2:10" ht="15.75" customHeight="1" x14ac:dyDescent="0.2">
      <c r="B33" s="22"/>
      <c r="C33" s="7">
        <v>0</v>
      </c>
      <c r="D33" s="6">
        <f>AVERAGE('Budget Janvier 2016'!D35,'Budget Février 2016'!D33,'Budget Mars 2016'!D33,'Budget Avril 2016'!D33,'Budget Mai 2010'!D33,'Budget Juin 2010'!D33,'Budget Juillet 2010'!D33,'Budget Aout 2010'!D33,'Budget Septembre 2010'!D33,'Budget Octobre 2010'!D33,'Budget Novembre 2010'!D33,'Budget Décembre 2010'!D33)</f>
        <v>0</v>
      </c>
      <c r="E33" s="2">
        <f t="shared" si="3"/>
        <v>0</v>
      </c>
      <c r="G33" s="23" t="s">
        <v>19</v>
      </c>
      <c r="H33" s="2">
        <f>SUM(H27:H32)</f>
        <v>587.25666666666666</v>
      </c>
      <c r="I33" s="2">
        <f>SUM(I27:I32)</f>
        <v>56.5</v>
      </c>
      <c r="J33" s="2">
        <f>SUM(J27:J32)</f>
        <v>530.75666666666666</v>
      </c>
    </row>
    <row r="34" spans="2:10" ht="15.75" customHeight="1" x14ac:dyDescent="0.2">
      <c r="B34" s="22"/>
      <c r="C34" s="7">
        <v>0</v>
      </c>
      <c r="D34" s="6">
        <f>AVERAGE('Budget Janvier 2016'!D36,'Budget Février 2016'!D34,'Budget Mars 2016'!D34,'Budget Avril 2016'!D34,'Budget Mai 2010'!D34,'Budget Juin 2010'!D34,'Budget Juillet 2010'!D34,'Budget Aout 2010'!D34,'Budget Septembre 2010'!D34,'Budget Octobre 2010'!D34,'Budget Novembre 2010'!D34,'Budget Décembre 2010'!D34)</f>
        <v>0</v>
      </c>
      <c r="E34" s="2">
        <f>C34-D34</f>
        <v>0</v>
      </c>
    </row>
    <row r="35" spans="2:10" ht="15.75" customHeight="1" x14ac:dyDescent="0.2">
      <c r="B35" s="23" t="s">
        <v>19</v>
      </c>
      <c r="C35" s="2">
        <f>SUM(C28:C34)</f>
        <v>234</v>
      </c>
      <c r="D35" s="2">
        <f>SUM(D28:D34)</f>
        <v>115.00166666666665</v>
      </c>
      <c r="E35" s="2">
        <f>SUM(E28:E34)</f>
        <v>118.99833333333335</v>
      </c>
      <c r="G35" s="19" t="s">
        <v>101</v>
      </c>
      <c r="H35" s="20" t="s">
        <v>6</v>
      </c>
      <c r="I35" s="4" t="s">
        <v>7</v>
      </c>
      <c r="J35" s="4" t="s">
        <v>8</v>
      </c>
    </row>
    <row r="36" spans="2:10" ht="15.75" customHeight="1" x14ac:dyDescent="0.2">
      <c r="B36" s="3"/>
      <c r="G36" s="22"/>
      <c r="H36" s="6">
        <f>AVERAGE('Budget Janvier 2016'!H38,'Budget Février 2016'!H36,'Budget Mars 2016'!I36,'Budget Avril 2016'!H36,'Budget Mai 2010'!H36,'Budget Juin 2010'!H36,'Budget Juillet 2010'!H36,'Budget Aout 2010'!H36,'Budget Septembre 2010'!H36,'Budget Octobre 2010'!H36,'Budget Novembre 2010'!H36,'Budget Décembre 2010'!H36)</f>
        <v>9.1583333333333332</v>
      </c>
      <c r="I36" s="6" t="e">
        <f>AVERAGE('Budget Janvier 2016'!I38,'Budget Février 2016'!I36,'Budget Mars 2016'!#REF!,'Budget Avril 2016'!I36,'Budget Mai 2010'!I36,'Budget Juin 2010'!I36,'Budget Juillet 2010'!I36,'Budget Aout 2010'!I36,'Budget Septembre 2010'!I36,'Budget Octobre 2010'!I36,'Budget Novembre 2010'!I36,'Budget Décembre 2010'!I36)</f>
        <v>#REF!</v>
      </c>
      <c r="J36" s="1" t="e">
        <f>H36-I36</f>
        <v>#REF!</v>
      </c>
    </row>
    <row r="37" spans="2:10" ht="15.75" customHeight="1" x14ac:dyDescent="0.2">
      <c r="B37" s="19" t="s">
        <v>22</v>
      </c>
      <c r="C37" s="20" t="s">
        <v>6</v>
      </c>
      <c r="D37" s="4" t="s">
        <v>7</v>
      </c>
      <c r="E37" s="4" t="s">
        <v>8</v>
      </c>
      <c r="G37" s="22"/>
      <c r="H37" s="6">
        <f>AVERAGE('Budget Janvier 2016'!H39,'Budget Février 2016'!H37,'Budget Mars 2016'!H37,'Budget Avril 2016'!H37,'Budget Mai 2010'!H37,'Budget Juin 2010'!H37,'Budget Juillet 2010'!H37,'Budget Aout 2010'!H37,'Budget Septembre 2010'!H37,'Budget Octobre 2010'!H37,'Budget Novembre 2010'!H37,'Budget Décembre 2010'!H37)</f>
        <v>0</v>
      </c>
      <c r="I37" s="6">
        <f>AVERAGE('Budget Janvier 2016'!I39,'Budget Février 2016'!I37,'Budget Mars 2016'!I37,'Budget Avril 2016'!I37,'Budget Mai 2010'!I37,'Budget Juin 2010'!I37,'Budget Juillet 2010'!I37,'Budget Aout 2010'!I37,'Budget Septembre 2010'!I37,'Budget Octobre 2010'!I37,'Budget Novembre 2010'!I37,'Budget Décembre 2010'!I37)</f>
        <v>19.643333333333334</v>
      </c>
      <c r="J37" s="2">
        <f>H37-I37</f>
        <v>-19.643333333333334</v>
      </c>
    </row>
    <row r="38" spans="2:10" ht="15.75" customHeight="1" x14ac:dyDescent="0.2">
      <c r="B38" s="22" t="s">
        <v>105</v>
      </c>
      <c r="C38" s="6">
        <v>50</v>
      </c>
      <c r="D38" s="6">
        <f>AVERAGE('Budget Janvier 2016'!D40,'Budget Février 2016'!D38,'Budget Mars 2016'!D38,'Budget Avril 2016'!D38,'Budget Mai 2010'!D38,'Budget Juin 2010'!D38,'Budget Juillet 2010'!D38,'Budget Aout 2010'!D38,'Budget Septembre 2010'!D38,'Budget Octobre 2010'!D38,'Budget Novembre 2010'!D38,'Budget Décembre 2010'!D38)</f>
        <v>11.805833333333332</v>
      </c>
      <c r="E38" s="1">
        <f>C38-D38</f>
        <v>38.194166666666668</v>
      </c>
      <c r="G38" s="22"/>
      <c r="H38" s="6">
        <f>AVERAGE('Budget Janvier 2016'!H40,'Budget Février 2016'!H38,'Budget Mars 2016'!H38,'Budget Avril 2016'!H38,'Budget Mai 2010'!H38,'Budget Juin 2010'!H38,'Budget Juillet 2010'!H38,'Budget Aout 2010'!H38,'Budget Septembre 2010'!H38,'Budget Octobre 2010'!H38,'Budget Novembre 2010'!H38,'Budget Décembre 2010'!H38)</f>
        <v>0</v>
      </c>
      <c r="I38" s="6">
        <f>AVERAGE('Budget Janvier 2016'!I40,'Budget Février 2016'!I38,'Budget Mars 2016'!I38,'Budget Avril 2016'!I38,'Budget Mai 2010'!I38,'Budget Juin 2010'!I38,'Budget Juillet 2010'!I38,'Budget Aout 2010'!I38,'Budget Septembre 2010'!I38,'Budget Octobre 2010'!I38,'Budget Novembre 2010'!I38,'Budget Décembre 2010'!I38)</f>
        <v>8.1325000000000003</v>
      </c>
      <c r="J38" s="2">
        <f>H38-I38</f>
        <v>-8.1325000000000003</v>
      </c>
    </row>
    <row r="39" spans="2:10" ht="15.75" customHeight="1" x14ac:dyDescent="0.2">
      <c r="B39" s="22" t="s">
        <v>23</v>
      </c>
      <c r="C39" s="7">
        <v>0</v>
      </c>
      <c r="D39" s="6">
        <f>AVERAGE('Budget Janvier 2016'!D41,'Budget Février 2016'!D39,'Budget Mars 2016'!D39,'Budget Avril 2016'!D39,'Budget Mai 2010'!D39,'Budget Juin 2010'!D39,'Budget Juillet 2010'!D39,'Budget Aout 2010'!D39,'Budget Septembre 2010'!D39,'Budget Octobre 2010'!D39,'Budget Novembre 2010'!D39,'Budget Décembre 2010'!D39)</f>
        <v>12.498333333333333</v>
      </c>
      <c r="E39" s="2">
        <f>C39-D39</f>
        <v>-12.498333333333333</v>
      </c>
      <c r="G39" s="22"/>
      <c r="H39" s="6">
        <f>AVERAGE('Budget Janvier 2016'!H41,'Budget Février 2016'!H39,'Budget Mars 2016'!H39,'Budget Avril 2016'!H39,'Budget Mai 2010'!H39,'Budget Juin 2010'!H39,'Budget Juillet 2010'!H39,'Budget Aout 2010'!H39,'Budget Septembre 2010'!H39,'Budget Octobre 2010'!H39,'Budget Novembre 2010'!H39,'Budget Décembre 2010'!H39)</f>
        <v>0</v>
      </c>
      <c r="I39" s="6">
        <f>AVERAGE('Budget Janvier 2016'!I41,'Budget Février 2016'!I39,'Budget Mars 2016'!I39,'Budget Avril 2016'!I39,'Budget Mai 2010'!I39,'Budget Juin 2010'!I39,'Budget Juillet 2010'!I39,'Budget Aout 2010'!I39,'Budget Septembre 2010'!I39,'Budget Octobre 2010'!I39,'Budget Novembre 2010'!I39,'Budget Décembre 2010'!I39)</f>
        <v>2.3083333333333331</v>
      </c>
      <c r="J39" s="2">
        <f>H39-I39</f>
        <v>-2.3083333333333331</v>
      </c>
    </row>
    <row r="40" spans="2:10" ht="15.75" customHeight="1" x14ac:dyDescent="0.2">
      <c r="B40" s="22" t="s">
        <v>24</v>
      </c>
      <c r="C40" s="7">
        <v>0</v>
      </c>
      <c r="D40" s="6">
        <f>AVERAGE('Budget Janvier 2016'!D42,'Budget Février 2016'!D40,'Budget Mars 2016'!D40,'Budget Avril 2016'!D40,'Budget Mai 2010'!D40,'Budget Juin 2010'!D40,'Budget Juillet 2010'!D40,'Budget Aout 2010'!D40,'Budget Septembre 2010'!D40,'Budget Octobre 2010'!D40,'Budget Novembre 2010'!D40,'Budget Décembre 2010'!D40)</f>
        <v>3.7441666666666666</v>
      </c>
      <c r="E40" s="2">
        <f>C40-D40</f>
        <v>-3.7441666666666666</v>
      </c>
      <c r="G40" s="23" t="s">
        <v>19</v>
      </c>
      <c r="H40" s="2">
        <f>SUM(H36:H39)</f>
        <v>9.1583333333333332</v>
      </c>
      <c r="I40" s="2" t="e">
        <f>SUM(I36:I39)</f>
        <v>#REF!</v>
      </c>
      <c r="J40" s="2" t="e">
        <f>SUM(J36:J39)</f>
        <v>#REF!</v>
      </c>
    </row>
    <row r="41" spans="2:10" ht="15.75" customHeight="1" x14ac:dyDescent="0.2">
      <c r="B41" s="22"/>
      <c r="C41" s="7">
        <v>0</v>
      </c>
      <c r="D41" s="6">
        <f>AVERAGE('Budget Janvier 2016'!D43,'Budget Février 2016'!D41,'Budget Mars 2016'!D41,'Budget Avril 2016'!D41,'Budget Mai 2010'!D41,'Budget Juin 2010'!D41,'Budget Juillet 2010'!D41,'Budget Aout 2010'!D41,'Budget Septembre 2010'!D41,'Budget Octobre 2010'!D41,'Budget Novembre 2010'!D41,'Budget Décembre 2010'!D41)</f>
        <v>3.0775000000000001</v>
      </c>
      <c r="E41" s="2">
        <f>C41-D41</f>
        <v>-3.0775000000000001</v>
      </c>
    </row>
    <row r="42" spans="2:10" ht="15.75" customHeight="1" x14ac:dyDescent="0.2">
      <c r="B42" s="23" t="s">
        <v>19</v>
      </c>
      <c r="C42" s="2">
        <f>SUM(C38:C41)</f>
        <v>50</v>
      </c>
      <c r="D42" s="2">
        <f>SUM(D38:D41)</f>
        <v>31.125833333333333</v>
      </c>
      <c r="E42" s="2">
        <f>SUM(E38:E41)</f>
        <v>18.874166666666667</v>
      </c>
      <c r="G42" s="19" t="s">
        <v>25</v>
      </c>
      <c r="H42" s="20" t="s">
        <v>6</v>
      </c>
      <c r="I42" s="4" t="s">
        <v>7</v>
      </c>
      <c r="J42" s="4" t="s">
        <v>8</v>
      </c>
    </row>
    <row r="43" spans="2:10" ht="15.75" customHeight="1" x14ac:dyDescent="0.2">
      <c r="B43" s="3"/>
      <c r="G43" s="22"/>
      <c r="H43" s="6">
        <f>AVERAGE('Budget Janvier 2016'!H45,'Budget Février 2016'!H43,'Budget Mars 2016'!H43,'Budget Avril 2016'!H43,'Budget Mai 2010'!H43,'Budget Juin 2010'!H43,'Budget Juillet 2010'!H43,'Budget Aout 2010'!H43,'Budget Septembre 2010'!H43,'Budget Octobre 2010'!H43,'Budget Novembre 2010'!H43,'Budget Décembre 2010'!H43)</f>
        <v>12.5</v>
      </c>
      <c r="I43" s="6">
        <f>AVERAGE('Budget Janvier 2016'!I45,'Budget Février 2016'!I43,'Budget Mars 2016'!I43,'Budget Avril 2016'!I43,'Budget Mai 2010'!I43,'Budget Juin 2010'!I43,'Budget Juillet 2010'!I43,'Budget Aout 2010'!I43,'Budget Septembre 2010'!I43,'Budget Octobre 2010'!I43,'Budget Novembre 2010'!I43,'Budget Décembre 2010'!I43)</f>
        <v>12.5</v>
      </c>
      <c r="J43" s="29">
        <f>H43-I43</f>
        <v>0</v>
      </c>
    </row>
    <row r="44" spans="2:10" ht="15.75" customHeight="1" x14ac:dyDescent="0.2">
      <c r="B44" s="19" t="s">
        <v>26</v>
      </c>
      <c r="C44" s="20" t="s">
        <v>6</v>
      </c>
      <c r="D44" s="4" t="s">
        <v>7</v>
      </c>
      <c r="E44" s="4" t="s">
        <v>8</v>
      </c>
      <c r="G44" s="22"/>
      <c r="H44" s="6">
        <f>AVERAGE('Budget Janvier 2016'!H46,'Budget Février 2016'!H44,'Budget Mars 2016'!H44,'Budget Avril 2016'!H44,'Budget Mai 2010'!H44,'Budget Juin 2010'!H44,'Budget Juillet 2010'!H44,'Budget Aout 2010'!H44,'Budget Septembre 2010'!H44,'Budget Octobre 2010'!H44,'Budget Novembre 2010'!H44,'Budget Décembre 2010'!H44)</f>
        <v>0</v>
      </c>
      <c r="I44" s="6">
        <f>AVERAGE('Budget Janvier 2016'!I46,'Budget Février 2016'!I44,'Budget Mars 2016'!I44,'Budget Avril 2016'!I44,'Budget Mai 2010'!I44,'Budget Juin 2010'!I44,'Budget Juillet 2010'!I44,'Budget Aout 2010'!I44,'Budget Septembre 2010'!I44,'Budget Octobre 2010'!I44,'Budget Novembre 2010'!I44,'Budget Décembre 2010'!I44)</f>
        <v>0</v>
      </c>
      <c r="J44" s="2">
        <f>H44-I44</f>
        <v>0</v>
      </c>
    </row>
    <row r="45" spans="2:10" ht="15.75" customHeight="1" x14ac:dyDescent="0.2">
      <c r="B45" s="22" t="s">
        <v>27</v>
      </c>
      <c r="C45" s="6">
        <v>230</v>
      </c>
      <c r="D45" s="6">
        <f>AVERAGE('Budget Janvier 2016'!D47,'Budget Février 2016'!D45,'Budget Mars 2016'!D45,'Budget Avril 2016'!D45,'Budget Mai 2010'!D45,'Budget Juin 2010'!D45,'Budget Juillet 2010'!D45,'Budget Aout 2010'!D45,'Budget Septembre 2010'!D45,'Budget Octobre 2010'!D45,'Budget Novembre 2010'!D45,'Budget Décembre 2010'!D45)</f>
        <v>83.701666666666668</v>
      </c>
      <c r="E45" s="1">
        <f>C45-D45</f>
        <v>146.29833333333335</v>
      </c>
      <c r="G45" s="22"/>
      <c r="H45" s="6">
        <f>AVERAGE('Budget Janvier 2016'!H47,'Budget Février 2016'!H45,'Budget Mars 2016'!H45,'Budget Avril 2016'!H45,'Budget Mai 2010'!H45,'Budget Juin 2010'!H45,'Budget Juillet 2010'!H45,'Budget Aout 2010'!H45,'Budget Septembre 2010'!H45,'Budget Octobre 2010'!H45,'Budget Novembre 2010'!H45,'Budget Décembre 2010'!H45)</f>
        <v>0</v>
      </c>
      <c r="I45" s="6">
        <f>AVERAGE('Budget Janvier 2016'!I47,'Budget Février 2016'!I45,'Budget Mars 2016'!I45,'Budget Avril 2016'!I45,'Budget Mai 2010'!I45,'Budget Juin 2010'!I45,'Budget Juillet 2010'!I45,'Budget Aout 2010'!I45,'Budget Septembre 2010'!I45,'Budget Octobre 2010'!I45,'Budget Novembre 2010'!I45,'Budget Décembre 2010'!I45)</f>
        <v>0</v>
      </c>
      <c r="J45" s="2">
        <f>H45-I45</f>
        <v>0</v>
      </c>
    </row>
    <row r="46" spans="2:10" ht="15.75" customHeight="1" x14ac:dyDescent="0.2">
      <c r="B46" s="22" t="s">
        <v>28</v>
      </c>
      <c r="C46" s="7">
        <v>40</v>
      </c>
      <c r="D46" s="6">
        <f>AVERAGE('Budget Janvier 2016'!D48,'Budget Février 2016'!D46,'Budget Mars 2016'!D46,'Budget Avril 2016'!D46,'Budget Mai 2010'!D46,'Budget Juin 2010'!D46,'Budget Juillet 2010'!D46,'Budget Aout 2010'!D46,'Budget Septembre 2010'!D46,'Budget Octobre 2010'!D46,'Budget Novembre 2010'!D46,'Budget Décembre 2010'!D46)</f>
        <v>5.47</v>
      </c>
      <c r="E46" s="2">
        <f>C46-D46</f>
        <v>34.53</v>
      </c>
      <c r="G46" s="23" t="s">
        <v>19</v>
      </c>
      <c r="H46" s="2">
        <f>SUM(H43:H45)</f>
        <v>12.5</v>
      </c>
      <c r="I46" s="2">
        <f>SUM(I43:I45)</f>
        <v>12.5</v>
      </c>
      <c r="J46" s="2">
        <f>SUM(J43:J45)</f>
        <v>0</v>
      </c>
    </row>
    <row r="47" spans="2:10" ht="15.75" customHeight="1" x14ac:dyDescent="0.2">
      <c r="B47" s="22"/>
      <c r="C47" s="7">
        <v>0</v>
      </c>
      <c r="D47" s="6">
        <f>AVERAGE('Budget Janvier 2016'!D49,'Budget Février 2016'!D47,'Budget Mars 2016'!D47,'Budget Avril 2016'!D47,'Budget Mai 2010'!D47,'Budget Juin 2010'!D47,'Budget Juillet 2010'!D47,'Budget Aout 2010'!D47,'Budget Septembre 2010'!D47,'Budget Octobre 2010'!D47,'Budget Novembre 2010'!D47,'Budget Décembre 2010'!D47)</f>
        <v>0</v>
      </c>
      <c r="E47" s="2">
        <f>C47-D47</f>
        <v>0</v>
      </c>
    </row>
    <row r="48" spans="2:10" ht="15.75" customHeight="1" x14ac:dyDescent="0.2">
      <c r="B48" s="23" t="s">
        <v>19</v>
      </c>
      <c r="C48" s="2">
        <f>SUM(C45:C47)</f>
        <v>270</v>
      </c>
      <c r="D48" s="2">
        <f>SUM(D45:D47)</f>
        <v>89.171666666666667</v>
      </c>
      <c r="E48" s="2">
        <f>SUM(E45:E47)</f>
        <v>180.82833333333335</v>
      </c>
      <c r="G48" s="19" t="s">
        <v>29</v>
      </c>
      <c r="H48" s="20" t="s">
        <v>6</v>
      </c>
      <c r="I48" s="4" t="s">
        <v>7</v>
      </c>
      <c r="J48" s="4" t="s">
        <v>8</v>
      </c>
    </row>
    <row r="49" spans="2:10" ht="15.75" customHeight="1" x14ac:dyDescent="0.2">
      <c r="B49" s="3"/>
      <c r="G49" s="27"/>
      <c r="H49" s="6">
        <f>AVERAGE('Budget Janvier 2016'!H51,'Budget Février 2016'!H49,'Budget Mars 2016'!H49,'Budget Avril 2016'!H49,'Budget Mai 2010'!H49,'Budget Juin 2010'!H49,'Budget Juillet 2010'!H49,'Budget Aout 2010'!H49,'Budget Septembre 2010'!H49,'Budget Octobre 2010'!H49,'Budget Novembre 2010'!H49,'Budget Décembre 2010'!H49)</f>
        <v>49.166666666666664</v>
      </c>
      <c r="I49" s="6">
        <f>AVERAGE('Budget Janvier 2016'!I51,'Budget Février 2016'!I49,'Budget Mars 2016'!I49,'Budget Avril 2016'!I49,'Budget Mai 2010'!I49,'Budget Juin 2010'!I49,'Budget Juillet 2010'!I49,'Budget Aout 2010'!I49,'Budget Septembre 2010'!I49,'Budget Octobre 2010'!I49,'Budget Novembre 2010'!I49,'Budget Décembre 2010'!I49)</f>
        <v>4.375</v>
      </c>
      <c r="J49" s="1">
        <f>H49-I49</f>
        <v>44.791666666666664</v>
      </c>
    </row>
    <row r="50" spans="2:10" ht="15.75" customHeight="1" x14ac:dyDescent="0.2">
      <c r="B50" s="19" t="s">
        <v>36</v>
      </c>
      <c r="C50" s="20" t="s">
        <v>6</v>
      </c>
      <c r="D50" s="4" t="s">
        <v>7</v>
      </c>
      <c r="E50" s="4" t="s">
        <v>8</v>
      </c>
      <c r="G50" s="28"/>
      <c r="H50" s="6">
        <f>AVERAGE('Budget Janvier 2016'!H52,'Budget Février 2016'!H50,'Budget Mars 2016'!H50,'Budget Avril 2016'!H50,'Budget Mai 2010'!H50,'Budget Juin 2010'!H50,'Budget Juillet 2010'!H50,'Budget Aout 2010'!H50,'Budget Septembre 2010'!H50,'Budget Octobre 2010'!H50,'Budget Novembre 2010'!H50,'Budget Décembre 2010'!H50)</f>
        <v>5</v>
      </c>
      <c r="I50" s="6">
        <f>AVERAGE('Budget Janvier 2016'!I52,'Budget Février 2016'!I50,'Budget Mars 2016'!I50,'Budget Avril 2016'!I50,'Budget Mai 2010'!I50,'Budget Juin 2010'!I50,'Budget Juillet 2010'!I50,'Budget Aout 2010'!I50,'Budget Septembre 2010'!I50,'Budget Octobre 2010'!I50,'Budget Novembre 2010'!I50,'Budget Décembre 2010'!I50)</f>
        <v>0</v>
      </c>
      <c r="J50" s="2">
        <f>H50-I50</f>
        <v>5</v>
      </c>
    </row>
    <row r="51" spans="2:10" ht="15.75" customHeight="1" x14ac:dyDescent="0.2">
      <c r="B51" s="22" t="s">
        <v>37</v>
      </c>
      <c r="C51" s="6">
        <v>5</v>
      </c>
      <c r="D51" s="6">
        <f>AVERAGE('Budget Janvier 2016'!D53,'Budget Février 2016'!D51,'Budget Mars 2016'!D51,'Budget Avril 2016'!D51,'Budget Mai 2010'!D51,'Budget Juin 2010'!D51,'Budget Juillet 2010'!D51,'Budget Aout 2010'!D51,'Budget Septembre 2010'!D51,'Budget Octobre 2010'!D51,'Budget Novembre 2010'!D51,'Budget Décembre 2010'!D51)</f>
        <v>5.604166666666667</v>
      </c>
      <c r="E51" s="1">
        <f>C51-D51</f>
        <v>-0.60416666666666696</v>
      </c>
      <c r="G51" s="22"/>
      <c r="H51" s="6">
        <f>AVERAGE('Budget Janvier 2016'!H53,'Budget Février 2016'!H51,'Budget Mars 2016'!H51,'Budget Avril 2016'!H51,'Budget Mai 2010'!H51,'Budget Juin 2010'!H51,'Budget Juillet 2010'!H51,'Budget Aout 2010'!H51,'Budget Septembre 2010'!H51,'Budget Octobre 2010'!H51,'Budget Novembre 2010'!H51,'Budget Décembre 2010'!H51)</f>
        <v>0</v>
      </c>
      <c r="I51" s="6">
        <f>AVERAGE('Budget Janvier 2016'!I53,'Budget Février 2016'!I51,'Budget Mars 2016'!I51,'Budget Avril 2016'!I51,'Budget Mai 2010'!I51,'Budget Juin 2010'!I51,'Budget Juillet 2010'!I51,'Budget Aout 2010'!I51,'Budget Septembre 2010'!I51,'Budget Octobre 2010'!I51,'Budget Novembre 2010'!I51,'Budget Décembre 2010'!I51)</f>
        <v>0</v>
      </c>
      <c r="J51" s="2">
        <f>H51-I51</f>
        <v>0</v>
      </c>
    </row>
    <row r="52" spans="2:10" ht="15.75" customHeight="1" x14ac:dyDescent="0.2">
      <c r="B52" s="22" t="s">
        <v>38</v>
      </c>
      <c r="C52" s="7">
        <v>5</v>
      </c>
      <c r="D52" s="6">
        <f>AVERAGE('Budget Janvier 2016'!D54,'Budget Février 2016'!D52,'Budget Mars 2016'!D52,'Budget Avril 2016'!D52,'Budget Mai 2010'!D52,'Budget Juin 2010'!D52,'Budget Juillet 2010'!D52,'Budget Aout 2010'!D52,'Budget Septembre 2010'!D52,'Budget Octobre 2010'!D52,'Budget Novembre 2010'!D52,'Budget Décembre 2010'!D52)</f>
        <v>4.8966666666666674</v>
      </c>
      <c r="E52" s="2">
        <f>C52-D52</f>
        <v>0.10333333333333261</v>
      </c>
      <c r="G52" s="23" t="s">
        <v>19</v>
      </c>
      <c r="H52" s="2">
        <f>SUM(H49:H51)</f>
        <v>54.166666666666664</v>
      </c>
      <c r="I52" s="2">
        <f>SUM(I49:I51)</f>
        <v>4.375</v>
      </c>
      <c r="J52" s="2">
        <f>SUM(J49:J51)</f>
        <v>49.791666666666664</v>
      </c>
    </row>
    <row r="53" spans="2:10" ht="15.75" customHeight="1" x14ac:dyDescent="0.2">
      <c r="B53" s="22" t="s">
        <v>39</v>
      </c>
      <c r="C53" s="7">
        <v>8.1</v>
      </c>
      <c r="D53" s="6">
        <f>AVERAGE('Budget Janvier 2016'!D55,'Budget Février 2016'!D53,'Budget Mars 2016'!D53,'Budget Avril 2016'!D53,'Budget Mai 2010'!D53,'Budget Juin 2010'!D53,'Budget Juillet 2010'!D53,'Budget Aout 2010'!D53,'Budget Septembre 2010'!D53,'Budget Octobre 2010'!D53,'Budget Novembre 2010'!D53,'Budget Décembre 2010'!D53)</f>
        <v>7.6816666666666658</v>
      </c>
      <c r="E53" s="2">
        <f>C53-D53</f>
        <v>0.41833333333333389</v>
      </c>
    </row>
    <row r="54" spans="2:10" ht="15.75" customHeight="1" x14ac:dyDescent="0.2">
      <c r="B54" s="22"/>
      <c r="C54" s="7">
        <v>0</v>
      </c>
      <c r="D54" s="6">
        <f>AVERAGE('Budget Janvier 2016'!D56,'Budget Février 2016'!D54,'Budget Mars 2016'!D54,'Budget Avril 2016'!D54,'Budget Mai 2010'!D54,'Budget Juin 2010'!D54,'Budget Juillet 2010'!D54,'Budget Aout 2010'!D54,'Budget Septembre 2010'!D54,'Budget Octobre 2010'!D54,'Budget Novembre 2010'!D54,'Budget Décembre 2010'!D54)</f>
        <v>10.249166666666667</v>
      </c>
      <c r="E54" s="2">
        <f>C54-D54</f>
        <v>-10.249166666666667</v>
      </c>
      <c r="G54" s="19" t="s">
        <v>55</v>
      </c>
      <c r="H54" s="20" t="s">
        <v>6</v>
      </c>
      <c r="I54" s="4" t="s">
        <v>7</v>
      </c>
      <c r="J54" s="4" t="s">
        <v>8</v>
      </c>
    </row>
    <row r="55" spans="2:10" ht="15.75" customHeight="1" x14ac:dyDescent="0.2">
      <c r="B55" s="22"/>
      <c r="C55" s="7">
        <v>0</v>
      </c>
      <c r="D55" s="6">
        <f>AVERAGE('Budget Janvier 2016'!D57,'Budget Février 2016'!D55,'Budget Mars 2016'!D55,'Budget Avril 2016'!D55,'Budget Mai 2010'!D55,'Budget Juin 2010'!D55,'Budget Juillet 2010'!D55,'Budget Aout 2010'!D55,'Budget Septembre 2010'!D55,'Budget Octobre 2010'!D55,'Budget Novembre 2010'!D55,'Budget Décembre 2010'!D55)</f>
        <v>0</v>
      </c>
      <c r="E55" s="2">
        <f>C55-D55</f>
        <v>0</v>
      </c>
      <c r="G55" s="22"/>
      <c r="H55" s="6">
        <f>AVERAGE('Budget Janvier 2016'!H57,'Budget Février 2016'!H55,'Budget Mars 2016'!H55,'Budget Avril 2016'!H55,'Budget Mai 2010'!H55,'Budget Juin 2010'!H55,'Budget Juillet 2010'!H55,'Budget Aout 2010'!H55,'Budget Septembre 2010'!H55,'Budget Octobre 2010'!H55,'Budget Novembre 2010'!H55,'Budget Décembre 2010'!H55)</f>
        <v>0</v>
      </c>
      <c r="I55" s="6">
        <f>AVERAGE('Budget Janvier 2016'!I57,'Budget Février 2016'!I55,'Budget Mars 2016'!I55,'Budget Avril 2016'!I55,'Budget Mai 2010'!I55,'Budget Juin 2010'!I55,'Budget Juillet 2010'!I55,'Budget Aout 2010'!I55,'Budget Septembre 2010'!I55,'Budget Octobre 2010'!I55,'Budget Novembre 2010'!I55,'Budget Décembre 2010'!I55)</f>
        <v>7.4041666666666659</v>
      </c>
      <c r="J55" s="1">
        <f>H55-I55</f>
        <v>-7.4041666666666659</v>
      </c>
    </row>
    <row r="56" spans="2:10" ht="15.75" customHeight="1" x14ac:dyDescent="0.2">
      <c r="B56" s="23" t="s">
        <v>19</v>
      </c>
      <c r="C56" s="2">
        <f>SUM(C51:C55)</f>
        <v>18.100000000000001</v>
      </c>
      <c r="D56" s="2">
        <f>SUM(D51:D55)</f>
        <v>28.431666666666668</v>
      </c>
      <c r="E56" s="2">
        <f>SUM(E51:E55)</f>
        <v>-10.331666666666667</v>
      </c>
      <c r="G56" s="22"/>
      <c r="H56" s="6">
        <f>AVERAGE('Budget Janvier 2016'!H58,'Budget Février 2016'!H56,'Budget Mars 2016'!H56,'Budget Avril 2016'!H56,'Budget Mai 2010'!H56,'Budget Juin 2010'!H56,'Budget Juillet 2010'!H56,'Budget Aout 2010'!H56,'Budget Septembre 2010'!H56,'Budget Octobre 2010'!H56,'Budget Novembre 2010'!H56,'Budget Décembre 2010'!H56)</f>
        <v>0</v>
      </c>
      <c r="I56" s="6">
        <f>AVERAGE('Budget Janvier 2016'!I58,'Budget Février 2016'!I56,'Budget Mars 2016'!I56,'Budget Avril 2016'!I56,'Budget Mai 2010'!I56,'Budget Juin 2010'!I56,'Budget Juillet 2010'!I56,'Budget Aout 2010'!I56,'Budget Septembre 2010'!I56,'Budget Octobre 2010'!I56,'Budget Novembre 2010'!I56,'Budget Décembre 2010'!I56)</f>
        <v>74.051666666666662</v>
      </c>
      <c r="J56" s="2">
        <f>H56-I56</f>
        <v>-74.051666666666662</v>
      </c>
    </row>
    <row r="57" spans="2:10" x14ac:dyDescent="0.2">
      <c r="B57" s="3"/>
      <c r="G57" s="22"/>
      <c r="H57" s="6">
        <f>AVERAGE('Budget Janvier 2016'!H59,'Budget Février 2016'!H57,'Budget Mars 2016'!H57,'Budget Avril 2016'!H57,'Budget Mai 2010'!H57,'Budget Juin 2010'!H57,'Budget Juillet 2010'!H57,'Budget Aout 2010'!H57,'Budget Septembre 2010'!H57,'Budget Octobre 2010'!H57,'Budget Novembre 2010'!H57,'Budget Décembre 2010'!H57)</f>
        <v>74.492499999999993</v>
      </c>
      <c r="I57" s="6">
        <f>AVERAGE('Budget Janvier 2016'!I59,'Budget Février 2016'!I57,'Budget Mars 2016'!I57,'Budget Avril 2016'!I57,'Budget Mai 2010'!I57,'Budget Juin 2010'!I57,'Budget Juillet 2010'!I57,'Budget Aout 2010'!I57,'Budget Septembre 2010'!I57,'Budget Octobre 2010'!I57,'Budget Novembre 2010'!I57,'Budget Décembre 2010'!I57)</f>
        <v>74.492499999999993</v>
      </c>
      <c r="J57" s="2">
        <f>H57-I57</f>
        <v>0</v>
      </c>
    </row>
    <row r="58" spans="2:10" ht="15.75" customHeight="1" x14ac:dyDescent="0.2">
      <c r="B58" s="19" t="s">
        <v>31</v>
      </c>
      <c r="C58" s="20" t="s">
        <v>6</v>
      </c>
      <c r="D58" s="4" t="s">
        <v>7</v>
      </c>
      <c r="E58" s="4" t="s">
        <v>8</v>
      </c>
      <c r="G58" s="22"/>
      <c r="H58" s="6">
        <f>AVERAGE('Budget Janvier 2016'!H60,'Budget Février 2016'!H58,'Budget Mars 2016'!H58,'Budget Avril 2016'!H58,'Budget Mai 2010'!H58,'Budget Juin 2010'!H58,'Budget Juillet 2010'!H58,'Budget Aout 2010'!H58,'Budget Septembre 2010'!H58,'Budget Octobre 2010'!H58,'Budget Novembre 2010'!H58,'Budget Décembre 2010'!H58)</f>
        <v>0</v>
      </c>
      <c r="I58" s="6">
        <f>AVERAGE('Budget Janvier 2016'!I60,'Budget Février 2016'!I58,'Budget Mars 2016'!I58,'Budget Avril 2016'!I58,'Budget Mai 2010'!I58,'Budget Juin 2010'!I58,'Budget Juillet 2010'!I58,'Budget Aout 2010'!I58,'Budget Septembre 2010'!I58,'Budget Octobre 2010'!I58,'Budget Novembre 2010'!I58,'Budget Décembre 2010'!I58)</f>
        <v>0</v>
      </c>
      <c r="J58" s="2">
        <f>H58-I58</f>
        <v>0</v>
      </c>
    </row>
    <row r="59" spans="2:10" ht="15.75" customHeight="1" x14ac:dyDescent="0.2">
      <c r="B59" s="22" t="s">
        <v>30</v>
      </c>
      <c r="C59" s="6">
        <v>40</v>
      </c>
      <c r="D59" s="6">
        <f>AVERAGE('Budget Janvier 2016'!D61,'Budget Février 2016'!D59,'Budget Mars 2016'!D59,'Budget Avril 2016'!D59,'Budget Mai 2010'!D59,'Budget Juin 2010'!D59,'Budget Juillet 2010'!D59,'Budget Aout 2010'!D59,'Budget Septembre 2010'!D59,'Budget Octobre 2010'!D59,'Budget Novembre 2010'!D59,'Budget Décembre 2010'!D59)</f>
        <v>13.248333333333335</v>
      </c>
      <c r="E59" s="1">
        <f t="shared" ref="E59:E65" si="4">C59-D59</f>
        <v>26.751666666666665</v>
      </c>
      <c r="G59" s="23" t="s">
        <v>19</v>
      </c>
      <c r="H59" s="2">
        <f>SUM(H55:H58)</f>
        <v>74.492499999999993</v>
      </c>
      <c r="I59" s="2">
        <f>SUM(I55:I58)</f>
        <v>155.94833333333332</v>
      </c>
      <c r="J59" s="2">
        <f>SUM(J55:J58)</f>
        <v>-81.455833333333331</v>
      </c>
    </row>
    <row r="60" spans="2:10" ht="15.75" customHeight="1" x14ac:dyDescent="0.2">
      <c r="B60" s="22" t="s">
        <v>47</v>
      </c>
      <c r="C60" s="7">
        <v>10</v>
      </c>
      <c r="D60" s="6">
        <f>AVERAGE('Budget Janvier 2016'!D62,'Budget Février 2016'!D60,'Budget Mars 2016'!D60,'Budget Avril 2016'!D60,'Budget Mai 2010'!D60,'Budget Juin 2010'!D60,'Budget Juillet 2010'!D60,'Budget Aout 2010'!D60,'Budget Septembre 2010'!D60,'Budget Octobre 2010'!D60,'Budget Novembre 2010'!D60,'Budget Décembre 2010'!D60)</f>
        <v>5.916666666666667</v>
      </c>
      <c r="E60" s="2">
        <f t="shared" si="4"/>
        <v>4.083333333333333</v>
      </c>
    </row>
    <row r="61" spans="2:10" ht="15.75" customHeight="1" x14ac:dyDescent="0.2">
      <c r="B61" s="22" t="s">
        <v>32</v>
      </c>
      <c r="C61" s="7">
        <v>60</v>
      </c>
      <c r="D61" s="6">
        <f>AVERAGE('Budget Janvier 2016'!D63,'Budget Février 2016'!D61,'Budget Mars 2016'!D61,'Budget Avril 2016'!D61,'Budget Mai 2010'!D61,'Budget Juin 2010'!D61,'Budget Juillet 2010'!D61,'Budget Aout 2010'!D61,'Budget Septembre 2010'!D61,'Budget Octobre 2010'!D61,'Budget Novembre 2010'!D61,'Budget Décembre 2010'!D61)</f>
        <v>4.998333333333334</v>
      </c>
      <c r="E61" s="2">
        <f t="shared" si="4"/>
        <v>55.001666666666665</v>
      </c>
      <c r="G61" s="177" t="s">
        <v>33</v>
      </c>
      <c r="H61" s="178"/>
      <c r="I61" s="179"/>
      <c r="J61" s="155">
        <f>SUM(C25,C35,C42,C48,C56,C66,H24,H33,H40,H46,H52,H59)</f>
        <v>2117.1241666666665</v>
      </c>
    </row>
    <row r="62" spans="2:10" ht="15.75" customHeight="1" x14ac:dyDescent="0.2">
      <c r="B62" s="22" t="s">
        <v>48</v>
      </c>
      <c r="C62" s="7">
        <v>10</v>
      </c>
      <c r="D62" s="6">
        <f>AVERAGE('Budget Janvier 2016'!D64,'Budget Février 2016'!D62,'Budget Mars 2016'!D62,'Budget Avril 2016'!D62,'Budget Mai 2010'!D62,'Budget Juin 2010'!D62,'Budget Juillet 2010'!D62,'Budget Aout 2010'!D62,'Budget Septembre 2010'!D62,'Budget Octobre 2010'!D62,'Budget Novembre 2010'!D62,'Budget Décembre 2010'!D62)</f>
        <v>0</v>
      </c>
      <c r="E62" s="2">
        <f t="shared" si="4"/>
        <v>10</v>
      </c>
      <c r="G62" s="180"/>
      <c r="H62" s="181"/>
      <c r="I62" s="182"/>
      <c r="J62" s="156"/>
    </row>
    <row r="63" spans="2:10" ht="15.75" customHeight="1" x14ac:dyDescent="0.2">
      <c r="B63" s="22"/>
      <c r="C63" s="7">
        <v>0</v>
      </c>
      <c r="D63" s="6">
        <f>AVERAGE('Budget Janvier 2016'!D65,'Budget Février 2016'!D63,'Budget Mars 2016'!D63,'Budget Avril 2016'!D63,'Budget Mai 2010'!D63,'Budget Juin 2010'!D63,'Budget Juillet 2010'!D63,'Budget Aout 2010'!D63,'Budget Septembre 2010'!D63,'Budget Octobre 2010'!D63,'Budget Novembre 2010'!D63,'Budget Décembre 2010'!D63)</f>
        <v>1.6666666666666667</v>
      </c>
      <c r="E63" s="2">
        <f t="shared" si="4"/>
        <v>-1.6666666666666667</v>
      </c>
      <c r="G63" s="177" t="s">
        <v>34</v>
      </c>
      <c r="H63" s="178"/>
      <c r="I63" s="179"/>
      <c r="J63" s="155" t="e">
        <f>SUM(D25,D35,D42,D48,D56,D66,I24,I33,I40,I46,I52,I59)</f>
        <v>#REF!</v>
      </c>
    </row>
    <row r="64" spans="2:10" ht="15.75" customHeight="1" x14ac:dyDescent="0.2">
      <c r="B64" s="22"/>
      <c r="C64" s="7">
        <v>0</v>
      </c>
      <c r="D64" s="6">
        <f>AVERAGE('Budget Janvier 2016'!D66,'Budget Février 2016'!D64,'Budget Mars 2016'!D64,'Budget Avril 2016'!D64,'Budget Mai 2010'!D64,'Budget Juin 2010'!D64,'Budget Juillet 2010'!D64,'Budget Aout 2010'!D64,'Budget Septembre 2010'!D64,'Budget Octobre 2010'!D64,'Budget Novembre 2010'!D64,'Budget Décembre 2010'!D64)</f>
        <v>0</v>
      </c>
      <c r="E64" s="2">
        <f t="shared" si="4"/>
        <v>0</v>
      </c>
      <c r="G64" s="180"/>
      <c r="H64" s="181"/>
      <c r="I64" s="182"/>
      <c r="J64" s="156"/>
    </row>
    <row r="65" spans="2:10" ht="15.75" customHeight="1" x14ac:dyDescent="0.2">
      <c r="B65" s="22"/>
      <c r="C65" s="7">
        <v>0</v>
      </c>
      <c r="D65" s="6">
        <f>AVERAGE('Budget Janvier 2016'!D67,'Budget Février 2016'!D65,'Budget Mars 2016'!D65,'Budget Avril 2016'!D65,'Budget Mai 2010'!D65,'Budget Juin 2010'!D65,'Budget Juillet 2010'!D65,'Budget Aout 2010'!D65,'Budget Septembre 2010'!D65,'Budget Octobre 2010'!D65,'Budget Novembre 2010'!D65,'Budget Décembre 2010'!D65)</f>
        <v>0</v>
      </c>
      <c r="E65" s="2">
        <f t="shared" si="4"/>
        <v>0</v>
      </c>
      <c r="G65" s="177" t="s">
        <v>35</v>
      </c>
      <c r="H65" s="178"/>
      <c r="I65" s="179"/>
      <c r="J65" s="155" t="e">
        <f>SUM(E25,E35,E42,E48,E56,E66,J24,J33,J40,J46,J52,J59)</f>
        <v>#REF!</v>
      </c>
    </row>
    <row r="66" spans="2:10" ht="15.75" customHeight="1" x14ac:dyDescent="0.2">
      <c r="B66" s="23" t="s">
        <v>19</v>
      </c>
      <c r="C66" s="2">
        <f>SUM(C59:C65)</f>
        <v>120</v>
      </c>
      <c r="D66" s="2">
        <f>SUM(D59:D65)</f>
        <v>25.830000000000005</v>
      </c>
      <c r="E66" s="2">
        <f>SUM(E59:E65)</f>
        <v>94.169999999999987</v>
      </c>
      <c r="G66" s="180"/>
      <c r="H66" s="181"/>
      <c r="I66" s="182"/>
      <c r="J66" s="156"/>
    </row>
  </sheetData>
  <mergeCells count="22">
    <mergeCell ref="B2:J4"/>
    <mergeCell ref="B5:D5"/>
    <mergeCell ref="B6:B8"/>
    <mergeCell ref="C6:D6"/>
    <mergeCell ref="G6:I7"/>
    <mergeCell ref="J6:J7"/>
    <mergeCell ref="C7:D7"/>
    <mergeCell ref="C8:D8"/>
    <mergeCell ref="G8:I9"/>
    <mergeCell ref="J8:J9"/>
    <mergeCell ref="B10:B12"/>
    <mergeCell ref="C10:D10"/>
    <mergeCell ref="G10:I12"/>
    <mergeCell ref="J10:J12"/>
    <mergeCell ref="C11:D11"/>
    <mergeCell ref="C12:D12"/>
    <mergeCell ref="G65:I66"/>
    <mergeCell ref="J65:J66"/>
    <mergeCell ref="G61:I62"/>
    <mergeCell ref="J61:J62"/>
    <mergeCell ref="G63:I64"/>
    <mergeCell ref="J63:J64"/>
  </mergeCells>
  <phoneticPr fontId="11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Budget Janvier 2016</vt:lpstr>
      <vt:lpstr>Budget Février 2016</vt:lpstr>
      <vt:lpstr>Budget Mars 2016</vt:lpstr>
      <vt:lpstr>Budget Avril 2016</vt:lpstr>
      <vt:lpstr>Budget Mai 2010</vt:lpstr>
      <vt:lpstr>Budget Juin 2010</vt:lpstr>
      <vt:lpstr>Budget Juillet 2010</vt:lpstr>
      <vt:lpstr>Budget Aout 2010</vt:lpstr>
      <vt:lpstr>Budget Septembre 2010</vt:lpstr>
      <vt:lpstr>Budget Octobre 2010</vt:lpstr>
      <vt:lpstr>Budget Novembre 2010</vt:lpstr>
      <vt:lpstr>Budget Décembre 2010</vt:lpstr>
      <vt:lpstr>Moyenne Annuel 2010</vt:lpstr>
      <vt:lpstr>'Budget Octobre 2010'!Zone_d_impression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MARGUET</dc:creator>
  <cp:lastModifiedBy>AUBROM</cp:lastModifiedBy>
  <cp:lastPrinted>2004-06-18T00:54:31Z</cp:lastPrinted>
  <dcterms:created xsi:type="dcterms:W3CDTF">2002-11-14T18:47:55Z</dcterms:created>
  <dcterms:modified xsi:type="dcterms:W3CDTF">2016-01-09T20:32:20Z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TC010233411036</vt:lpwstr>
  </property>
</Properties>
</file>