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R:\Commun\LOGISTIQUE\30_ORDONNANCEMENT\COSTING\"/>
    </mc:Choice>
  </mc:AlternateContent>
  <bookViews>
    <workbookView xWindow="0" yWindow="0" windowWidth="20490" windowHeight="7620" activeTab="1"/>
  </bookViews>
  <sheets>
    <sheet name="GUIDE" sheetId="14" r:id="rId1"/>
    <sheet name="COSTING" sheetId="7" r:id="rId2"/>
    <sheet name="BS" sheetId="12" state="hidden" r:id="rId3"/>
    <sheet name="Suivi Damien" sheetId="13" r:id="rId4"/>
    <sheet name="FILTRE" sheetId="11" r:id="rId5"/>
  </sheets>
  <externalReferences>
    <externalReference r:id="rId6"/>
  </externalReferences>
  <definedNames>
    <definedName name="_xlnm._FilterDatabase" localSheetId="1" hidden="1">COSTING!$A$2:$K$80</definedName>
    <definedName name="_xlnm._FilterDatabase" localSheetId="4" hidden="1">FILTRE!$A$1:$F$54</definedName>
    <definedName name="HI">#REF!</definedName>
    <definedName name="PC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3" i="7" l="1"/>
  <c r="AC3" i="7"/>
  <c r="AB3" i="7"/>
  <c r="AA3" i="7"/>
  <c r="AA4" i="7"/>
  <c r="AA5" i="7"/>
  <c r="AA6" i="7"/>
  <c r="AA7" i="7"/>
  <c r="AA8" i="7"/>
  <c r="AA9" i="7"/>
  <c r="AA10" i="7"/>
  <c r="AA81" i="7" s="1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A24" i="7"/>
  <c r="AA25" i="7"/>
  <c r="AA26" i="7"/>
  <c r="AA27" i="7"/>
  <c r="AA28" i="7"/>
  <c r="AA29" i="7"/>
  <c r="AA30" i="7"/>
  <c r="AA31" i="7"/>
  <c r="AA32" i="7"/>
  <c r="AA33" i="7"/>
  <c r="AA34" i="7"/>
  <c r="AA35" i="7"/>
  <c r="AA36" i="7"/>
  <c r="AA37" i="7"/>
  <c r="AA38" i="7"/>
  <c r="AA39" i="7"/>
  <c r="AA40" i="7"/>
  <c r="AA41" i="7"/>
  <c r="AA42" i="7"/>
  <c r="AA43" i="7"/>
  <c r="AA44" i="7"/>
  <c r="AA45" i="7"/>
  <c r="AA46" i="7"/>
  <c r="AA47" i="7"/>
  <c r="AA48" i="7"/>
  <c r="AA49" i="7"/>
  <c r="AA50" i="7"/>
  <c r="AA51" i="7"/>
  <c r="AA52" i="7"/>
  <c r="AA53" i="7"/>
  <c r="AA54" i="7"/>
  <c r="AA55" i="7"/>
  <c r="AA56" i="7"/>
  <c r="AA57" i="7"/>
  <c r="AA58" i="7"/>
  <c r="AA59" i="7"/>
  <c r="AA60" i="7"/>
  <c r="AA61" i="7"/>
  <c r="AA62" i="7"/>
  <c r="AA63" i="7"/>
  <c r="AA64" i="7"/>
  <c r="AA65" i="7"/>
  <c r="AA66" i="7"/>
  <c r="AA67" i="7"/>
  <c r="AA68" i="7"/>
  <c r="AA69" i="7"/>
  <c r="AA70" i="7"/>
  <c r="AA71" i="7"/>
  <c r="AA72" i="7"/>
  <c r="AA73" i="7"/>
  <c r="AA74" i="7"/>
  <c r="AA75" i="7"/>
  <c r="AA76" i="7"/>
  <c r="AA77" i="7"/>
  <c r="AA78" i="7"/>
  <c r="AA79" i="7"/>
  <c r="AA80" i="7"/>
  <c r="AB4" i="7"/>
  <c r="AC4" i="7" s="1"/>
  <c r="AB5" i="7"/>
  <c r="AB6" i="7"/>
  <c r="AB7" i="7"/>
  <c r="AC7" i="7" s="1"/>
  <c r="AB8" i="7"/>
  <c r="AC8" i="7" s="1"/>
  <c r="AB9" i="7"/>
  <c r="AC9" i="7" s="1"/>
  <c r="AB10" i="7"/>
  <c r="AC10" i="7" s="1"/>
  <c r="AB11" i="7"/>
  <c r="AC11" i="7" s="1"/>
  <c r="AB12" i="7"/>
  <c r="AC12" i="7" s="1"/>
  <c r="AB13" i="7"/>
  <c r="AB14" i="7"/>
  <c r="AB15" i="7"/>
  <c r="AC15" i="7" s="1"/>
  <c r="AB16" i="7"/>
  <c r="AC16" i="7" s="1"/>
  <c r="AB17" i="7"/>
  <c r="AC17" i="7" s="1"/>
  <c r="AB18" i="7"/>
  <c r="AC18" i="7" s="1"/>
  <c r="AB19" i="7"/>
  <c r="AC19" i="7" s="1"/>
  <c r="AB20" i="7"/>
  <c r="AC20" i="7" s="1"/>
  <c r="AB21" i="7"/>
  <c r="AB22" i="7"/>
  <c r="AB23" i="7"/>
  <c r="AC23" i="7" s="1"/>
  <c r="AB24" i="7"/>
  <c r="AC24" i="7" s="1"/>
  <c r="AB25" i="7"/>
  <c r="AC25" i="7" s="1"/>
  <c r="AB26" i="7"/>
  <c r="AC26" i="7" s="1"/>
  <c r="AB27" i="7"/>
  <c r="AC27" i="7" s="1"/>
  <c r="AB28" i="7"/>
  <c r="AC28" i="7" s="1"/>
  <c r="AB29" i="7"/>
  <c r="AB30" i="7"/>
  <c r="AB31" i="7"/>
  <c r="AC31" i="7" s="1"/>
  <c r="AB32" i="7"/>
  <c r="AC32" i="7" s="1"/>
  <c r="AB33" i="7"/>
  <c r="AC33" i="7" s="1"/>
  <c r="AB34" i="7"/>
  <c r="AC34" i="7" s="1"/>
  <c r="AB35" i="7"/>
  <c r="AC35" i="7" s="1"/>
  <c r="AB36" i="7"/>
  <c r="AC36" i="7" s="1"/>
  <c r="AB37" i="7"/>
  <c r="AB38" i="7"/>
  <c r="AB39" i="7"/>
  <c r="AC39" i="7" s="1"/>
  <c r="AB40" i="7"/>
  <c r="AC40" i="7" s="1"/>
  <c r="AB41" i="7"/>
  <c r="AC41" i="7" s="1"/>
  <c r="AB42" i="7"/>
  <c r="AC42" i="7" s="1"/>
  <c r="AB43" i="7"/>
  <c r="AC43" i="7" s="1"/>
  <c r="AB44" i="7"/>
  <c r="AC44" i="7" s="1"/>
  <c r="AB45" i="7"/>
  <c r="AB46" i="7"/>
  <c r="AB47" i="7"/>
  <c r="AC47" i="7" s="1"/>
  <c r="AB48" i="7"/>
  <c r="AC48" i="7" s="1"/>
  <c r="AB49" i="7"/>
  <c r="AC49" i="7" s="1"/>
  <c r="AB50" i="7"/>
  <c r="AC50" i="7" s="1"/>
  <c r="AB51" i="7"/>
  <c r="AC51" i="7" s="1"/>
  <c r="AB52" i="7"/>
  <c r="AC52" i="7" s="1"/>
  <c r="AB53" i="7"/>
  <c r="AB54" i="7"/>
  <c r="AB55" i="7"/>
  <c r="AC55" i="7" s="1"/>
  <c r="AB56" i="7"/>
  <c r="AC56" i="7" s="1"/>
  <c r="AB57" i="7"/>
  <c r="AC57" i="7" s="1"/>
  <c r="AB58" i="7"/>
  <c r="AC58" i="7" s="1"/>
  <c r="AB59" i="7"/>
  <c r="AC59" i="7" s="1"/>
  <c r="AB60" i="7"/>
  <c r="AC60" i="7" s="1"/>
  <c r="AB61" i="7"/>
  <c r="AB62" i="7"/>
  <c r="AB63" i="7"/>
  <c r="AC63" i="7" s="1"/>
  <c r="AB64" i="7"/>
  <c r="AC64" i="7" s="1"/>
  <c r="AB65" i="7"/>
  <c r="AC65" i="7" s="1"/>
  <c r="AB66" i="7"/>
  <c r="AC66" i="7" s="1"/>
  <c r="AB67" i="7"/>
  <c r="AC67" i="7" s="1"/>
  <c r="AB68" i="7"/>
  <c r="AC68" i="7" s="1"/>
  <c r="AB69" i="7"/>
  <c r="AB70" i="7"/>
  <c r="AB71" i="7"/>
  <c r="AC71" i="7" s="1"/>
  <c r="AB72" i="7"/>
  <c r="AC72" i="7" s="1"/>
  <c r="AB73" i="7"/>
  <c r="AC73" i="7" s="1"/>
  <c r="AB74" i="7"/>
  <c r="AC74" i="7" s="1"/>
  <c r="AB75" i="7"/>
  <c r="AC75" i="7" s="1"/>
  <c r="AB76" i="7"/>
  <c r="AC76" i="7" s="1"/>
  <c r="AB77" i="7"/>
  <c r="AB78" i="7"/>
  <c r="AB79" i="7"/>
  <c r="AC79" i="7" s="1"/>
  <c r="AB80" i="7"/>
  <c r="AC80" i="7" s="1"/>
  <c r="AC5" i="7"/>
  <c r="AC6" i="7"/>
  <c r="AC13" i="7"/>
  <c r="AC14" i="7"/>
  <c r="AC21" i="7"/>
  <c r="AC22" i="7"/>
  <c r="AC29" i="7"/>
  <c r="AC30" i="7"/>
  <c r="AC37" i="7"/>
  <c r="AC38" i="7"/>
  <c r="AC45" i="7"/>
  <c r="AC46" i="7"/>
  <c r="AC53" i="7"/>
  <c r="AC54" i="7"/>
  <c r="AC61" i="7"/>
  <c r="AC62" i="7"/>
  <c r="AC69" i="7"/>
  <c r="AC70" i="7"/>
  <c r="AC77" i="7"/>
  <c r="AC78" i="7"/>
  <c r="AE81" i="7"/>
  <c r="AE4" i="7"/>
  <c r="AE5" i="7"/>
  <c r="AE6" i="7"/>
  <c r="AE7" i="7"/>
  <c r="AE8" i="7"/>
  <c r="AE9" i="7"/>
  <c r="AE10" i="7"/>
  <c r="AE11" i="7"/>
  <c r="AE12" i="7"/>
  <c r="AE13" i="7"/>
  <c r="AE14" i="7"/>
  <c r="AE15" i="7"/>
  <c r="AE16" i="7"/>
  <c r="AE17" i="7"/>
  <c r="AE18" i="7"/>
  <c r="AE19" i="7"/>
  <c r="AE20" i="7"/>
  <c r="AE21" i="7"/>
  <c r="AE22" i="7"/>
  <c r="AE23" i="7"/>
  <c r="AE24" i="7"/>
  <c r="AE25" i="7"/>
  <c r="AE26" i="7"/>
  <c r="AE27" i="7"/>
  <c r="AE28" i="7"/>
  <c r="AE29" i="7"/>
  <c r="AE30" i="7"/>
  <c r="AE31" i="7"/>
  <c r="AE32" i="7"/>
  <c r="AE33" i="7"/>
  <c r="AE34" i="7"/>
  <c r="AE35" i="7"/>
  <c r="AE36" i="7"/>
  <c r="AE37" i="7"/>
  <c r="AE38" i="7"/>
  <c r="AE39" i="7"/>
  <c r="AE40" i="7"/>
  <c r="AE41" i="7"/>
  <c r="AE42" i="7"/>
  <c r="AE43" i="7"/>
  <c r="AE44" i="7"/>
  <c r="AE45" i="7"/>
  <c r="AE46" i="7"/>
  <c r="AE47" i="7"/>
  <c r="AE48" i="7"/>
  <c r="AE49" i="7"/>
  <c r="AE50" i="7"/>
  <c r="AE51" i="7"/>
  <c r="AE52" i="7"/>
  <c r="AE53" i="7"/>
  <c r="AE54" i="7"/>
  <c r="AE55" i="7"/>
  <c r="AE56" i="7"/>
  <c r="AE57" i="7"/>
  <c r="AE58" i="7"/>
  <c r="AE59" i="7"/>
  <c r="AE60" i="7"/>
  <c r="AE61" i="7"/>
  <c r="AE62" i="7"/>
  <c r="AE63" i="7"/>
  <c r="AE64" i="7"/>
  <c r="AE65" i="7"/>
  <c r="AE66" i="7"/>
  <c r="AE67" i="7"/>
  <c r="AE68" i="7"/>
  <c r="AE69" i="7"/>
  <c r="AE70" i="7"/>
  <c r="AE71" i="7"/>
  <c r="AE72" i="7"/>
  <c r="AE73" i="7"/>
  <c r="AE74" i="7"/>
  <c r="AE75" i="7"/>
  <c r="AE76" i="7"/>
  <c r="AE77" i="7"/>
  <c r="AE78" i="7"/>
  <c r="AE79" i="7"/>
  <c r="AE80" i="7"/>
  <c r="AB81" i="7"/>
  <c r="AD81" i="7"/>
  <c r="AF81" i="7"/>
  <c r="AG81" i="7"/>
  <c r="AN21" i="7" l="1"/>
  <c r="AL21" i="7"/>
  <c r="AK21" i="7"/>
  <c r="AN20" i="7"/>
  <c r="AN19" i="7" s="1"/>
  <c r="AL20" i="7"/>
  <c r="AK20" i="7"/>
  <c r="AK19" i="7" s="1"/>
  <c r="AN17" i="7"/>
  <c r="AL17" i="7"/>
  <c r="AK17" i="7"/>
  <c r="AN16" i="7"/>
  <c r="AL16" i="7"/>
  <c r="AK16" i="7"/>
  <c r="AN15" i="7"/>
  <c r="AN14" i="7" s="1"/>
  <c r="AL15" i="7"/>
  <c r="AL14" i="7" s="1"/>
  <c r="AK15" i="7"/>
  <c r="AK14" i="7" s="1"/>
  <c r="AK22" i="7" l="1"/>
  <c r="AM20" i="7"/>
  <c r="AM16" i="7"/>
  <c r="AM15" i="7"/>
  <c r="AL19" i="7"/>
  <c r="AM19" i="7" s="1"/>
  <c r="AM14" i="7"/>
  <c r="AM17" i="7"/>
  <c r="AM21" i="7"/>
  <c r="AN22" i="7"/>
  <c r="AL22" i="7" l="1"/>
  <c r="AM22" i="7" s="1"/>
  <c r="J44" i="13" l="1"/>
  <c r="I44" i="13"/>
  <c r="K44" i="13" s="1"/>
  <c r="H44" i="13"/>
  <c r="G44" i="13"/>
  <c r="M44" i="13" s="1"/>
  <c r="N44" i="13" s="1"/>
  <c r="J43" i="13"/>
  <c r="I43" i="13"/>
  <c r="K43" i="13" s="1"/>
  <c r="H43" i="13"/>
  <c r="G43" i="13"/>
  <c r="M43" i="13" s="1"/>
  <c r="N43" i="13" s="1"/>
  <c r="L42" i="13"/>
  <c r="J42" i="13"/>
  <c r="I42" i="13"/>
  <c r="K42" i="13" s="1"/>
  <c r="H42" i="13"/>
  <c r="G42" i="13"/>
  <c r="M42" i="13" s="1"/>
  <c r="N42" i="13" s="1"/>
  <c r="L41" i="13"/>
  <c r="J41" i="13"/>
  <c r="I41" i="13"/>
  <c r="K41" i="13" s="1"/>
  <c r="H41" i="13"/>
  <c r="G41" i="13"/>
  <c r="M41" i="13" s="1"/>
  <c r="N41" i="13" s="1"/>
  <c r="J40" i="13"/>
  <c r="I40" i="13"/>
  <c r="K40" i="13" s="1"/>
  <c r="H40" i="13"/>
  <c r="G40" i="13"/>
  <c r="M40" i="13" s="1"/>
  <c r="N40" i="13" s="1"/>
  <c r="J39" i="13"/>
  <c r="I39" i="13"/>
  <c r="K39" i="13" s="1"/>
  <c r="H39" i="13"/>
  <c r="G39" i="13"/>
  <c r="M39" i="13" s="1"/>
  <c r="N39" i="13" s="1"/>
  <c r="J38" i="13"/>
  <c r="I38" i="13"/>
  <c r="K38" i="13" s="1"/>
  <c r="H38" i="13"/>
  <c r="G38" i="13"/>
  <c r="M38" i="13" s="1"/>
  <c r="N38" i="13" s="1"/>
  <c r="J37" i="13"/>
  <c r="I37" i="13"/>
  <c r="K37" i="13" s="1"/>
  <c r="L44" i="13" s="1"/>
  <c r="H37" i="13"/>
  <c r="G37" i="13"/>
  <c r="M37" i="13" s="1"/>
  <c r="N37" i="13" s="1"/>
  <c r="J36" i="13"/>
  <c r="I36" i="13"/>
  <c r="K36" i="13" s="1"/>
  <c r="L43" i="13" s="1"/>
  <c r="H36" i="13"/>
  <c r="G36" i="13"/>
  <c r="M36" i="13" s="1"/>
  <c r="N36" i="13" s="1"/>
  <c r="J33" i="13"/>
  <c r="I33" i="13"/>
  <c r="K33" i="13" s="1"/>
  <c r="H33" i="13"/>
  <c r="G33" i="13"/>
  <c r="M33" i="13" s="1"/>
  <c r="N33" i="13" s="1"/>
  <c r="J32" i="13"/>
  <c r="I32" i="13"/>
  <c r="K32" i="13" s="1"/>
  <c r="H32" i="13"/>
  <c r="G32" i="13"/>
  <c r="M32" i="13" s="1"/>
  <c r="N32" i="13" s="1"/>
  <c r="J31" i="13"/>
  <c r="I31" i="13"/>
  <c r="K31" i="13" s="1"/>
  <c r="H31" i="13"/>
  <c r="G31" i="13"/>
  <c r="M31" i="13" s="1"/>
  <c r="N31" i="13" s="1"/>
  <c r="J30" i="13"/>
  <c r="I30" i="13"/>
  <c r="K30" i="13" s="1"/>
  <c r="H30" i="13"/>
  <c r="G30" i="13"/>
  <c r="M30" i="13" s="1"/>
  <c r="N30" i="13" s="1"/>
  <c r="J29" i="13"/>
  <c r="I29" i="13"/>
  <c r="K29" i="13" s="1"/>
  <c r="H29" i="13"/>
  <c r="G29" i="13"/>
  <c r="M29" i="13" s="1"/>
  <c r="N29" i="13" s="1"/>
  <c r="J28" i="13"/>
  <c r="I28" i="13"/>
  <c r="K28" i="13" s="1"/>
  <c r="L28" i="13" s="1"/>
  <c r="H28" i="13"/>
  <c r="G28" i="13"/>
  <c r="M28" i="13" s="1"/>
  <c r="N28" i="13" s="1"/>
  <c r="J27" i="13"/>
  <c r="I27" i="13"/>
  <c r="K27" i="13" s="1"/>
  <c r="L27" i="13" s="1"/>
  <c r="H27" i="13"/>
  <c r="G27" i="13"/>
  <c r="M27" i="13" s="1"/>
  <c r="N27" i="13" s="1"/>
  <c r="L25" i="13"/>
  <c r="M25" i="13" s="1"/>
  <c r="N25" i="13" s="1"/>
  <c r="L24" i="13"/>
  <c r="M24" i="13" s="1"/>
  <c r="N24" i="13" s="1"/>
  <c r="M23" i="13"/>
  <c r="N23" i="13" s="1"/>
  <c r="L23" i="13"/>
  <c r="L22" i="13"/>
  <c r="M22" i="13" s="1"/>
  <c r="N22" i="13" s="1"/>
  <c r="M21" i="13"/>
  <c r="N21" i="13" s="1"/>
  <c r="L21" i="13"/>
  <c r="M20" i="13"/>
  <c r="N20" i="13" s="1"/>
  <c r="L20" i="13"/>
  <c r="L19" i="13"/>
  <c r="M19" i="13" s="1"/>
  <c r="N19" i="13" s="1"/>
  <c r="L18" i="13"/>
  <c r="M18" i="13" s="1"/>
  <c r="N18" i="13" s="1"/>
  <c r="L17" i="13"/>
  <c r="M17" i="13" s="1"/>
  <c r="N17" i="13" s="1"/>
  <c r="L16" i="13"/>
  <c r="M16" i="13" s="1"/>
  <c r="N16" i="13" s="1"/>
  <c r="L15" i="13"/>
  <c r="M15" i="13" s="1"/>
  <c r="N15" i="13" s="1"/>
  <c r="L14" i="13"/>
  <c r="M14" i="13" s="1"/>
  <c r="N14" i="13" s="1"/>
  <c r="M13" i="13"/>
  <c r="N13" i="13" s="1"/>
  <c r="L13" i="13"/>
  <c r="M12" i="13"/>
  <c r="N12" i="13" s="1"/>
  <c r="L12" i="13"/>
  <c r="L11" i="13"/>
  <c r="M11" i="13" s="1"/>
  <c r="N11" i="13" s="1"/>
  <c r="L10" i="13"/>
  <c r="M10" i="13" s="1"/>
  <c r="N10" i="13" s="1"/>
  <c r="L9" i="13"/>
  <c r="M9" i="13" s="1"/>
  <c r="N9" i="13" s="1"/>
  <c r="L8" i="13"/>
  <c r="M8" i="13" s="1"/>
  <c r="R7" i="13"/>
  <c r="Q7" i="13"/>
  <c r="L7" i="13"/>
  <c r="M7" i="13" s="1"/>
  <c r="L6" i="13"/>
  <c r="M6" i="13" s="1"/>
  <c r="L5" i="13"/>
  <c r="M5" i="13" s="1"/>
  <c r="M4" i="13"/>
  <c r="L4" i="13"/>
  <c r="L36" i="13" l="1"/>
  <c r="L29" i="13"/>
  <c r="L40" i="13"/>
  <c r="L33" i="13"/>
  <c r="L37" i="13"/>
  <c r="L30" i="13"/>
  <c r="L38" i="13"/>
  <c r="L31" i="13"/>
  <c r="L39" i="13"/>
  <c r="L32" i="13"/>
  <c r="D82" i="12" l="1"/>
  <c r="C82" i="12"/>
  <c r="D81" i="12"/>
  <c r="C81" i="12"/>
  <c r="D80" i="12"/>
  <c r="C80" i="12"/>
  <c r="D79" i="12"/>
  <c r="C79" i="12"/>
  <c r="D78" i="12"/>
  <c r="C78" i="12"/>
  <c r="D77" i="12"/>
  <c r="C77" i="12"/>
  <c r="D76" i="12"/>
  <c r="C76" i="12"/>
  <c r="D75" i="12"/>
  <c r="C75" i="12"/>
  <c r="D74" i="12"/>
  <c r="C74" i="12"/>
  <c r="D73" i="12"/>
  <c r="C73" i="12"/>
  <c r="D72" i="12"/>
  <c r="C72" i="12"/>
  <c r="D71" i="12"/>
  <c r="C71" i="12"/>
  <c r="D70" i="12"/>
  <c r="C70" i="12"/>
  <c r="D69" i="12"/>
  <c r="C69" i="12"/>
  <c r="D68" i="12"/>
  <c r="C68" i="12"/>
  <c r="D67" i="12"/>
  <c r="C67" i="12"/>
  <c r="D66" i="12"/>
  <c r="C66" i="12"/>
  <c r="D65" i="12"/>
  <c r="C65" i="12"/>
  <c r="D64" i="12"/>
  <c r="C64" i="12"/>
  <c r="D63" i="12"/>
  <c r="C63" i="12"/>
  <c r="D62" i="12"/>
  <c r="C62" i="12"/>
  <c r="D61" i="12"/>
  <c r="C61" i="12"/>
  <c r="D60" i="12"/>
  <c r="C60" i="12"/>
  <c r="D59" i="12"/>
  <c r="C59" i="12"/>
  <c r="D53" i="12"/>
  <c r="C53" i="12"/>
  <c r="D52" i="12"/>
  <c r="C52" i="12"/>
  <c r="D51" i="12"/>
  <c r="C51" i="12"/>
  <c r="D50" i="12"/>
  <c r="C50" i="12"/>
  <c r="D49" i="12"/>
  <c r="C49" i="12"/>
  <c r="D48" i="12"/>
  <c r="C48" i="12"/>
  <c r="D47" i="12"/>
  <c r="C47" i="12"/>
  <c r="D46" i="12"/>
  <c r="C46" i="12"/>
  <c r="D45" i="12"/>
  <c r="C45" i="12"/>
  <c r="D44" i="12"/>
  <c r="C44" i="12"/>
  <c r="D42" i="12"/>
  <c r="C42" i="12"/>
  <c r="D39" i="12"/>
  <c r="C39" i="12"/>
  <c r="D38" i="12"/>
  <c r="C38" i="12"/>
  <c r="D37" i="12"/>
  <c r="C37" i="12"/>
  <c r="D36" i="12"/>
  <c r="C36" i="12"/>
  <c r="D34" i="12"/>
  <c r="C34" i="12"/>
  <c r="D33" i="12"/>
  <c r="C33" i="12"/>
  <c r="D32" i="12"/>
  <c r="C32" i="12"/>
  <c r="D31" i="12"/>
  <c r="C31" i="12"/>
  <c r="D30" i="12"/>
  <c r="C30" i="12"/>
  <c r="D29" i="12"/>
  <c r="C29" i="12"/>
  <c r="D28" i="12"/>
  <c r="C28" i="12"/>
  <c r="D27" i="12"/>
  <c r="C27" i="12"/>
  <c r="D26" i="12"/>
  <c r="C26" i="12"/>
  <c r="D25" i="12"/>
  <c r="C25" i="12"/>
  <c r="D24" i="12"/>
  <c r="C24" i="12"/>
  <c r="D23" i="12"/>
  <c r="C23" i="12"/>
  <c r="D22" i="12"/>
  <c r="C22" i="12"/>
  <c r="D21" i="12"/>
  <c r="C21" i="12"/>
  <c r="D20" i="12"/>
  <c r="C20" i="12"/>
  <c r="D19" i="12"/>
  <c r="C19" i="12"/>
  <c r="D18" i="12"/>
  <c r="C18" i="12"/>
  <c r="D17" i="12"/>
  <c r="C17" i="12"/>
  <c r="D16" i="12"/>
  <c r="C16" i="12"/>
  <c r="D13" i="12"/>
  <c r="C13" i="12"/>
  <c r="D12" i="12"/>
  <c r="C12" i="12"/>
  <c r="D11" i="12"/>
  <c r="C11" i="12"/>
  <c r="D10" i="12"/>
  <c r="C10" i="12"/>
  <c r="D9" i="12"/>
  <c r="C9" i="12"/>
  <c r="D8" i="12"/>
  <c r="C8" i="12"/>
  <c r="D7" i="12"/>
  <c r="C7" i="12"/>
  <c r="D6" i="12"/>
  <c r="C6" i="12"/>
  <c r="D5" i="12"/>
  <c r="C5" i="12"/>
  <c r="D4" i="12"/>
  <c r="C4" i="12"/>
  <c r="D3" i="12"/>
  <c r="C3" i="12"/>
  <c r="D83" i="12" l="1"/>
  <c r="D40" i="12"/>
  <c r="C35" i="12"/>
  <c r="C40" i="12"/>
  <c r="D35" i="12"/>
  <c r="C83" i="12"/>
  <c r="C14" i="12"/>
  <c r="D14" i="12"/>
  <c r="D41" i="12" l="1"/>
  <c r="C41" i="12"/>
  <c r="AC81" i="7" l="1"/>
</calcChain>
</file>

<file path=xl/comments1.xml><?xml version="1.0" encoding="utf-8"?>
<comments xmlns="http://schemas.openxmlformats.org/spreadsheetml/2006/main">
  <authors>
    <author>brissons</author>
  </authors>
  <commentList>
    <comment ref="V2" authorId="0" shapeId="0">
      <text>
        <r>
          <rPr>
            <b/>
            <sz val="9"/>
            <color indexed="81"/>
            <rFont val="Tahoma"/>
            <family val="2"/>
          </rPr>
          <t>brissons:</t>
        </r>
        <r>
          <rPr>
            <sz val="9"/>
            <color indexed="81"/>
            <rFont val="Tahoma"/>
            <family val="2"/>
          </rPr>
          <t xml:space="preserve">
ANCIEN LANCES</t>
        </r>
      </text>
    </comment>
  </commentList>
</comments>
</file>

<file path=xl/sharedStrings.xml><?xml version="1.0" encoding="utf-8"?>
<sst xmlns="http://schemas.openxmlformats.org/spreadsheetml/2006/main" count="920" uniqueCount="284">
  <si>
    <t>RPL Family</t>
  </si>
  <si>
    <t>Family Description</t>
  </si>
  <si>
    <t>Index</t>
  </si>
  <si>
    <t>VA</t>
  </si>
  <si>
    <t>Design</t>
  </si>
  <si>
    <t>Launched Qty</t>
  </si>
  <si>
    <t>Good Qty</t>
  </si>
  <si>
    <t>Yield (%)</t>
  </si>
  <si>
    <t>Shipment (Stock Lens)</t>
  </si>
  <si>
    <t>WIP Production</t>
  </si>
  <si>
    <t xml:space="preserve">Wip Stock </t>
  </si>
  <si>
    <t>3518100650675EF</t>
  </si>
  <si>
    <t>3518100650719EF</t>
  </si>
  <si>
    <t>352410075000000</t>
  </si>
  <si>
    <t>3518100750719EF</t>
  </si>
  <si>
    <t>356110075000000</t>
  </si>
  <si>
    <t>3524100650237EF</t>
  </si>
  <si>
    <t>3524100650640EF</t>
  </si>
  <si>
    <t>3524100650675EF</t>
  </si>
  <si>
    <t>3524100650676EF</t>
  </si>
  <si>
    <t>3524100650719EF</t>
  </si>
  <si>
    <t>3524100650876EF</t>
  </si>
  <si>
    <t>PC</t>
  </si>
  <si>
    <t>3524100750237EF</t>
  </si>
  <si>
    <t>3524100750640EF</t>
  </si>
  <si>
    <t>3524100750675EF</t>
  </si>
  <si>
    <t>3524100750676EF</t>
  </si>
  <si>
    <t>3524100750719EF</t>
  </si>
  <si>
    <t>3524100750876EF</t>
  </si>
  <si>
    <t>3524100750A2EB1</t>
  </si>
  <si>
    <t>3524942650667EF</t>
  </si>
  <si>
    <t>3524942750876EF</t>
  </si>
  <si>
    <t>Poly</t>
  </si>
  <si>
    <t>HC</t>
  </si>
  <si>
    <t>3547100550676EF</t>
  </si>
  <si>
    <t>3547100600676EF</t>
  </si>
  <si>
    <t>3T24100650667EF</t>
  </si>
  <si>
    <t>3547100650237EF</t>
  </si>
  <si>
    <t>3T24100750667EF</t>
  </si>
  <si>
    <t>354710065031400</t>
  </si>
  <si>
    <t>3T24100650719EF</t>
  </si>
  <si>
    <t>354710065060NEF</t>
  </si>
  <si>
    <t>3T24100750719EF</t>
  </si>
  <si>
    <t>3547100650675EF</t>
  </si>
  <si>
    <t>3T24100650A2EB1</t>
  </si>
  <si>
    <t>3547100650676EF</t>
  </si>
  <si>
    <t>3T24100750A2EB1</t>
  </si>
  <si>
    <t>3547100650770EF</t>
  </si>
  <si>
    <t>3T24100650A2EK1</t>
  </si>
  <si>
    <t>354710065087NEF</t>
  </si>
  <si>
    <t>3T24100750A2EK1</t>
  </si>
  <si>
    <t>3547100700237EF</t>
  </si>
  <si>
    <t>3T2410065071900</t>
  </si>
  <si>
    <t>354710070031401</t>
  </si>
  <si>
    <t>3T2410075071900</t>
  </si>
  <si>
    <t>354710070060NEF</t>
  </si>
  <si>
    <t>3547100700675EF</t>
  </si>
  <si>
    <t>3547100700770EF</t>
  </si>
  <si>
    <t>3555100650719EF</t>
  </si>
  <si>
    <t>3555100750719EF</t>
  </si>
  <si>
    <t>3555100800719EF</t>
  </si>
  <si>
    <t>3561100650237EF</t>
  </si>
  <si>
    <t>3561100650640EF</t>
  </si>
  <si>
    <t>3561100650675EF</t>
  </si>
  <si>
    <t>3561100650719EF</t>
  </si>
  <si>
    <t>3561100650876EF</t>
  </si>
  <si>
    <t>3561100700237EF</t>
  </si>
  <si>
    <t>3561100700640EF</t>
  </si>
  <si>
    <t>3561100700675EF</t>
  </si>
  <si>
    <t>3561100700719EF</t>
  </si>
  <si>
    <t>3561100700876EF</t>
  </si>
  <si>
    <t>3561100750237EF</t>
  </si>
  <si>
    <t>3561100750640EF</t>
  </si>
  <si>
    <t>3561100750675EF</t>
  </si>
  <si>
    <t>3561100750719EF</t>
  </si>
  <si>
    <t>3561100750876EF</t>
  </si>
  <si>
    <t>547410081200000</t>
  </si>
  <si>
    <t>547410081231401</t>
  </si>
  <si>
    <t>548410081200000</t>
  </si>
  <si>
    <t>548410081231400</t>
  </si>
  <si>
    <t>554410076000000</t>
  </si>
  <si>
    <t>SFSV</t>
  </si>
  <si>
    <t>554410076031400</t>
  </si>
  <si>
    <t>554710076000000</t>
  </si>
  <si>
    <t>554710076031400</t>
  </si>
  <si>
    <t>SFSV SPH PC 76 NTPC AIRWEAR</t>
  </si>
  <si>
    <t>580410080231400</t>
  </si>
  <si>
    <t>580910080231400</t>
  </si>
  <si>
    <t>TITANIUM</t>
  </si>
  <si>
    <t>TITANIUM OXA BCT</t>
  </si>
  <si>
    <t>CHALON</t>
  </si>
  <si>
    <t>EOLP</t>
  </si>
  <si>
    <t>ESSILOR /PROVINS</t>
  </si>
  <si>
    <t>US</t>
  </si>
  <si>
    <t>UNCOAT TS DESTINATAIRE</t>
  </si>
  <si>
    <t>FSV SPH PC ROCK GREEN D65 OFG INJ</t>
  </si>
  <si>
    <t>FSV SPHPC CZ AL+UV EU 65 OFG INJ</t>
  </si>
  <si>
    <t>FSV SPHPC CZ AL+UV EU 70 OFG INJ</t>
  </si>
  <si>
    <t>FSV SPH 65 FORTE UV 35</t>
  </si>
  <si>
    <t>FSV SPH 70 FORTE UV 35</t>
  </si>
  <si>
    <t>3518100650237EF</t>
  </si>
  <si>
    <t>3518100750237EF</t>
  </si>
  <si>
    <t>3518100750675EF</t>
  </si>
  <si>
    <t>ROCK 1.67 GREEN</t>
  </si>
  <si>
    <t>3555100650237EF</t>
  </si>
  <si>
    <t>3555100650675EF</t>
  </si>
  <si>
    <t>3555100750237EF</t>
  </si>
  <si>
    <t>3555100750675EF</t>
  </si>
  <si>
    <t>3555100800237EF</t>
  </si>
  <si>
    <t>3555100800675EF</t>
  </si>
  <si>
    <t>HI 1.6</t>
  </si>
  <si>
    <t>HI 1.67</t>
  </si>
  <si>
    <t>ROCK GREEN</t>
  </si>
  <si>
    <t>352410075071901</t>
  </si>
  <si>
    <t>3524100650A2EB1</t>
  </si>
  <si>
    <t>3518100750A2EB1</t>
  </si>
  <si>
    <t>3518100650A2EB1</t>
  </si>
  <si>
    <t>552410070000006</t>
  </si>
  <si>
    <t>Adjustments (Manual)</t>
  </si>
  <si>
    <t>Adjusted</t>
  </si>
  <si>
    <t>Commentaires</t>
  </si>
  <si>
    <t>CAT</t>
  </si>
  <si>
    <t>CLIENT</t>
  </si>
  <si>
    <t>RPL</t>
  </si>
  <si>
    <t>352410065067600</t>
  </si>
  <si>
    <t>352410075067600</t>
  </si>
  <si>
    <t>3524942650876EF</t>
  </si>
  <si>
    <t>3524942750667EF</t>
  </si>
  <si>
    <t>ajouter bct</t>
  </si>
  <si>
    <t>famille</t>
  </si>
  <si>
    <t>lances</t>
  </si>
  <si>
    <t>expedies</t>
  </si>
  <si>
    <t>tsv</t>
  </si>
  <si>
    <t>PC LAGOON</t>
  </si>
  <si>
    <t>PC AIRWEAR KIDS D55</t>
  </si>
  <si>
    <t>PC AIRWEAR KIDS D60</t>
  </si>
  <si>
    <t>PC AIRWEAR KIDS D65</t>
  </si>
  <si>
    <t>ASPH ALIZEE</t>
  </si>
  <si>
    <t>ASPH FORTE</t>
  </si>
  <si>
    <t>SPH ALIZEE</t>
  </si>
  <si>
    <t>SPH FORTE</t>
  </si>
  <si>
    <t>SPH PREVENCIA</t>
  </si>
  <si>
    <t>ASPH LAGOON</t>
  </si>
  <si>
    <t>SPH LAGOON</t>
  </si>
  <si>
    <t>SAPPHIRE HR</t>
  </si>
  <si>
    <t>LAGOON EOLP</t>
  </si>
  <si>
    <t>1,6 CHALONS</t>
  </si>
  <si>
    <t>MC5</t>
  </si>
  <si>
    <t>1.6 BBGR</t>
  </si>
  <si>
    <t>total 1.6</t>
  </si>
  <si>
    <t>MAGIC LEAP</t>
  </si>
  <si>
    <t>1,6 BCT NEX GEN</t>
  </si>
  <si>
    <t>1,6 BCT OXA</t>
  </si>
  <si>
    <t>ASPH FORTE 35</t>
  </si>
  <si>
    <t>SPH ALIZE</t>
  </si>
  <si>
    <t>SPH FORTE 35</t>
  </si>
  <si>
    <t>TOTAL 1.67</t>
  </si>
  <si>
    <t>Shipment (Stock Lens) exped us</t>
  </si>
  <si>
    <t>Wip Stock  entree stock verresuniquement US</t>
  </si>
  <si>
    <t>ECART WIP ENTREE STOCK</t>
  </si>
  <si>
    <t>RECADRAGE/GOOD QTY</t>
  </si>
  <si>
    <t>ecart RECADRAGE /GOOD QTY</t>
  </si>
  <si>
    <t>EXPED PROVINS</t>
  </si>
  <si>
    <t>MOIS</t>
  </si>
  <si>
    <t>DEC</t>
  </si>
  <si>
    <t>JAN</t>
  </si>
  <si>
    <t>FEB</t>
  </si>
  <si>
    <t>MAR</t>
  </si>
  <si>
    <t>APR</t>
  </si>
  <si>
    <t>boite incomplete</t>
  </si>
  <si>
    <t>MAY</t>
  </si>
  <si>
    <t>JUN</t>
  </si>
  <si>
    <t xml:space="preserve"> SFSV SPH PC 76 NTPC AIRWEAR</t>
  </si>
  <si>
    <t>JUL</t>
  </si>
  <si>
    <t>AUG</t>
  </si>
  <si>
    <t>SEP</t>
  </si>
  <si>
    <t>OCT</t>
  </si>
  <si>
    <t>NOV</t>
  </si>
  <si>
    <t>Expédiés aux US mais facturé le mois dernier
(1)</t>
  </si>
  <si>
    <t>expédiés aux us et facturés ce mois-ci
(2)</t>
  </si>
  <si>
    <t>non epédiés encore aux US mais facturés ce mois-ci
(3)</t>
  </si>
  <si>
    <t>Facturés mais epédiés à Provins
(4)</t>
  </si>
  <si>
    <t>Total Facturés
(2)+(3)+(4)</t>
  </si>
  <si>
    <t>Check</t>
  </si>
  <si>
    <t>Total Expédiés aux US
(1)+(2)+(3)</t>
  </si>
  <si>
    <t>DEC 20</t>
  </si>
  <si>
    <t>Costing Report</t>
  </si>
  <si>
    <t>352494275000000</t>
  </si>
  <si>
    <t>TOTAL</t>
  </si>
  <si>
    <t>354710070087NEF</t>
  </si>
  <si>
    <t>3524942650640EF</t>
  </si>
  <si>
    <t>3524942750640EF</t>
  </si>
  <si>
    <t>BCT OXA</t>
  </si>
  <si>
    <t>PRIX</t>
  </si>
  <si>
    <t>F67D</t>
  </si>
  <si>
    <t>F73D</t>
  </si>
  <si>
    <t>F70D</t>
  </si>
  <si>
    <t>F79D</t>
  </si>
  <si>
    <t>F41DBCT</t>
  </si>
  <si>
    <t>3547100550314J1</t>
  </si>
  <si>
    <t>3547100650314J1 </t>
  </si>
  <si>
    <t>352410065000000</t>
  </si>
  <si>
    <t>BCT NEXT GEN</t>
  </si>
  <si>
    <t>F41D</t>
  </si>
  <si>
    <t>F42D</t>
  </si>
  <si>
    <t>SECTION</t>
  </si>
  <si>
    <t>LIAISON RPL</t>
  </si>
  <si>
    <t>ZSZ5547100760314C02U</t>
  </si>
  <si>
    <t>ZSZ5544100760000C02U</t>
  </si>
  <si>
    <t>ZSZ5809OVA803140C02U</t>
  </si>
  <si>
    <t>ZSZ5804100802314B02U</t>
  </si>
  <si>
    <t>ZSZ5474100812314C02U</t>
  </si>
  <si>
    <t>ZSZ5484100812000C02U</t>
  </si>
  <si>
    <t>ZSZ5474100812000C02U</t>
  </si>
  <si>
    <t>ZSZ5544100760314C02U</t>
  </si>
  <si>
    <t>ZSZ5547100760000C02U</t>
  </si>
  <si>
    <t>RECAP ADJ.</t>
  </si>
  <si>
    <t>BCT</t>
  </si>
  <si>
    <t>PCF</t>
  </si>
  <si>
    <t>PCSF</t>
  </si>
  <si>
    <t>TOTAL HI FSV</t>
  </si>
  <si>
    <t>1,6 FSV</t>
  </si>
  <si>
    <t>1,67 FSV</t>
  </si>
  <si>
    <t>TOTAL PC</t>
  </si>
  <si>
    <t>HI +PC</t>
  </si>
  <si>
    <t>ZSZ5484100812314C02U</t>
  </si>
  <si>
    <t>ZSI3547100650237EFS</t>
  </si>
  <si>
    <t>ZSI3547100700237EFS</t>
  </si>
  <si>
    <t>2 - Ajuster les quantités sur le tableau du milieu</t>
  </si>
  <si>
    <t>3 - Cliquer sur le bouton "Adjustement"</t>
  </si>
  <si>
    <t>5673100802314B1</t>
  </si>
  <si>
    <t>HI SF MAGIC LEAP</t>
  </si>
  <si>
    <t>1,6 SFSV</t>
  </si>
  <si>
    <t/>
  </si>
  <si>
    <t>4 - ouvrir fichier cost prod qui se met a jour en auto avec fichier verif-costing et l'envoyer a Damien</t>
  </si>
  <si>
    <t>Attention en mai il y avait un prob de formule sur le 673 mail envoyer a jeremy</t>
  </si>
  <si>
    <t>ZSZ5673100802314B02U</t>
  </si>
  <si>
    <t>1 - Copier le costing report en A2 ds fichier jeremy verif costing</t>
  </si>
  <si>
    <t>SAPPHIR LAGOON</t>
  </si>
  <si>
    <t>1.6</t>
  </si>
  <si>
    <t>HMC</t>
  </si>
  <si>
    <t>FSV</t>
  </si>
  <si>
    <t>CRIZAL ALIZE</t>
  </si>
  <si>
    <t>CRIZAL FORTE UV35</t>
  </si>
  <si>
    <t>PREVENCIA NON OFG</t>
  </si>
  <si>
    <t>CRIZAL PREVENCIA UV35</t>
  </si>
  <si>
    <t>FSV SAPPHIRE HR BLUE 65 OFG</t>
  </si>
  <si>
    <t>SPH NU</t>
  </si>
  <si>
    <t>UNC</t>
  </si>
  <si>
    <t>FSV SAPPHIRE HR BLUE 75 OFG</t>
  </si>
  <si>
    <t>BCT OXA ROCK</t>
  </si>
  <si>
    <t>BCT OXA ALIZEE</t>
  </si>
  <si>
    <t>FSV BCT OXA SAPPHIRE HR D65 OFG</t>
  </si>
  <si>
    <t>BCT OXA SAPPHIRE HR</t>
  </si>
  <si>
    <t>FSV KIDS 55 OFG</t>
  </si>
  <si>
    <t>FSV KIDS 60 OFG</t>
  </si>
  <si>
    <t>FSV SPHPC CZ AL+UV EU 65 OFG</t>
  </si>
  <si>
    <t>FSV SPH POLY NTPC D65</t>
  </si>
  <si>
    <t>FSV ROCK GREEN 65 OFG</t>
  </si>
  <si>
    <t>FSV SPH PC CZ D65 FORTE UV35</t>
  </si>
  <si>
    <t>FSV KIDS 65 OFG</t>
  </si>
  <si>
    <t>SAPPHIR LAGOON D65</t>
  </si>
  <si>
    <t>FSV SPH PC CZ AL+UV EU 70 OFG</t>
  </si>
  <si>
    <t>FSV SPH PC 70 HC NTPC EP</t>
  </si>
  <si>
    <t>FSV ROCK GREEN 70 OFG</t>
  </si>
  <si>
    <t>FSV SPH PC CZ D70 FORTE UV35</t>
  </si>
  <si>
    <t>SAPPHIR LAGOON D70</t>
  </si>
  <si>
    <t>FSV SAPPHIRE HR BLUE 70 OFG</t>
  </si>
  <si>
    <t>1.67</t>
  </si>
  <si>
    <t>CRIZAL ALIZE BCT</t>
  </si>
  <si>
    <t>SAPPHIRE BCT EOLP</t>
  </si>
  <si>
    <t>SAPPHIR LAGOON BCT</t>
  </si>
  <si>
    <t>MC5 BCT EOLP</t>
  </si>
  <si>
    <t>MC5 BCT-NIKON</t>
  </si>
  <si>
    <t>SF GX PC 80 UNCOAT</t>
  </si>
  <si>
    <t>SFPAL</t>
  </si>
  <si>
    <t>SF GX PC 80 NTPC</t>
  </si>
  <si>
    <t>SF ROCKY PC 80 UNCOAT</t>
  </si>
  <si>
    <t>SF ROCKY PC 80 NTPC</t>
  </si>
  <si>
    <t>SFSV ASPH PC 76 UNCOAT</t>
  </si>
  <si>
    <t>SFSV SPH PC 76 UNCOAT</t>
  </si>
  <si>
    <t>SF SNL6 PC 80 NTPC</t>
  </si>
  <si>
    <t>SF CONDE PC 80 NTPC</t>
  </si>
  <si>
    <t>SF OVATION PC 80 NTPC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</si>
</sst>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10409]0.00%"/>
    <numFmt numFmtId="165" formatCode="_-* #,##0.00\ _F_-;\-* #,##0.00\ _F_-;_-* &quot;-&quot;??\ _F_-;_-@_-"/>
    <numFmt numFmtId="166" formatCode="_-* #,##0\ _F_-;\-* #,##0\ _F_-;_-* &quot;-&quot;??\ _F_-;_-@_-"/>
  </numFmts>
  <fonts count="30" x14ac:knownFonts="1">
    <font>
      <sz val="10"/>
      <name val="Arial"/>
    </font>
    <font>
      <b/>
      <sz val="8"/>
      <color rgb="FFFFFFFF"/>
      <name val="Arial"/>
      <family val="2"/>
    </font>
    <font>
      <sz val="11"/>
      <name val="Calibri"/>
      <family val="2"/>
    </font>
    <font>
      <sz val="8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rgb="FFFF000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8"/>
      <color rgb="FFFFFFFF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b/>
      <sz val="10"/>
      <color theme="4"/>
      <name val="Arial"/>
      <family val="2"/>
    </font>
    <font>
      <i/>
      <sz val="10"/>
      <color indexed="10"/>
      <name val="Arial"/>
      <family val="2"/>
    </font>
    <font>
      <b/>
      <i/>
      <sz val="10"/>
      <name val="Arial"/>
      <family val="2"/>
    </font>
    <font>
      <b/>
      <i/>
      <sz val="12"/>
      <color indexed="10"/>
      <name val="Arial"/>
      <family val="2"/>
    </font>
    <font>
      <sz val="10"/>
      <color rgb="FF000000"/>
      <name val="Arial"/>
      <family val="2"/>
    </font>
    <font>
      <sz val="10"/>
      <color theme="8"/>
      <name val="Arial"/>
      <family val="2"/>
    </font>
    <font>
      <sz val="18"/>
      <color theme="8"/>
      <name val="Arial"/>
      <family val="2"/>
    </font>
    <font>
      <sz val="10"/>
      <color theme="8"/>
      <name val="Arial"/>
      <family val="2"/>
    </font>
    <font>
      <b/>
      <sz val="10"/>
      <color theme="8"/>
      <name val="Arial"/>
      <family val="2"/>
    </font>
    <font>
      <sz val="14"/>
      <name val="Arial"/>
      <family val="2"/>
    </font>
    <font>
      <sz val="10"/>
      <color rgb="FFFF0000"/>
      <name val="Arial"/>
      <family val="2"/>
    </font>
    <font>
      <b/>
      <sz val="9"/>
      <color rgb="FFFFFFFF"/>
      <name val="Arial"/>
      <family val="2"/>
    </font>
    <font>
      <b/>
      <sz val="8"/>
      <color rgb="FF000000"/>
      <name val="Arial"/>
      <family val="2"/>
    </font>
    <font>
      <b/>
      <sz val="9"/>
      <color rgb="FFFF000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rgb="FF4682B4"/>
        <bgColor rgb="FF4682B4"/>
      </patternFill>
    </fill>
    <fill>
      <patternFill patternType="solid">
        <fgColor rgb="FF66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rgb="FF4682B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rgb="FF4682B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rgb="FF4682B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rgb="FF4682B4"/>
      </patternFill>
    </fill>
    <fill>
      <patternFill patternType="solid">
        <fgColor rgb="FF00B0F0"/>
        <bgColor rgb="FF4682B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/>
      <right/>
      <top/>
      <bottom style="thin">
        <color rgb="FFD3D3D3"/>
      </bottom>
      <diagonal/>
    </border>
    <border>
      <left style="thin">
        <color rgb="FFD3D3D3"/>
      </left>
      <right style="thin">
        <color rgb="FFD3D3D3"/>
      </right>
      <top/>
      <bottom style="thin">
        <color rgb="FFD3D3D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D3D3D3"/>
      </right>
      <top style="thin">
        <color rgb="FFD3D3D3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D3D3D3"/>
      </left>
      <right/>
      <top/>
      <bottom/>
      <diagonal/>
    </border>
  </borders>
  <cellStyleXfs count="6">
    <xf numFmtId="0" fontId="0" fillId="0" borderId="0"/>
    <xf numFmtId="9" fontId="4" fillId="0" borderId="0" applyFont="0" applyFill="0" applyBorder="0" applyAlignment="0" applyProtection="0"/>
    <xf numFmtId="0" fontId="5" fillId="0" borderId="0"/>
    <xf numFmtId="0" fontId="4" fillId="0" borderId="0"/>
    <xf numFmtId="9" fontId="4" fillId="0" borderId="0" applyFont="0" applyFill="0" applyBorder="0" applyAlignment="0" applyProtection="0"/>
    <xf numFmtId="165" fontId="4" fillId="0" borderId="0" applyFont="0" applyFill="0" applyBorder="0" applyAlignment="0" applyProtection="0"/>
  </cellStyleXfs>
  <cellXfs count="191">
    <xf numFmtId="0" fontId="0" fillId="0" borderId="0" xfId="0"/>
    <xf numFmtId="0" fontId="1" fillId="2" borderId="1" xfId="0" applyNumberFormat="1" applyFont="1" applyFill="1" applyBorder="1" applyAlignment="1">
      <alignment horizontal="center" vertical="top" wrapText="1" readingOrder="1"/>
    </xf>
    <xf numFmtId="0" fontId="3" fillId="0" borderId="1" xfId="0" applyNumberFormat="1" applyFont="1" applyFill="1" applyBorder="1" applyAlignment="1">
      <alignment vertical="top" wrapText="1" readingOrder="1"/>
    </xf>
    <xf numFmtId="0" fontId="3" fillId="0" borderId="1" xfId="0" applyNumberFormat="1" applyFont="1" applyFill="1" applyBorder="1" applyAlignment="1">
      <alignment horizontal="right" vertical="top" wrapText="1" readingOrder="1"/>
    </xf>
    <xf numFmtId="164" fontId="3" fillId="0" borderId="1" xfId="0" applyNumberFormat="1" applyFont="1" applyFill="1" applyBorder="1" applyAlignment="1">
      <alignment horizontal="right" vertical="top" wrapText="1" readingOrder="1"/>
    </xf>
    <xf numFmtId="0" fontId="0" fillId="6" borderId="0" xfId="0" applyFill="1"/>
    <xf numFmtId="0" fontId="3" fillId="6" borderId="1" xfId="0" applyNumberFormat="1" applyFont="1" applyFill="1" applyBorder="1" applyAlignment="1">
      <alignment vertical="top" wrapText="1" readingOrder="1"/>
    </xf>
    <xf numFmtId="0" fontId="3" fillId="6" borderId="1" xfId="0" applyNumberFormat="1" applyFont="1" applyFill="1" applyBorder="1" applyAlignment="1">
      <alignment horizontal="right" vertical="top" wrapText="1" readingOrder="1"/>
    </xf>
    <xf numFmtId="164" fontId="3" fillId="6" borderId="1" xfId="0" applyNumberFormat="1" applyFont="1" applyFill="1" applyBorder="1" applyAlignment="1">
      <alignment horizontal="right" vertical="top" wrapText="1" readingOrder="1"/>
    </xf>
    <xf numFmtId="0" fontId="2" fillId="0" borderId="0" xfId="0" applyFont="1" applyFill="1" applyBorder="1"/>
    <xf numFmtId="0" fontId="3" fillId="3" borderId="1" xfId="0" applyNumberFormat="1" applyFont="1" applyFill="1" applyBorder="1" applyAlignment="1">
      <alignment vertical="top" wrapText="1" readingOrder="1"/>
    </xf>
    <xf numFmtId="0" fontId="6" fillId="5" borderId="2" xfId="0" applyFont="1" applyFill="1" applyBorder="1"/>
    <xf numFmtId="0" fontId="2" fillId="5" borderId="2" xfId="0" applyFont="1" applyFill="1" applyBorder="1"/>
    <xf numFmtId="0" fontId="2" fillId="0" borderId="0" xfId="0" applyFont="1" applyFill="1" applyBorder="1" applyAlignment="1">
      <alignment horizontal="center"/>
    </xf>
    <xf numFmtId="10" fontId="2" fillId="0" borderId="0" xfId="0" applyNumberFormat="1" applyFont="1" applyFill="1" applyBorder="1"/>
    <xf numFmtId="0" fontId="3" fillId="0" borderId="0" xfId="0" applyNumberFormat="1" applyFont="1" applyFill="1" applyBorder="1" applyAlignment="1">
      <alignment vertical="top" wrapText="1" readingOrder="1"/>
    </xf>
    <xf numFmtId="0" fontId="0" fillId="10" borderId="0" xfId="0" applyFill="1" applyAlignment="1">
      <alignment vertical="center"/>
    </xf>
    <xf numFmtId="3" fontId="0" fillId="10" borderId="0" xfId="0" applyNumberFormat="1" applyFill="1" applyAlignment="1">
      <alignment vertical="center"/>
    </xf>
    <xf numFmtId="0" fontId="0" fillId="0" borderId="0" xfId="0" applyAlignment="1">
      <alignment vertical="center"/>
    </xf>
    <xf numFmtId="9" fontId="0" fillId="0" borderId="0" xfId="1" applyFont="1" applyAlignment="1">
      <alignment vertical="center"/>
    </xf>
    <xf numFmtId="0" fontId="0" fillId="10" borderId="0" xfId="0" applyNumberFormat="1" applyFill="1" applyAlignment="1">
      <alignment vertical="center"/>
    </xf>
    <xf numFmtId="0" fontId="13" fillId="7" borderId="2" xfId="0" applyFont="1" applyFill="1" applyBorder="1"/>
    <xf numFmtId="0" fontId="10" fillId="0" borderId="0" xfId="0" applyFont="1"/>
    <xf numFmtId="0" fontId="4" fillId="0" borderId="0" xfId="0" applyFont="1"/>
    <xf numFmtId="0" fontId="10" fillId="7" borderId="3" xfId="0" applyFont="1" applyFill="1" applyBorder="1"/>
    <xf numFmtId="0" fontId="0" fillId="7" borderId="3" xfId="0" applyFill="1" applyBorder="1"/>
    <xf numFmtId="0" fontId="14" fillId="0" borderId="20" xfId="0" quotePrefix="1" applyFont="1" applyFill="1" applyBorder="1"/>
    <xf numFmtId="1" fontId="10" fillId="0" borderId="7" xfId="0" applyNumberFormat="1" applyFont="1" applyFill="1" applyBorder="1"/>
    <xf numFmtId="0" fontId="11" fillId="0" borderId="7" xfId="0" applyFont="1" applyFill="1" applyBorder="1"/>
    <xf numFmtId="0" fontId="10" fillId="0" borderId="8" xfId="0" applyFont="1" applyFill="1" applyBorder="1"/>
    <xf numFmtId="0" fontId="10" fillId="0" borderId="9" xfId="0" applyFont="1" applyFill="1" applyBorder="1"/>
    <xf numFmtId="0" fontId="14" fillId="0" borderId="21" xfId="0" applyFont="1" applyFill="1" applyBorder="1"/>
    <xf numFmtId="0" fontId="10" fillId="0" borderId="11" xfId="0" applyFont="1" applyFill="1" applyBorder="1"/>
    <xf numFmtId="0" fontId="15" fillId="0" borderId="17" xfId="0" applyNumberFormat="1" applyFont="1" applyFill="1" applyBorder="1" applyAlignment="1">
      <alignment horizontal="left" vertical="top" wrapText="1" readingOrder="1"/>
    </xf>
    <xf numFmtId="0" fontId="14" fillId="0" borderId="21" xfId="3" applyFont="1" applyFill="1" applyBorder="1"/>
    <xf numFmtId="0" fontId="10" fillId="0" borderId="11" xfId="3" applyFont="1" applyFill="1" applyBorder="1"/>
    <xf numFmtId="0" fontId="14" fillId="0" borderId="12" xfId="3" applyFont="1" applyFill="1" applyBorder="1"/>
    <xf numFmtId="1" fontId="10" fillId="0" borderId="22" xfId="0" applyNumberFormat="1" applyFont="1" applyFill="1" applyBorder="1"/>
    <xf numFmtId="0" fontId="11" fillId="0" borderId="22" xfId="0" applyFont="1" applyFill="1" applyBorder="1"/>
    <xf numFmtId="0" fontId="10" fillId="0" borderId="13" xfId="3" applyFont="1" applyFill="1" applyBorder="1"/>
    <xf numFmtId="0" fontId="14" fillId="0" borderId="0" xfId="3" applyFont="1" applyFill="1" applyBorder="1"/>
    <xf numFmtId="0" fontId="0" fillId="6" borderId="2" xfId="0" applyFill="1" applyBorder="1"/>
    <xf numFmtId="0" fontId="13" fillId="7" borderId="23" xfId="0" applyFont="1" applyFill="1" applyBorder="1"/>
    <xf numFmtId="1" fontId="16" fillId="0" borderId="14" xfId="0" applyNumberFormat="1" applyFont="1" applyBorder="1" applyAlignment="1"/>
    <xf numFmtId="1" fontId="16" fillId="0" borderId="24" xfId="0" applyNumberFormat="1" applyFont="1" applyBorder="1" applyAlignment="1"/>
    <xf numFmtId="0" fontId="10" fillId="7" borderId="20" xfId="0" applyFont="1" applyFill="1" applyBorder="1"/>
    <xf numFmtId="0" fontId="0" fillId="7" borderId="7" xfId="0" applyFill="1" applyBorder="1"/>
    <xf numFmtId="0" fontId="0" fillId="7" borderId="8" xfId="0" applyFill="1" applyBorder="1"/>
    <xf numFmtId="0" fontId="14" fillId="0" borderId="21" xfId="0" applyFont="1" applyBorder="1"/>
    <xf numFmtId="0" fontId="0" fillId="0" borderId="2" xfId="0" applyBorder="1"/>
    <xf numFmtId="0" fontId="0" fillId="0" borderId="2" xfId="0" applyFill="1" applyBorder="1"/>
    <xf numFmtId="0" fontId="10" fillId="0" borderId="9" xfId="0" applyFont="1" applyBorder="1"/>
    <xf numFmtId="0" fontId="14" fillId="0" borderId="10" xfId="0" applyFont="1" applyBorder="1"/>
    <xf numFmtId="0" fontId="10" fillId="0" borderId="11" xfId="0" applyFont="1" applyBorder="1"/>
    <xf numFmtId="0" fontId="15" fillId="0" borderId="25" xfId="0" applyNumberFormat="1" applyFont="1" applyFill="1" applyBorder="1" applyAlignment="1">
      <alignment horizontal="left" vertical="top" wrapText="1" readingOrder="1"/>
    </xf>
    <xf numFmtId="0" fontId="0" fillId="0" borderId="3" xfId="0" applyBorder="1"/>
    <xf numFmtId="0" fontId="0" fillId="0" borderId="3" xfId="0" applyFill="1" applyBorder="1"/>
    <xf numFmtId="0" fontId="10" fillId="0" borderId="13" xfId="0" applyFont="1" applyBorder="1"/>
    <xf numFmtId="0" fontId="10" fillId="8" borderId="0" xfId="0" applyFont="1" applyFill="1" applyAlignment="1">
      <alignment horizontal="left"/>
    </xf>
    <xf numFmtId="1" fontId="16" fillId="8" borderId="14" xfId="0" applyNumberFormat="1" applyFont="1" applyFill="1" applyBorder="1" applyAlignment="1"/>
    <xf numFmtId="1" fontId="16" fillId="8" borderId="24" xfId="0" applyNumberFormat="1" applyFont="1" applyFill="1" applyBorder="1" applyAlignment="1"/>
    <xf numFmtId="0" fontId="10" fillId="8" borderId="26" xfId="0" applyFont="1" applyFill="1" applyBorder="1"/>
    <xf numFmtId="0" fontId="17" fillId="0" borderId="3" xfId="0" applyFont="1" applyFill="1" applyBorder="1"/>
    <xf numFmtId="0" fontId="10" fillId="0" borderId="2" xfId="0" applyFont="1" applyBorder="1"/>
    <xf numFmtId="0" fontId="10" fillId="0" borderId="3" xfId="0" applyFont="1" applyBorder="1"/>
    <xf numFmtId="0" fontId="18" fillId="8" borderId="27" xfId="0" applyFont="1" applyFill="1" applyBorder="1" applyAlignment="1">
      <alignment horizontal="left"/>
    </xf>
    <xf numFmtId="0" fontId="19" fillId="8" borderId="27" xfId="0" applyFont="1" applyFill="1" applyBorder="1" applyAlignment="1">
      <alignment horizontal="left"/>
    </xf>
    <xf numFmtId="1" fontId="16" fillId="0" borderId="2" xfId="0" applyNumberFormat="1" applyFont="1" applyBorder="1" applyAlignment="1"/>
    <xf numFmtId="0" fontId="15" fillId="0" borderId="1" xfId="0" applyNumberFormat="1" applyFont="1" applyFill="1" applyBorder="1" applyAlignment="1">
      <alignment vertical="top" wrapText="1" readingOrder="1"/>
    </xf>
    <xf numFmtId="0" fontId="0" fillId="0" borderId="4" xfId="0" applyBorder="1"/>
    <xf numFmtId="0" fontId="10" fillId="0" borderId="2" xfId="0" applyFont="1" applyFill="1" applyBorder="1"/>
    <xf numFmtId="0" fontId="0" fillId="8" borderId="0" xfId="0" applyFill="1" applyBorder="1"/>
    <xf numFmtId="0" fontId="10" fillId="8" borderId="0" xfId="0" applyFont="1" applyFill="1" applyBorder="1"/>
    <xf numFmtId="0" fontId="4" fillId="0" borderId="2" xfId="0" applyFont="1" applyBorder="1"/>
    <xf numFmtId="0" fontId="0" fillId="5" borderId="2" xfId="0" applyFill="1" applyBorder="1"/>
    <xf numFmtId="0" fontId="10" fillId="5" borderId="2" xfId="0" applyFont="1" applyFill="1" applyBorder="1"/>
    <xf numFmtId="0" fontId="10" fillId="8" borderId="2" xfId="0" applyFont="1" applyFill="1" applyBorder="1" applyAlignment="1">
      <alignment horizontal="left"/>
    </xf>
    <xf numFmtId="0" fontId="0" fillId="8" borderId="2" xfId="0" applyFill="1" applyBorder="1"/>
    <xf numFmtId="0" fontId="10" fillId="8" borderId="2" xfId="0" applyFont="1" applyFill="1" applyBorder="1"/>
    <xf numFmtId="0" fontId="10" fillId="0" borderId="2" xfId="0" applyFont="1" applyFill="1" applyBorder="1" applyAlignment="1">
      <alignment horizontal="left"/>
    </xf>
    <xf numFmtId="0" fontId="13" fillId="7" borderId="16" xfId="0" applyFont="1" applyFill="1" applyBorder="1"/>
    <xf numFmtId="0" fontId="10" fillId="7" borderId="2" xfId="0" applyFont="1" applyFill="1" applyBorder="1"/>
    <xf numFmtId="0" fontId="0" fillId="7" borderId="2" xfId="0" applyFill="1" applyBorder="1"/>
    <xf numFmtId="0" fontId="0" fillId="0" borderId="27" xfId="0" applyBorder="1"/>
    <xf numFmtId="0" fontId="10" fillId="0" borderId="30" xfId="0" applyFont="1" applyBorder="1"/>
    <xf numFmtId="0" fontId="10" fillId="0" borderId="5" xfId="0" applyFont="1" applyFill="1" applyBorder="1"/>
    <xf numFmtId="0" fontId="0" fillId="0" borderId="31" xfId="0" applyBorder="1"/>
    <xf numFmtId="0" fontId="0" fillId="0" borderId="15" xfId="0" applyBorder="1"/>
    <xf numFmtId="0" fontId="0" fillId="0" borderId="6" xfId="0" applyBorder="1"/>
    <xf numFmtId="0" fontId="1" fillId="2" borderId="0" xfId="0" applyNumberFormat="1" applyFont="1" applyFill="1" applyBorder="1" applyAlignment="1">
      <alignment horizontal="center" vertical="top" wrapText="1" readingOrder="1"/>
    </xf>
    <xf numFmtId="0" fontId="1" fillId="2" borderId="32" xfId="0" applyNumberFormat="1" applyFont="1" applyFill="1" applyBorder="1" applyAlignment="1">
      <alignment horizontal="center" vertical="top" wrapText="1" readingOrder="1"/>
    </xf>
    <xf numFmtId="0" fontId="1" fillId="11" borderId="0" xfId="0" applyNumberFormat="1" applyFont="1" applyFill="1" applyBorder="1" applyAlignment="1">
      <alignment horizontal="center" vertical="top" wrapText="1" readingOrder="1"/>
    </xf>
    <xf numFmtId="0" fontId="3" fillId="12" borderId="1" xfId="0" applyNumberFormat="1" applyFont="1" applyFill="1" applyBorder="1" applyAlignment="1">
      <alignment vertical="top" wrapText="1" readingOrder="1"/>
    </xf>
    <xf numFmtId="0" fontId="3" fillId="12" borderId="1" xfId="0" applyNumberFormat="1" applyFont="1" applyFill="1" applyBorder="1" applyAlignment="1">
      <alignment horizontal="right" vertical="top" wrapText="1" readingOrder="1"/>
    </xf>
    <xf numFmtId="164" fontId="3" fillId="12" borderId="1" xfId="0" applyNumberFormat="1" applyFont="1" applyFill="1" applyBorder="1" applyAlignment="1">
      <alignment horizontal="right" vertical="top" wrapText="1" readingOrder="1"/>
    </xf>
    <xf numFmtId="0" fontId="3" fillId="12" borderId="0" xfId="0" applyNumberFormat="1" applyFont="1" applyFill="1" applyBorder="1" applyAlignment="1">
      <alignment horizontal="right" vertical="top" wrapText="1" readingOrder="1"/>
    </xf>
    <xf numFmtId="0" fontId="2" fillId="0" borderId="0" xfId="0" applyFont="1" applyFill="1" applyBorder="1" applyAlignment="1">
      <alignment vertical="center" readingOrder="1"/>
    </xf>
    <xf numFmtId="0" fontId="1" fillId="2" borderId="0" xfId="0" applyNumberFormat="1" applyFont="1" applyFill="1" applyBorder="1" applyAlignment="1">
      <alignment horizontal="center" vertical="center" wrapText="1" readingOrder="1"/>
    </xf>
    <xf numFmtId="0" fontId="1" fillId="11" borderId="0" xfId="0" applyNumberFormat="1" applyFont="1" applyFill="1" applyBorder="1" applyAlignment="1">
      <alignment horizontal="center" vertical="center" wrapText="1" readingOrder="1"/>
    </xf>
    <xf numFmtId="0" fontId="3" fillId="6" borderId="0" xfId="0" applyNumberFormat="1" applyFont="1" applyFill="1" applyBorder="1" applyAlignment="1">
      <alignment horizontal="right" vertical="top" wrapText="1" readingOrder="1"/>
    </xf>
    <xf numFmtId="0" fontId="2" fillId="6" borderId="0" xfId="0" applyFont="1" applyFill="1" applyBorder="1" applyAlignment="1">
      <alignment vertical="center" readingOrder="1"/>
    </xf>
    <xf numFmtId="0" fontId="1" fillId="13" borderId="0" xfId="0" applyNumberFormat="1" applyFont="1" applyFill="1" applyBorder="1" applyAlignment="1">
      <alignment horizontal="center" vertical="center" wrapText="1" readingOrder="1"/>
    </xf>
    <xf numFmtId="0" fontId="4" fillId="6" borderId="0" xfId="0" applyFont="1" applyFill="1"/>
    <xf numFmtId="0" fontId="3" fillId="12" borderId="2" xfId="0" applyNumberFormat="1" applyFont="1" applyFill="1" applyBorder="1" applyAlignment="1">
      <alignment vertical="center" wrapText="1" readingOrder="1"/>
    </xf>
    <xf numFmtId="0" fontId="3" fillId="12" borderId="1" xfId="0" applyNumberFormat="1" applyFont="1" applyFill="1" applyBorder="1" applyAlignment="1">
      <alignment vertical="center" wrapText="1" readingOrder="1"/>
    </xf>
    <xf numFmtId="164" fontId="3" fillId="12" borderId="1" xfId="0" applyNumberFormat="1" applyFont="1" applyFill="1" applyBorder="1" applyAlignment="1">
      <alignment vertical="center" wrapText="1" readingOrder="1"/>
    </xf>
    <xf numFmtId="0" fontId="3" fillId="0" borderId="0" xfId="0" applyNumberFormat="1" applyFont="1" applyFill="1" applyBorder="1" applyAlignment="1">
      <alignment vertical="center" wrapText="1" readingOrder="1"/>
    </xf>
    <xf numFmtId="0" fontId="3" fillId="12" borderId="0" xfId="0" applyNumberFormat="1" applyFont="1" applyFill="1" applyBorder="1" applyAlignment="1">
      <alignment vertical="center" wrapText="1" readingOrder="1"/>
    </xf>
    <xf numFmtId="164" fontId="3" fillId="12" borderId="0" xfId="0" applyNumberFormat="1" applyFont="1" applyFill="1" applyBorder="1" applyAlignment="1">
      <alignment vertical="center" wrapText="1" readingOrder="1"/>
    </xf>
    <xf numFmtId="0" fontId="9" fillId="12" borderId="0" xfId="0" applyNumberFormat="1" applyFont="1" applyFill="1" applyBorder="1" applyAlignment="1">
      <alignment vertical="center" wrapText="1" readingOrder="1"/>
    </xf>
    <xf numFmtId="17" fontId="1" fillId="2" borderId="0" xfId="0" applyNumberFormat="1" applyFont="1" applyFill="1" applyBorder="1" applyAlignment="1">
      <alignment horizontal="center" vertical="center" wrapText="1" readingOrder="1"/>
    </xf>
    <xf numFmtId="0" fontId="3" fillId="0" borderId="0" xfId="0" applyNumberFormat="1" applyFont="1" applyFill="1" applyBorder="1" applyAlignment="1">
      <alignment horizontal="right" vertical="top" wrapText="1" readingOrder="1"/>
    </xf>
    <xf numFmtId="164" fontId="3" fillId="0" borderId="0" xfId="0" applyNumberFormat="1" applyFont="1" applyFill="1" applyBorder="1" applyAlignment="1">
      <alignment horizontal="right" vertical="top" wrapText="1" readingOrder="1"/>
    </xf>
    <xf numFmtId="0" fontId="3" fillId="3" borderId="1" xfId="0" applyNumberFormat="1" applyFont="1" applyFill="1" applyBorder="1" applyAlignment="1">
      <alignment horizontal="right" vertical="top" wrapText="1" readingOrder="1"/>
    </xf>
    <xf numFmtId="0" fontId="10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20" fillId="12" borderId="0" xfId="0" applyNumberFormat="1" applyFont="1" applyFill="1" applyBorder="1" applyAlignment="1">
      <alignment horizontal="center" vertical="center" wrapText="1"/>
    </xf>
    <xf numFmtId="0" fontId="20" fillId="0" borderId="0" xfId="0" applyNumberFormat="1" applyFont="1" applyFill="1" applyBorder="1" applyAlignment="1">
      <alignment horizontal="center" vertical="center" wrapText="1"/>
    </xf>
    <xf numFmtId="17" fontId="0" fillId="0" borderId="0" xfId="0" applyNumberFormat="1"/>
    <xf numFmtId="17" fontId="0" fillId="0" borderId="0" xfId="0" applyNumberFormat="1" applyFill="1"/>
    <xf numFmtId="17" fontId="0" fillId="4" borderId="0" xfId="0" applyNumberFormat="1" applyFill="1"/>
    <xf numFmtId="0" fontId="4" fillId="4" borderId="0" xfId="0" applyFont="1" applyFill="1" applyAlignment="1">
      <alignment horizontal="center" vertical="center" wrapText="1"/>
    </xf>
    <xf numFmtId="0" fontId="20" fillId="4" borderId="0" xfId="0" applyNumberFormat="1" applyFont="1" applyFill="1" applyBorder="1" applyAlignment="1">
      <alignment horizontal="center" vertical="center" wrapText="1"/>
    </xf>
    <xf numFmtId="0" fontId="3" fillId="14" borderId="0" xfId="0" applyFont="1" applyFill="1" applyBorder="1" applyAlignment="1">
      <alignment horizontal="right" vertical="top" wrapText="1" readingOrder="1"/>
    </xf>
    <xf numFmtId="3" fontId="1" fillId="9" borderId="23" xfId="0" applyNumberFormat="1" applyFont="1" applyFill="1" applyBorder="1" applyAlignment="1">
      <alignment horizontal="center" vertical="center" wrapText="1" readingOrder="1"/>
    </xf>
    <xf numFmtId="3" fontId="1" fillId="9" borderId="16" xfId="0" applyNumberFormat="1" applyFont="1" applyFill="1" applyBorder="1" applyAlignment="1">
      <alignment horizontal="center" vertical="center" wrapText="1" readingOrder="1"/>
    </xf>
    <xf numFmtId="0" fontId="21" fillId="10" borderId="2" xfId="0" applyFont="1" applyFill="1" applyBorder="1" applyAlignment="1">
      <alignment horizontal="center" vertical="center"/>
    </xf>
    <xf numFmtId="0" fontId="21" fillId="10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22" fillId="10" borderId="2" xfId="0" applyFont="1" applyFill="1" applyBorder="1" applyAlignment="1">
      <alignment horizontal="center" vertical="center" wrapText="1"/>
    </xf>
    <xf numFmtId="49" fontId="0" fillId="10" borderId="0" xfId="0" applyNumberFormat="1" applyFill="1" applyAlignment="1">
      <alignment vertical="center"/>
    </xf>
    <xf numFmtId="49" fontId="0" fillId="0" borderId="0" xfId="0" applyNumberFormat="1" applyAlignment="1">
      <alignment vertical="center"/>
    </xf>
    <xf numFmtId="0" fontId="1" fillId="2" borderId="19" xfId="0" applyNumberFormat="1" applyFont="1" applyFill="1" applyBorder="1" applyAlignment="1">
      <alignment horizontal="center" vertical="center" wrapText="1"/>
    </xf>
    <xf numFmtId="49" fontId="1" fillId="2" borderId="19" xfId="0" applyNumberFormat="1" applyFont="1" applyFill="1" applyBorder="1" applyAlignment="1">
      <alignment horizontal="center" vertical="center" wrapText="1"/>
    </xf>
    <xf numFmtId="0" fontId="12" fillId="2" borderId="1" xfId="0" applyNumberFormat="1" applyFont="1" applyFill="1" applyBorder="1" applyAlignment="1">
      <alignment horizontal="center" vertical="center" wrapText="1"/>
    </xf>
    <xf numFmtId="9" fontId="1" fillId="2" borderId="19" xfId="1" applyFont="1" applyFill="1" applyBorder="1" applyAlignment="1">
      <alignment horizontal="center" vertical="center" wrapText="1"/>
    </xf>
    <xf numFmtId="0" fontId="23" fillId="10" borderId="2" xfId="0" applyFont="1" applyFill="1" applyBorder="1" applyAlignment="1">
      <alignment horizontal="center" vertical="center"/>
    </xf>
    <xf numFmtId="0" fontId="23" fillId="10" borderId="2" xfId="0" applyNumberFormat="1" applyFont="1" applyFill="1" applyBorder="1" applyAlignment="1">
      <alignment horizontal="center" vertical="center"/>
    </xf>
    <xf numFmtId="0" fontId="24" fillId="10" borderId="2" xfId="0" applyNumberFormat="1" applyFont="1" applyFill="1" applyBorder="1" applyAlignment="1">
      <alignment horizontal="center" vertical="center"/>
    </xf>
    <xf numFmtId="0" fontId="24" fillId="10" borderId="2" xfId="0" applyFont="1" applyFill="1" applyBorder="1" applyAlignment="1">
      <alignment horizontal="center" vertical="center"/>
    </xf>
    <xf numFmtId="164" fontId="0" fillId="10" borderId="0" xfId="0" applyNumberFormat="1" applyFill="1" applyAlignment="1">
      <alignment vertical="center"/>
    </xf>
    <xf numFmtId="49" fontId="0" fillId="0" borderId="0" xfId="0" applyNumberFormat="1" applyAlignment="1">
      <alignment horizontal="left" vertical="top"/>
    </xf>
    <xf numFmtId="0" fontId="0" fillId="0" borderId="0" xfId="0" applyFill="1"/>
    <xf numFmtId="9" fontId="4" fillId="10" borderId="0" xfId="1" applyNumberFormat="1" applyFont="1" applyFill="1" applyAlignment="1">
      <alignment vertical="center"/>
    </xf>
    <xf numFmtId="0" fontId="4" fillId="10" borderId="0" xfId="0" applyFont="1" applyFill="1" applyAlignment="1">
      <alignment horizontal="center" vertical="center"/>
    </xf>
    <xf numFmtId="9" fontId="4" fillId="10" borderId="0" xfId="0" applyNumberFormat="1" applyFont="1" applyFill="1" applyAlignment="1">
      <alignment vertical="center"/>
    </xf>
    <xf numFmtId="0" fontId="0" fillId="0" borderId="0" xfId="0" applyFill="1" applyBorder="1"/>
    <xf numFmtId="0" fontId="0" fillId="15" borderId="0" xfId="0" applyFill="1" applyBorder="1"/>
    <xf numFmtId="0" fontId="25" fillId="15" borderId="0" xfId="0" applyFont="1" applyFill="1" applyBorder="1"/>
    <xf numFmtId="0" fontId="0" fillId="15" borderId="0" xfId="0" applyFill="1"/>
    <xf numFmtId="0" fontId="26" fillId="0" borderId="0" xfId="0" applyFont="1"/>
    <xf numFmtId="3" fontId="26" fillId="0" borderId="0" xfId="0" applyNumberFormat="1" applyFont="1"/>
    <xf numFmtId="10" fontId="26" fillId="0" borderId="0" xfId="0" applyNumberFormat="1" applyFont="1"/>
    <xf numFmtId="166" fontId="26" fillId="16" borderId="0" xfId="0" applyNumberFormat="1" applyFont="1" applyFill="1"/>
    <xf numFmtId="10" fontId="26" fillId="16" borderId="0" xfId="0" applyNumberFormat="1" applyFont="1" applyFill="1"/>
    <xf numFmtId="0" fontId="26" fillId="16" borderId="0" xfId="0" applyFont="1" applyFill="1"/>
    <xf numFmtId="166" fontId="26" fillId="0" borderId="0" xfId="0" applyNumberFormat="1" applyFont="1"/>
    <xf numFmtId="166" fontId="26" fillId="0" borderId="0" xfId="0" applyNumberFormat="1" applyFont="1" applyFill="1"/>
    <xf numFmtId="0" fontId="26" fillId="0" borderId="0" xfId="0" applyFont="1" applyFill="1"/>
    <xf numFmtId="3" fontId="0" fillId="0" borderId="0" xfId="0" applyNumberFormat="1" applyFill="1"/>
    <xf numFmtId="10" fontId="0" fillId="0" borderId="0" xfId="0" applyNumberFormat="1" applyFill="1"/>
    <xf numFmtId="0" fontId="2" fillId="0" borderId="0" xfId="0" applyFont="1" applyFill="1" applyBorder="1" applyAlignment="1">
      <alignment horizontal="left"/>
    </xf>
    <xf numFmtId="0" fontId="27" fillId="17" borderId="1" xfId="0" applyNumberFormat="1" applyFont="1" applyFill="1" applyBorder="1" applyAlignment="1">
      <alignment horizontal="left" vertical="center" wrapText="1"/>
    </xf>
    <xf numFmtId="3" fontId="1" fillId="18" borderId="1" xfId="0" applyNumberFormat="1" applyFont="1" applyFill="1" applyBorder="1" applyAlignment="1">
      <alignment horizontal="center" vertical="center" wrapText="1" readingOrder="1"/>
    </xf>
    <xf numFmtId="10" fontId="1" fillId="18" borderId="1" xfId="1" applyNumberFormat="1" applyFont="1" applyFill="1" applyBorder="1" applyAlignment="1">
      <alignment horizontal="center" vertical="center" wrapText="1" readingOrder="1"/>
    </xf>
    <xf numFmtId="0" fontId="28" fillId="16" borderId="1" xfId="0" applyNumberFormat="1" applyFont="1" applyFill="1" applyBorder="1" applyAlignment="1">
      <alignment horizontal="left" vertical="top" wrapText="1"/>
    </xf>
    <xf numFmtId="166" fontId="28" fillId="16" borderId="1" xfId="0" applyNumberFormat="1" applyFont="1" applyFill="1" applyBorder="1" applyAlignment="1">
      <alignment horizontal="left" vertical="top" wrapText="1" readingOrder="1"/>
    </xf>
    <xf numFmtId="166" fontId="28" fillId="16" borderId="1" xfId="5" applyNumberFormat="1" applyFont="1" applyFill="1" applyBorder="1" applyAlignment="1">
      <alignment horizontal="center" vertical="top" wrapText="1" readingOrder="1"/>
    </xf>
    <xf numFmtId="10" fontId="28" fillId="16" borderId="1" xfId="1" applyNumberFormat="1" applyFont="1" applyFill="1" applyBorder="1" applyAlignment="1">
      <alignment horizontal="center" vertical="top" wrapText="1" readingOrder="1"/>
    </xf>
    <xf numFmtId="0" fontId="3" fillId="19" borderId="1" xfId="0" applyNumberFormat="1" applyFont="1" applyFill="1" applyBorder="1" applyAlignment="1">
      <alignment horizontal="left" vertical="top" wrapText="1"/>
    </xf>
    <xf numFmtId="166" fontId="28" fillId="19" borderId="1" xfId="0" applyNumberFormat="1" applyFont="1" applyFill="1" applyBorder="1" applyAlignment="1">
      <alignment horizontal="left" vertical="top" wrapText="1" readingOrder="1"/>
    </xf>
    <xf numFmtId="166" fontId="3" fillId="19" borderId="1" xfId="5" applyNumberFormat="1" applyFont="1" applyFill="1" applyBorder="1" applyAlignment="1">
      <alignment horizontal="center" vertical="top" wrapText="1" readingOrder="1"/>
    </xf>
    <xf numFmtId="10" fontId="3" fillId="19" borderId="1" xfId="1" applyNumberFormat="1" applyFont="1" applyFill="1" applyBorder="1" applyAlignment="1">
      <alignment horizontal="center" vertical="top" wrapText="1" readingOrder="1"/>
    </xf>
    <xf numFmtId="0" fontId="3" fillId="19" borderId="0" xfId="0" applyNumberFormat="1" applyFont="1" applyFill="1" applyBorder="1" applyAlignment="1">
      <alignment horizontal="left" vertical="top" wrapText="1"/>
    </xf>
    <xf numFmtId="166" fontId="28" fillId="19" borderId="0" xfId="0" applyNumberFormat="1" applyFont="1" applyFill="1" applyBorder="1" applyAlignment="1">
      <alignment horizontal="left" vertical="top" wrapText="1" readingOrder="1"/>
    </xf>
    <xf numFmtId="166" fontId="3" fillId="19" borderId="0" xfId="5" applyNumberFormat="1" applyFont="1" applyFill="1" applyBorder="1" applyAlignment="1">
      <alignment horizontal="center" vertical="top" wrapText="1" readingOrder="1"/>
    </xf>
    <xf numFmtId="0" fontId="29" fillId="20" borderId="0" xfId="0" applyNumberFormat="1" applyFont="1" applyFill="1" applyBorder="1" applyAlignment="1">
      <alignment horizontal="left" vertical="top" wrapText="1"/>
    </xf>
    <xf numFmtId="0" fontId="29" fillId="20" borderId="0" xfId="0" applyNumberFormat="1" applyFont="1" applyFill="1" applyBorder="1" applyAlignment="1">
      <alignment vertical="top" wrapText="1" readingOrder="1"/>
    </xf>
    <xf numFmtId="166" fontId="29" fillId="20" borderId="0" xfId="5" applyNumberFormat="1" applyFont="1" applyFill="1" applyBorder="1" applyAlignment="1">
      <alignment horizontal="center" vertical="top" wrapText="1" readingOrder="1"/>
    </xf>
    <xf numFmtId="10" fontId="29" fillId="20" borderId="0" xfId="1" applyNumberFormat="1" applyFont="1" applyFill="1" applyBorder="1" applyAlignment="1">
      <alignment horizontal="center" vertical="top" wrapText="1" readingOrder="1"/>
    </xf>
    <xf numFmtId="0" fontId="29" fillId="21" borderId="1" xfId="0" applyNumberFormat="1" applyFont="1" applyFill="1" applyBorder="1" applyAlignment="1">
      <alignment horizontal="left" vertical="top" wrapText="1"/>
    </xf>
    <xf numFmtId="166" fontId="29" fillId="21" borderId="1" xfId="0" applyNumberFormat="1" applyFont="1" applyFill="1" applyBorder="1" applyAlignment="1">
      <alignment horizontal="left" vertical="top" wrapText="1" readingOrder="1"/>
    </xf>
    <xf numFmtId="166" fontId="29" fillId="21" borderId="1" xfId="5" applyNumberFormat="1" applyFont="1" applyFill="1" applyBorder="1" applyAlignment="1">
      <alignment horizontal="center" vertical="top" wrapText="1" readingOrder="1"/>
    </xf>
    <xf numFmtId="10" fontId="29" fillId="21" borderId="1" xfId="1" applyNumberFormat="1" applyFont="1" applyFill="1" applyBorder="1" applyAlignment="1">
      <alignment horizontal="center" vertical="top" wrapText="1" readingOrder="1"/>
    </xf>
    <xf numFmtId="3" fontId="1" fillId="9" borderId="2" xfId="0" applyNumberFormat="1" applyFont="1" applyFill="1" applyBorder="1" applyAlignment="1">
      <alignment horizontal="center" vertical="top" wrapText="1" readingOrder="1"/>
    </xf>
    <xf numFmtId="0" fontId="4" fillId="10" borderId="18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/>
    </xf>
    <xf numFmtId="0" fontId="10" fillId="0" borderId="28" xfId="0" applyFont="1" applyBorder="1" applyAlignment="1">
      <alignment horizontal="center" wrapText="1"/>
    </xf>
    <xf numFmtId="0" fontId="10" fillId="0" borderId="29" xfId="0" applyFont="1" applyBorder="1" applyAlignment="1">
      <alignment horizontal="center" wrapText="1"/>
    </xf>
    <xf numFmtId="49" fontId="4" fillId="10" borderId="0" xfId="0" applyNumberFormat="1" applyFont="1" applyFill="1" applyAlignment="1">
      <alignment vertical="center"/>
    </xf>
  </cellXfs>
  <cellStyles count="6">
    <cellStyle name="Milliers 2" xfId="5"/>
    <cellStyle name="Normal" xfId="0" builtinId="0"/>
    <cellStyle name="Normal 2" xfId="3"/>
    <cellStyle name="Normal 3" xfId="2"/>
    <cellStyle name="Pourcentage" xfId="1" builtinId="5"/>
    <cellStyle name="Pourcentage 2" xfId="4"/>
  </cellStyles>
  <dxfs count="381"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numFmt numFmtId="30" formatCode="@"/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CC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numFmt numFmtId="30" formatCode="@"/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numFmt numFmtId="30" formatCode="@"/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font>
        <color theme="8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theme="8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theme="8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theme="8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top style="thin">
          <color rgb="FFD3D3D3"/>
        </top>
      </border>
    </dxf>
    <dxf>
      <fill>
        <patternFill patternType="solid">
          <fgColor indexed="64"/>
          <bgColor theme="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numFmt numFmtId="3" formatCode="#,##0"/>
      <fill>
        <patternFill patternType="solid">
          <fgColor rgb="FF4682B4"/>
          <bgColor rgb="FF00B050"/>
        </patternFill>
      </fill>
      <alignment horizontal="center" vertical="center" textRotation="0" wrapText="1" indent="0" justifyLastLine="0" shrinkToFit="0" readingOrder="1"/>
    </dxf>
    <dxf>
      <numFmt numFmtId="0" formatCode="General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numFmt numFmtId="0" formatCode="General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numFmt numFmtId="3" formatCode="#,##0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numFmt numFmtId="3" formatCode="#,##0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numFmt numFmtId="3" formatCode="#,##0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numFmt numFmtId="164" formatCode="[$-10409]0.00%"/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numFmt numFmtId="0" formatCode="General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rgb="FFD3D3D3"/>
        </top>
      </border>
    </dxf>
    <dxf>
      <numFmt numFmtId="0" formatCode="General"/>
      <fill>
        <patternFill patternType="solid">
          <fgColor indexed="64"/>
          <bgColor theme="2"/>
        </patternFill>
      </fill>
      <alignment horizontal="general" vertical="center" textRotation="0" indent="0" justifyLastLine="0" shrinkToFit="0" readingOrder="0"/>
    </dxf>
    <dxf>
      <border outline="0">
        <bottom style="thin">
          <color rgb="FFD3D3D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numFmt numFmtId="0" formatCode="General"/>
      <fill>
        <patternFill patternType="solid">
          <fgColor rgb="FF4682B4"/>
          <bgColor rgb="FF4682B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D3D3D3"/>
        </left>
        <right style="thin">
          <color rgb="FFD3D3D3"/>
        </right>
        <top/>
        <bottom/>
      </border>
    </dxf>
  </dxfs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0</xdr:row>
          <xdr:rowOff>19050</xdr:rowOff>
        </xdr:from>
        <xdr:to>
          <xdr:col>17</xdr:col>
          <xdr:colOff>0</xdr:colOff>
          <xdr:row>2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Adjustment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219075</xdr:colOff>
      <xdr:row>5</xdr:row>
      <xdr:rowOff>95250</xdr:rowOff>
    </xdr:from>
    <xdr:to>
      <xdr:col>10</xdr:col>
      <xdr:colOff>390525</xdr:colOff>
      <xdr:row>6</xdr:row>
      <xdr:rowOff>57150</xdr:rowOff>
    </xdr:to>
    <xdr:cxnSp macro="">
      <xdr:nvCxnSpPr>
        <xdr:cNvPr id="2" name="Connecteur droit avec flèche 1"/>
        <xdr:cNvCxnSpPr/>
      </xdr:nvCxnSpPr>
      <xdr:spPr>
        <a:xfrm flipH="1">
          <a:off x="9477375" y="1543050"/>
          <a:ext cx="933450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19050</xdr:colOff>
      <xdr:row>5</xdr:row>
      <xdr:rowOff>104775</xdr:rowOff>
    </xdr:from>
    <xdr:to>
      <xdr:col>16</xdr:col>
      <xdr:colOff>19050</xdr:colOff>
      <xdr:row>6</xdr:row>
      <xdr:rowOff>19050</xdr:rowOff>
    </xdr:to>
    <xdr:cxnSp macro="">
      <xdr:nvCxnSpPr>
        <xdr:cNvPr id="3" name="Connecteur droit avec flèche 2"/>
        <xdr:cNvCxnSpPr/>
      </xdr:nvCxnSpPr>
      <xdr:spPr>
        <a:xfrm flipH="1" flipV="1">
          <a:off x="13087350" y="1552575"/>
          <a:ext cx="1762125" cy="104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0-21/V&#233;rif_costing_Oct-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U"/>
      <sheetName val="RPL Ref"/>
      <sheetName val="WIP adj par produit"/>
      <sheetName val="MES Adj"/>
      <sheetName val="MES Costing Report"/>
      <sheetName val="MOP"/>
      <sheetName val="BS"/>
      <sheetName val="Feuil1"/>
      <sheetName val="Feuil2"/>
      <sheetName val="Feuil3"/>
    </sheetNames>
    <sheetDataSet>
      <sheetData sheetId="0"/>
      <sheetData sheetId="1"/>
      <sheetData sheetId="2"/>
      <sheetData sheetId="3">
        <row r="4">
          <cell r="Q4" t="str">
            <v>3518100650237EF</v>
          </cell>
          <cell r="R4" t="str">
            <v>CRIZAL ALIZE</v>
          </cell>
          <cell r="S4">
            <v>0</v>
          </cell>
          <cell r="T4">
            <v>0</v>
          </cell>
          <cell r="U4" t="str">
            <v/>
          </cell>
          <cell r="V4">
            <v>0</v>
          </cell>
        </row>
        <row r="5">
          <cell r="Q5" t="str">
            <v>3518100650675EF</v>
          </cell>
          <cell r="R5" t="str">
            <v>CRIZAL FORTE UV35</v>
          </cell>
          <cell r="S5">
            <v>0</v>
          </cell>
          <cell r="T5">
            <v>0</v>
          </cell>
          <cell r="U5" t="str">
            <v/>
          </cell>
          <cell r="V5">
            <v>0</v>
          </cell>
        </row>
        <row r="6">
          <cell r="Q6" t="str">
            <v>3518100650719EF</v>
          </cell>
          <cell r="R6" t="str">
            <v>SAPPHIR LAGOON</v>
          </cell>
          <cell r="S6">
            <v>519</v>
          </cell>
          <cell r="T6">
            <v>403</v>
          </cell>
          <cell r="U6">
            <v>0.77649325626204235</v>
          </cell>
          <cell r="V6">
            <v>145</v>
          </cell>
        </row>
        <row r="7">
          <cell r="Q7" t="str">
            <v>3518100650A2EB1</v>
          </cell>
          <cell r="R7" t="str">
            <v>NEVA MAX MC5</v>
          </cell>
          <cell r="S7">
            <v>0</v>
          </cell>
          <cell r="T7">
            <v>0</v>
          </cell>
          <cell r="U7" t="str">
            <v/>
          </cell>
          <cell r="V7">
            <v>0</v>
          </cell>
        </row>
        <row r="8">
          <cell r="Q8" t="str">
            <v>3518100750237EF</v>
          </cell>
          <cell r="R8" t="str">
            <v>CRIZAL ALIZE</v>
          </cell>
          <cell r="S8">
            <v>0</v>
          </cell>
          <cell r="T8">
            <v>3</v>
          </cell>
          <cell r="U8" t="str">
            <v/>
          </cell>
          <cell r="V8">
            <v>0</v>
          </cell>
        </row>
        <row r="9">
          <cell r="Q9" t="str">
            <v>3518100750675EF</v>
          </cell>
          <cell r="R9" t="str">
            <v>CRIZAL FORTE UV35</v>
          </cell>
          <cell r="S9">
            <v>0</v>
          </cell>
          <cell r="T9">
            <v>0</v>
          </cell>
          <cell r="U9" t="str">
            <v/>
          </cell>
          <cell r="V9">
            <v>0</v>
          </cell>
        </row>
        <row r="10">
          <cell r="Q10" t="str">
            <v>3518100750719EF</v>
          </cell>
          <cell r="R10" t="str">
            <v>SAPPHIR LAGOON</v>
          </cell>
          <cell r="S10">
            <v>79</v>
          </cell>
          <cell r="T10">
            <v>73</v>
          </cell>
          <cell r="U10">
            <v>0.92405063291139244</v>
          </cell>
          <cell r="V10">
            <v>10</v>
          </cell>
        </row>
        <row r="11">
          <cell r="Q11" t="str">
            <v>3518100750A2EB1</v>
          </cell>
          <cell r="R11" t="str">
            <v>NEVA MAX MC5</v>
          </cell>
          <cell r="S11">
            <v>0</v>
          </cell>
          <cell r="T11">
            <v>0</v>
          </cell>
          <cell r="U11" t="str">
            <v/>
          </cell>
          <cell r="V11">
            <v>0</v>
          </cell>
        </row>
        <row r="12">
          <cell r="Q12" t="str">
            <v>3524100650640EF</v>
          </cell>
          <cell r="R12" t="str">
            <v>ROCK GREEN</v>
          </cell>
          <cell r="S12">
            <v>1703</v>
          </cell>
          <cell r="T12">
            <v>1221</v>
          </cell>
          <cell r="U12">
            <v>0.71697005284791548</v>
          </cell>
          <cell r="V12">
            <v>424</v>
          </cell>
        </row>
        <row r="13">
          <cell r="Q13" t="str">
            <v>3524100650876EF</v>
          </cell>
          <cell r="R13" t="str">
            <v>FSV SAPPHIRE HR BLUE 65 OFG</v>
          </cell>
          <cell r="S13">
            <v>5128</v>
          </cell>
          <cell r="T13">
            <v>4013</v>
          </cell>
          <cell r="U13">
            <v>0.78256630265210614</v>
          </cell>
          <cell r="V13">
            <v>113</v>
          </cell>
        </row>
        <row r="14">
          <cell r="Q14" t="str">
            <v>3524100650237EF</v>
          </cell>
          <cell r="R14" t="str">
            <v>CRIZAL ALIZE</v>
          </cell>
          <cell r="S14">
            <v>2714</v>
          </cell>
          <cell r="T14">
            <v>2233</v>
          </cell>
          <cell r="U14">
            <v>0.82277081798084006</v>
          </cell>
          <cell r="V14">
            <v>636</v>
          </cell>
        </row>
        <row r="15">
          <cell r="Q15" t="str">
            <v>3524100650675EF</v>
          </cell>
          <cell r="R15" t="str">
            <v>CRIZAL FORTE UV35</v>
          </cell>
          <cell r="S15">
            <v>0</v>
          </cell>
          <cell r="T15">
            <v>0</v>
          </cell>
          <cell r="U15" t="str">
            <v/>
          </cell>
          <cell r="V15">
            <v>0</v>
          </cell>
        </row>
        <row r="16">
          <cell r="Q16" t="str">
            <v>3524100650676EF</v>
          </cell>
          <cell r="R16" t="str">
            <v>CRIZAL PREVENCIA UV35</v>
          </cell>
          <cell r="S16">
            <v>4563</v>
          </cell>
          <cell r="T16">
            <v>3821</v>
          </cell>
          <cell r="U16">
            <v>0.8373876835415297</v>
          </cell>
          <cell r="V16">
            <v>2127</v>
          </cell>
        </row>
        <row r="17">
          <cell r="Q17" t="str">
            <v>3524100650719EF</v>
          </cell>
          <cell r="R17" t="str">
            <v>SAPPHIR LAGOON</v>
          </cell>
          <cell r="S17">
            <v>1375</v>
          </cell>
          <cell r="T17">
            <v>1167</v>
          </cell>
          <cell r="U17">
            <v>0.84872727272727277</v>
          </cell>
          <cell r="V17">
            <v>295</v>
          </cell>
        </row>
        <row r="18">
          <cell r="Q18" t="str">
            <v>3524100650A2EB1</v>
          </cell>
          <cell r="R18" t="str">
            <v>NEVA MAX MC5</v>
          </cell>
          <cell r="S18">
            <v>0</v>
          </cell>
          <cell r="T18">
            <v>0</v>
          </cell>
          <cell r="U18" t="str">
            <v/>
          </cell>
          <cell r="V18">
            <v>0</v>
          </cell>
        </row>
        <row r="19">
          <cell r="Q19" t="str">
            <v>3524100750640EF</v>
          </cell>
          <cell r="R19" t="str">
            <v>ROCK GREEN</v>
          </cell>
          <cell r="S19">
            <v>1153</v>
          </cell>
          <cell r="T19">
            <v>966</v>
          </cell>
          <cell r="U19">
            <v>0.83781439722463136</v>
          </cell>
          <cell r="V19">
            <v>680</v>
          </cell>
        </row>
        <row r="20">
          <cell r="Q20" t="str">
            <v>3524100750876EF</v>
          </cell>
          <cell r="R20" t="str">
            <v>FSV SAPPHIRE HR BLUE 75 OFG</v>
          </cell>
          <cell r="S20">
            <v>4677</v>
          </cell>
          <cell r="T20">
            <v>4070</v>
          </cell>
          <cell r="U20">
            <v>0.87021595039555266</v>
          </cell>
          <cell r="V20">
            <v>19</v>
          </cell>
        </row>
        <row r="21">
          <cell r="Q21" t="str">
            <v>352410075000000</v>
          </cell>
          <cell r="R21" t="str">
            <v>SPH NU</v>
          </cell>
          <cell r="S21">
            <v>0</v>
          </cell>
          <cell r="T21">
            <v>0</v>
          </cell>
          <cell r="U21" t="str">
            <v/>
          </cell>
          <cell r="V21">
            <v>0</v>
          </cell>
        </row>
        <row r="22">
          <cell r="Q22" t="str">
            <v>3524100750237EF</v>
          </cell>
          <cell r="R22" t="str">
            <v>CRIZAL ALIZE</v>
          </cell>
          <cell r="S22">
            <v>2689</v>
          </cell>
          <cell r="T22">
            <v>2336</v>
          </cell>
          <cell r="U22">
            <v>0.8687244328746746</v>
          </cell>
          <cell r="V22">
            <v>989</v>
          </cell>
        </row>
        <row r="23">
          <cell r="Q23" t="str">
            <v>3524100750675EF</v>
          </cell>
          <cell r="R23" t="str">
            <v>CRIZAL FORTE UV35</v>
          </cell>
          <cell r="S23">
            <v>0</v>
          </cell>
          <cell r="T23">
            <v>0</v>
          </cell>
          <cell r="U23" t="str">
            <v/>
          </cell>
          <cell r="V23">
            <v>0</v>
          </cell>
        </row>
        <row r="24">
          <cell r="Q24" t="str">
            <v>3524100750676EF</v>
          </cell>
          <cell r="R24" t="str">
            <v>CRIZAL PREVENCIA UV35</v>
          </cell>
          <cell r="S24">
            <v>10001</v>
          </cell>
          <cell r="T24">
            <v>8588</v>
          </cell>
          <cell r="U24">
            <v>0.85871412858714125</v>
          </cell>
          <cell r="V24">
            <v>2718</v>
          </cell>
        </row>
        <row r="25">
          <cell r="Q25" t="str">
            <v>3524100750719EF</v>
          </cell>
          <cell r="R25" t="str">
            <v>SAPPHIR LAGOON</v>
          </cell>
          <cell r="S25">
            <v>1689</v>
          </cell>
          <cell r="T25">
            <v>1509</v>
          </cell>
          <cell r="U25">
            <v>0.89342806394316165</v>
          </cell>
          <cell r="V25">
            <v>950</v>
          </cell>
        </row>
        <row r="26">
          <cell r="Q26" t="str">
            <v>352410075071901</v>
          </cell>
          <cell r="R26" t="str">
            <v>SAPPHIR LAGOON EOLP</v>
          </cell>
          <cell r="S26">
            <v>0</v>
          </cell>
          <cell r="T26">
            <v>0</v>
          </cell>
          <cell r="U26" t="str">
            <v/>
          </cell>
          <cell r="V26">
            <v>0</v>
          </cell>
        </row>
        <row r="27">
          <cell r="Q27" t="str">
            <v>3524100750A2EB1</v>
          </cell>
          <cell r="R27" t="str">
            <v>NEVA MAX MC5</v>
          </cell>
          <cell r="S27">
            <v>1</v>
          </cell>
          <cell r="T27">
            <v>0</v>
          </cell>
          <cell r="U27">
            <v>0</v>
          </cell>
          <cell r="V27">
            <v>0</v>
          </cell>
        </row>
        <row r="28">
          <cell r="Q28" t="str">
            <v>3555100650237EF</v>
          </cell>
          <cell r="R28" t="str">
            <v>CRIZAL ALIZE</v>
          </cell>
          <cell r="S28">
            <v>0</v>
          </cell>
          <cell r="T28">
            <v>0</v>
          </cell>
          <cell r="U28" t="str">
            <v/>
          </cell>
          <cell r="V28">
            <v>0</v>
          </cell>
        </row>
        <row r="29">
          <cell r="Q29" t="str">
            <v>3555100650675EF</v>
          </cell>
          <cell r="R29" t="str">
            <v>CRIZAL FORTE UV35</v>
          </cell>
          <cell r="S29">
            <v>0</v>
          </cell>
          <cell r="T29">
            <v>0</v>
          </cell>
          <cell r="U29" t="str">
            <v/>
          </cell>
          <cell r="V29">
            <v>0</v>
          </cell>
        </row>
        <row r="30">
          <cell r="Q30" t="str">
            <v>3555100650719EF</v>
          </cell>
          <cell r="R30" t="str">
            <v>SAPPHIR LAGOON</v>
          </cell>
          <cell r="S30">
            <v>309</v>
          </cell>
          <cell r="T30">
            <v>238</v>
          </cell>
          <cell r="U30">
            <v>0.77022653721682843</v>
          </cell>
          <cell r="V30">
            <v>76</v>
          </cell>
        </row>
        <row r="31">
          <cell r="Q31" t="str">
            <v>3555100750237EF</v>
          </cell>
          <cell r="R31" t="str">
            <v>CRIZAL ALIZE</v>
          </cell>
          <cell r="S31">
            <v>0</v>
          </cell>
          <cell r="T31">
            <v>0</v>
          </cell>
          <cell r="U31" t="str">
            <v/>
          </cell>
          <cell r="V31">
            <v>0</v>
          </cell>
        </row>
        <row r="32">
          <cell r="Q32" t="str">
            <v>3555100750675EF</v>
          </cell>
          <cell r="R32" t="str">
            <v>CRIZAL FORTE UV35</v>
          </cell>
          <cell r="S32">
            <v>0</v>
          </cell>
          <cell r="T32">
            <v>0</v>
          </cell>
          <cell r="U32" t="str">
            <v/>
          </cell>
          <cell r="V32">
            <v>0</v>
          </cell>
        </row>
        <row r="33">
          <cell r="Q33" t="str">
            <v>3555100750719EF</v>
          </cell>
          <cell r="R33" t="str">
            <v>SAPPHIR LAGOON</v>
          </cell>
          <cell r="S33">
            <v>117</v>
          </cell>
          <cell r="T33">
            <v>84</v>
          </cell>
          <cell r="U33">
            <v>0.71794871794871795</v>
          </cell>
          <cell r="V33">
            <v>20</v>
          </cell>
        </row>
        <row r="34">
          <cell r="Q34" t="str">
            <v>3555100800237EF</v>
          </cell>
          <cell r="R34" t="str">
            <v>CRIZAL ALIZE</v>
          </cell>
          <cell r="S34">
            <v>0</v>
          </cell>
          <cell r="T34">
            <v>0</v>
          </cell>
          <cell r="U34" t="str">
            <v/>
          </cell>
          <cell r="V34">
            <v>0</v>
          </cell>
        </row>
        <row r="35">
          <cell r="Q35" t="str">
            <v>3555100800675EF</v>
          </cell>
          <cell r="R35" t="str">
            <v>CRIZAL FORTE UV35</v>
          </cell>
          <cell r="S35">
            <v>0</v>
          </cell>
          <cell r="T35">
            <v>0</v>
          </cell>
          <cell r="U35" t="str">
            <v/>
          </cell>
          <cell r="V35">
            <v>0</v>
          </cell>
        </row>
        <row r="36">
          <cell r="Q36" t="str">
            <v>3555100800719EF</v>
          </cell>
          <cell r="R36" t="str">
            <v>SAPPHIR LAGOON</v>
          </cell>
          <cell r="S36">
            <v>754</v>
          </cell>
          <cell r="T36">
            <v>554</v>
          </cell>
          <cell r="U36">
            <v>0.73474801061007955</v>
          </cell>
          <cell r="V36">
            <v>180</v>
          </cell>
        </row>
        <row r="37">
          <cell r="Q37" t="str">
            <v>3561100650237EF</v>
          </cell>
          <cell r="R37" t="str">
            <v>CRIZAL ALIZE</v>
          </cell>
          <cell r="S37">
            <v>79</v>
          </cell>
          <cell r="T37">
            <v>54</v>
          </cell>
          <cell r="U37">
            <v>0.68354430379746833</v>
          </cell>
          <cell r="V37">
            <v>70</v>
          </cell>
        </row>
        <row r="38">
          <cell r="Q38" t="str">
            <v>3561100650675EF</v>
          </cell>
          <cell r="R38" t="str">
            <v>CRIZAL FORTE UV35</v>
          </cell>
          <cell r="S38">
            <v>0</v>
          </cell>
          <cell r="T38">
            <v>0</v>
          </cell>
          <cell r="U38" t="str">
            <v/>
          </cell>
          <cell r="V38">
            <v>0</v>
          </cell>
        </row>
        <row r="39">
          <cell r="Q39" t="str">
            <v>3561100650719EF</v>
          </cell>
          <cell r="R39" t="str">
            <v>SAPPHIR LAGOON</v>
          </cell>
          <cell r="S39">
            <v>141</v>
          </cell>
          <cell r="T39">
            <v>108</v>
          </cell>
          <cell r="U39">
            <v>0.76595744680851063</v>
          </cell>
          <cell r="V39">
            <v>52</v>
          </cell>
        </row>
        <row r="40">
          <cell r="Q40" t="str">
            <v>3561100700237EF</v>
          </cell>
          <cell r="R40" t="str">
            <v>CRIZAL ALIZE</v>
          </cell>
          <cell r="S40">
            <v>36</v>
          </cell>
          <cell r="T40">
            <v>15</v>
          </cell>
          <cell r="U40">
            <v>0.41666666666666669</v>
          </cell>
          <cell r="V40">
            <v>14</v>
          </cell>
        </row>
        <row r="41">
          <cell r="Q41" t="str">
            <v>3561100700675EF</v>
          </cell>
          <cell r="R41" t="str">
            <v>CRIZAL FORTE UV35</v>
          </cell>
          <cell r="S41">
            <v>0</v>
          </cell>
          <cell r="T41">
            <v>0</v>
          </cell>
          <cell r="U41" t="str">
            <v/>
          </cell>
          <cell r="V41">
            <v>0</v>
          </cell>
        </row>
        <row r="42">
          <cell r="Q42" t="str">
            <v>3561100700719EF</v>
          </cell>
          <cell r="R42" t="str">
            <v>SAPPHIR LAGOON</v>
          </cell>
          <cell r="S42">
            <v>219</v>
          </cell>
          <cell r="T42">
            <v>152</v>
          </cell>
          <cell r="U42">
            <v>0.69406392694063923</v>
          </cell>
          <cell r="V42">
            <v>15</v>
          </cell>
        </row>
        <row r="43">
          <cell r="Q43" t="str">
            <v>356110075000000</v>
          </cell>
          <cell r="R43" t="str">
            <v>SPH NU</v>
          </cell>
          <cell r="S43">
            <v>0</v>
          </cell>
          <cell r="T43">
            <v>0</v>
          </cell>
          <cell r="U43" t="str">
            <v/>
          </cell>
          <cell r="V43">
            <v>0</v>
          </cell>
        </row>
        <row r="44">
          <cell r="Q44" t="str">
            <v>3561100750237EF</v>
          </cell>
          <cell r="R44" t="str">
            <v>CRIZAL ALIZE</v>
          </cell>
          <cell r="S44">
            <v>534</v>
          </cell>
          <cell r="T44">
            <v>424</v>
          </cell>
          <cell r="U44">
            <v>0.79400749063670417</v>
          </cell>
          <cell r="V44">
            <v>272</v>
          </cell>
        </row>
        <row r="45">
          <cell r="Q45" t="str">
            <v>3561100750675EF</v>
          </cell>
          <cell r="R45" t="str">
            <v>CRIZAL FORTE UV35</v>
          </cell>
          <cell r="S45">
            <v>15</v>
          </cell>
          <cell r="T45">
            <v>0</v>
          </cell>
          <cell r="U45">
            <v>0</v>
          </cell>
          <cell r="V45">
            <v>0</v>
          </cell>
        </row>
        <row r="46">
          <cell r="Q46" t="str">
            <v>3561100750719EF</v>
          </cell>
          <cell r="R46" t="str">
            <v>SAPPHIR LAGOON</v>
          </cell>
          <cell r="S46">
            <v>691</v>
          </cell>
          <cell r="T46">
            <v>533</v>
          </cell>
          <cell r="U46">
            <v>0.77134587554269174</v>
          </cell>
          <cell r="V46">
            <v>381</v>
          </cell>
        </row>
        <row r="47">
          <cell r="Q47" t="str">
            <v>3561100650640EF</v>
          </cell>
          <cell r="R47" t="str">
            <v>ROCK GREEN</v>
          </cell>
          <cell r="S47">
            <v>35</v>
          </cell>
          <cell r="T47">
            <v>29</v>
          </cell>
          <cell r="U47">
            <v>0.82857142857142863</v>
          </cell>
          <cell r="V47">
            <v>10</v>
          </cell>
        </row>
        <row r="48">
          <cell r="Q48" t="str">
            <v>3561100700640EF</v>
          </cell>
          <cell r="R48" t="str">
            <v>ROCK GREEN</v>
          </cell>
          <cell r="S48">
            <v>331</v>
          </cell>
          <cell r="T48">
            <v>207</v>
          </cell>
          <cell r="U48">
            <v>0.62537764350453173</v>
          </cell>
          <cell r="V48">
            <v>101</v>
          </cell>
        </row>
        <row r="49">
          <cell r="Q49" t="str">
            <v>3561100750640EF</v>
          </cell>
          <cell r="R49" t="str">
            <v>ROCK GREEN</v>
          </cell>
          <cell r="S49">
            <v>1436</v>
          </cell>
          <cell r="T49">
            <v>1171</v>
          </cell>
          <cell r="U49">
            <v>0.81545961002785516</v>
          </cell>
          <cell r="V49">
            <v>663</v>
          </cell>
        </row>
        <row r="50">
          <cell r="Q50" t="str">
            <v>3561100650876EF</v>
          </cell>
          <cell r="R50" t="str">
            <v>FSV SAPPHIRE HR BLUE 65 OFG</v>
          </cell>
          <cell r="S50">
            <v>331</v>
          </cell>
          <cell r="T50">
            <v>257</v>
          </cell>
          <cell r="U50">
            <v>0.77643504531722052</v>
          </cell>
          <cell r="V50">
            <v>316</v>
          </cell>
        </row>
        <row r="51">
          <cell r="Q51" t="str">
            <v>3561100700876EF</v>
          </cell>
          <cell r="R51" t="str">
            <v>FSV SAPPHIRE HR BLUE 70 OFG</v>
          </cell>
          <cell r="S51">
            <v>785</v>
          </cell>
          <cell r="T51">
            <v>568</v>
          </cell>
          <cell r="U51">
            <v>0.72356687898089167</v>
          </cell>
          <cell r="V51">
            <v>68</v>
          </cell>
        </row>
        <row r="52">
          <cell r="Q52" t="str">
            <v>3561100750876EF</v>
          </cell>
          <cell r="R52" t="str">
            <v>FSV SAPPHIRE HR BLUE 75 OFG</v>
          </cell>
          <cell r="S52">
            <v>3844</v>
          </cell>
          <cell r="T52">
            <v>3107</v>
          </cell>
          <cell r="U52">
            <v>0.80827263267429761</v>
          </cell>
          <cell r="V52">
            <v>416</v>
          </cell>
        </row>
        <row r="53">
          <cell r="Q53" t="str">
            <v>3T24100650667EF</v>
          </cell>
          <cell r="R53" t="str">
            <v>BCT Alizée</v>
          </cell>
          <cell r="S53">
            <v>1670</v>
          </cell>
          <cell r="T53">
            <v>1440</v>
          </cell>
          <cell r="U53">
            <v>0.86227544910179643</v>
          </cell>
          <cell r="V53">
            <v>793</v>
          </cell>
        </row>
        <row r="54">
          <cell r="Q54" t="str">
            <v>3T24100750667EF</v>
          </cell>
          <cell r="R54" t="str">
            <v>BCT Alizée</v>
          </cell>
          <cell r="S54">
            <v>2044</v>
          </cell>
          <cell r="T54">
            <v>1836</v>
          </cell>
          <cell r="U54">
            <v>0.89823874755381605</v>
          </cell>
          <cell r="V54">
            <v>753</v>
          </cell>
        </row>
        <row r="55">
          <cell r="Q55" t="str">
            <v>3T24100650719EF</v>
          </cell>
          <cell r="R55" t="str">
            <v>BCT Lagoon</v>
          </cell>
          <cell r="S55">
            <v>1924</v>
          </cell>
          <cell r="T55">
            <v>1668</v>
          </cell>
          <cell r="U55">
            <v>0.86694386694386694</v>
          </cell>
          <cell r="V55">
            <v>394</v>
          </cell>
        </row>
        <row r="56">
          <cell r="Q56" t="str">
            <v>3T24100750719EF</v>
          </cell>
          <cell r="R56" t="str">
            <v>BCT Lagoon</v>
          </cell>
          <cell r="S56">
            <v>2112</v>
          </cell>
          <cell r="T56">
            <v>1911</v>
          </cell>
          <cell r="U56">
            <v>0.90482954545454541</v>
          </cell>
          <cell r="V56">
            <v>750</v>
          </cell>
        </row>
        <row r="57">
          <cell r="Q57" t="str">
            <v>3T24100650A2EB1</v>
          </cell>
          <cell r="R57" t="str">
            <v>MC5  BCT EU</v>
          </cell>
          <cell r="S57">
            <v>0</v>
          </cell>
          <cell r="T57">
            <v>0</v>
          </cell>
          <cell r="U57" t="str">
            <v/>
          </cell>
          <cell r="V57">
            <v>0</v>
          </cell>
        </row>
        <row r="58">
          <cell r="Q58" t="str">
            <v>3T24100750A2EB1</v>
          </cell>
          <cell r="R58" t="str">
            <v>MC5  BCT EU</v>
          </cell>
          <cell r="S58">
            <v>0</v>
          </cell>
          <cell r="T58">
            <v>0</v>
          </cell>
          <cell r="U58" t="str">
            <v/>
          </cell>
          <cell r="V58">
            <v>0</v>
          </cell>
        </row>
        <row r="59">
          <cell r="Q59" t="str">
            <v>3T24100650A2EK1</v>
          </cell>
          <cell r="R59" t="str">
            <v>MC5  BCT NIKON</v>
          </cell>
          <cell r="S59">
            <v>0</v>
          </cell>
          <cell r="T59">
            <v>0</v>
          </cell>
          <cell r="U59" t="str">
            <v/>
          </cell>
          <cell r="V59">
            <v>0</v>
          </cell>
        </row>
        <row r="60">
          <cell r="Q60" t="str">
            <v>3T24100750A2EK1</v>
          </cell>
          <cell r="R60" t="str">
            <v>MC5  BCT NIKON</v>
          </cell>
          <cell r="S60">
            <v>0</v>
          </cell>
          <cell r="T60">
            <v>0</v>
          </cell>
          <cell r="U60" t="str">
            <v/>
          </cell>
          <cell r="V60">
            <v>0</v>
          </cell>
        </row>
        <row r="61">
          <cell r="Q61" t="str">
            <v>3T2410065071900</v>
          </cell>
          <cell r="R61" t="str">
            <v>SAPHIRE BCT EU</v>
          </cell>
          <cell r="S61">
            <v>1285</v>
          </cell>
          <cell r="T61">
            <v>1099</v>
          </cell>
          <cell r="U61">
            <v>0.8552529182879377</v>
          </cell>
          <cell r="V61">
            <v>351</v>
          </cell>
        </row>
        <row r="62">
          <cell r="Q62" t="str">
            <v>3T2410075071900</v>
          </cell>
          <cell r="R62" t="str">
            <v>SAPHIRE BCT EU</v>
          </cell>
          <cell r="S62">
            <v>3935</v>
          </cell>
          <cell r="T62">
            <v>3485</v>
          </cell>
          <cell r="U62">
            <v>0.88564167725540022</v>
          </cell>
          <cell r="V62">
            <v>825</v>
          </cell>
        </row>
        <row r="63">
          <cell r="Q63" t="str">
            <v>552410070000006</v>
          </cell>
          <cell r="R63" t="str">
            <v>Magic Leap</v>
          </cell>
          <cell r="S63">
            <v>0</v>
          </cell>
          <cell r="T63">
            <v>0</v>
          </cell>
          <cell r="U63" t="str">
            <v/>
          </cell>
          <cell r="V63">
            <v>0</v>
          </cell>
        </row>
        <row r="64">
          <cell r="Q64" t="str">
            <v>3547100550676EF</v>
          </cell>
          <cell r="R64" t="str">
            <v>FSV KIDS 55 OFG</v>
          </cell>
          <cell r="S64">
            <v>616</v>
          </cell>
          <cell r="T64">
            <v>536</v>
          </cell>
        </row>
        <row r="65">
          <cell r="Q65" t="str">
            <v>3547100600676EF</v>
          </cell>
          <cell r="R65" t="str">
            <v>FSV KIDS 60 OFG</v>
          </cell>
          <cell r="S65">
            <v>4539</v>
          </cell>
          <cell r="T65">
            <v>3738</v>
          </cell>
        </row>
        <row r="66">
          <cell r="Q66" t="str">
            <v>3547100550314J1</v>
          </cell>
          <cell r="R66" t="str">
            <v>FSV PC 55 NTPC</v>
          </cell>
          <cell r="S66">
            <v>0</v>
          </cell>
          <cell r="T66">
            <v>0</v>
          </cell>
        </row>
        <row r="67">
          <cell r="Q67" t="str">
            <v>3547100600314J1</v>
          </cell>
          <cell r="R67" t="str">
            <v>FSV PC 60 NTPC</v>
          </cell>
          <cell r="S67">
            <v>0</v>
          </cell>
          <cell r="T67">
            <v>0</v>
          </cell>
        </row>
        <row r="68">
          <cell r="Q68" t="str">
            <v>3547100650314J1</v>
          </cell>
          <cell r="R68" t="str">
            <v>FSV PC 65 NTPC</v>
          </cell>
          <cell r="S68">
            <v>0</v>
          </cell>
          <cell r="T68">
            <v>0</v>
          </cell>
        </row>
        <row r="69">
          <cell r="Q69" t="str">
            <v>354710065060NEF</v>
          </cell>
          <cell r="R69" t="str">
            <v>FSV ROCK GREEN 65 OFG</v>
          </cell>
          <cell r="S69">
            <v>57</v>
          </cell>
          <cell r="T69">
            <v>50</v>
          </cell>
        </row>
        <row r="70">
          <cell r="Q70" t="str">
            <v>3547100650237EF</v>
          </cell>
          <cell r="R70" t="str">
            <v>FSV SPHPC CZ AL+UV EU 65 OFG</v>
          </cell>
          <cell r="S70">
            <v>90</v>
          </cell>
          <cell r="T70">
            <v>75</v>
          </cell>
        </row>
        <row r="71">
          <cell r="Q71" t="str">
            <v>354710065031400</v>
          </cell>
          <cell r="R71" t="str">
            <v>FSV SPH POLY NTPC D65</v>
          </cell>
          <cell r="S71">
            <v>40</v>
          </cell>
          <cell r="T71">
            <v>0</v>
          </cell>
        </row>
        <row r="72">
          <cell r="Q72" t="str">
            <v>3547100650675EF</v>
          </cell>
          <cell r="R72" t="str">
            <v>FSV SPH PC CZ D65 FORTE UV35</v>
          </cell>
          <cell r="S72">
            <v>0</v>
          </cell>
          <cell r="T72">
            <v>0</v>
          </cell>
        </row>
        <row r="73">
          <cell r="Q73" t="str">
            <v>3547100650676EF</v>
          </cell>
          <cell r="R73" t="str">
            <v>FSV KIDS 65 OFG</v>
          </cell>
          <cell r="S73">
            <v>1534</v>
          </cell>
          <cell r="T73">
            <v>1298</v>
          </cell>
        </row>
        <row r="74">
          <cell r="Q74" t="str">
            <v>3547100650770EF</v>
          </cell>
          <cell r="R74" t="str">
            <v>SAPPHIR LAGOON</v>
          </cell>
          <cell r="S74">
            <v>55</v>
          </cell>
          <cell r="T74">
            <v>37</v>
          </cell>
        </row>
        <row r="75">
          <cell r="Q75" t="str">
            <v>354710070060NEF</v>
          </cell>
          <cell r="R75" t="str">
            <v>FSV ROCK GREEN 65 OFG</v>
          </cell>
          <cell r="S75">
            <v>432</v>
          </cell>
          <cell r="T75">
            <v>352</v>
          </cell>
        </row>
        <row r="76">
          <cell r="Q76" t="str">
            <v>3547100700237EF</v>
          </cell>
          <cell r="R76" t="str">
            <v>FSV SPHPC CZ AL+UV EU 70 OFG</v>
          </cell>
          <cell r="S76">
            <v>252</v>
          </cell>
          <cell r="T76">
            <v>218</v>
          </cell>
        </row>
        <row r="77">
          <cell r="Q77" t="str">
            <v>354710070031401</v>
          </cell>
          <cell r="R77" t="str">
            <v>FSV SPH PC 70 HC NTPC EP</v>
          </cell>
          <cell r="S77">
            <v>0</v>
          </cell>
          <cell r="T77">
            <v>0</v>
          </cell>
        </row>
        <row r="78">
          <cell r="Q78" t="str">
            <v>3547100700675EF</v>
          </cell>
          <cell r="R78" t="str">
            <v>FSV SPH PC CZ D70 FORTE UV35</v>
          </cell>
          <cell r="S78">
            <v>0</v>
          </cell>
          <cell r="T78">
            <v>0</v>
          </cell>
        </row>
        <row r="79">
          <cell r="Q79" t="str">
            <v>3547100700770EF</v>
          </cell>
          <cell r="R79" t="str">
            <v>SAPPHIR LAGOON</v>
          </cell>
          <cell r="S79">
            <v>111</v>
          </cell>
          <cell r="T79">
            <v>82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id="1" name="Tabcosting" displayName="Tabcosting" ref="R2:AG81" totalsRowCount="1" headerRowDxfId="380" dataDxfId="378" headerRowBorderDxfId="379" tableBorderDxfId="377">
  <autoFilter ref="R2:AG3"/>
  <tableColumns count="16">
    <tableColumn id="1" name="RPL Family" totalsRowLabel="TOTAL" dataDxfId="358" totalsRowDxfId="15"/>
    <tableColumn id="2" name="Family Description" dataDxfId="357" totalsRowDxfId="14"/>
    <tableColumn id="3" name="Index" dataDxfId="356" totalsRowDxfId="13"/>
    <tableColumn id="4" name="VA" dataDxfId="355" totalsRowDxfId="12"/>
    <tableColumn id="5" name="Design" dataDxfId="354" totalsRowDxfId="11"/>
    <tableColumn id="17" name="LIAISON RPL" dataDxfId="376" totalsRowDxfId="10"/>
    <tableColumn id="6" name="CAT" dataDxfId="375" totalsRowDxfId="9"/>
    <tableColumn id="12" name="CLIENT" dataDxfId="374" totalsRowDxfId="8"/>
    <tableColumn id="14" name="SECTION" dataDxfId="373" totalsRowDxfId="7"/>
    <tableColumn id="7" name="Launched Qty" totalsRowFunction="sum" dataDxfId="372" totalsRowDxfId="6">
      <calculatedColumnFormula>M3+F3</calculatedColumnFormula>
    </tableColumn>
    <tableColumn id="8" name="Good Qty" totalsRowFunction="sum" dataDxfId="371" totalsRowDxfId="5">
      <calculatedColumnFormula>N3+G3</calculatedColumnFormula>
    </tableColumn>
    <tableColumn id="9" name="Yield (%)" totalsRowFunction="custom" dataDxfId="353" totalsRowDxfId="4" dataCellStyle="Pourcentage">
      <calculatedColumnFormula>IFERROR(Tabcosting[[#This Row],[Good Qty]]/Tabcosting[[#This Row],[Launched Qty]],"")</calculatedColumnFormula>
      <totalsRowFormula>Tabcosting[[#Totals],[Good Qty]]/Tabcosting[[#Totals],[Launched Qty]]</totalsRowFormula>
    </tableColumn>
    <tableColumn id="10" name="Shipment (Stock Lens)" totalsRowFunction="sum" dataDxfId="370" totalsRowDxfId="3"/>
    <tableColumn id="11" name="WIP Production" totalsRowFunction="sum" dataDxfId="369" totalsRowDxfId="2">
      <calculatedColumnFormula>O3+J3</calculatedColumnFormula>
    </tableColumn>
    <tableColumn id="13" name="Wip Stock " totalsRowFunction="sum" dataDxfId="368" totalsRowDxfId="1"/>
    <tableColumn id="15" name="PRIX" totalsRowFunction="sum" dataDxfId="367" totalsRow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M2:P82" totalsRowCount="1" headerRowDxfId="366" dataDxfId="365" tableBorderDxfId="364" totalsRowBorderDxfId="363">
  <tableColumns count="4">
    <tableColumn id="1" name="Launched Qty" dataDxfId="362"/>
    <tableColumn id="2" name="Good Qty" dataDxfId="361"/>
    <tableColumn id="3" name="WIP Production" dataDxfId="360"/>
    <tableColumn id="4" name="Commentaires" dataDxfId="35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12"/>
  <sheetViews>
    <sheetView workbookViewId="0">
      <selection activeCell="I19" sqref="I19"/>
    </sheetView>
  </sheetViews>
  <sheetFormatPr baseColWidth="10" defaultRowHeight="12.75" x14ac:dyDescent="0.2"/>
  <sheetData>
    <row r="2" spans="2:7" x14ac:dyDescent="0.2">
      <c r="B2" s="147"/>
      <c r="C2" s="147"/>
      <c r="D2" s="147"/>
      <c r="E2" s="147"/>
    </row>
    <row r="3" spans="2:7" x14ac:dyDescent="0.2">
      <c r="B3" s="148"/>
      <c r="C3" s="148"/>
      <c r="D3" s="148"/>
      <c r="E3" s="148"/>
      <c r="F3" s="150"/>
      <c r="G3" s="150"/>
    </row>
    <row r="4" spans="2:7" ht="18" x14ac:dyDescent="0.25">
      <c r="B4" s="149" t="s">
        <v>237</v>
      </c>
      <c r="C4" s="148"/>
      <c r="D4" s="148"/>
      <c r="E4" s="148"/>
      <c r="F4" s="150"/>
      <c r="G4" s="150"/>
    </row>
    <row r="5" spans="2:7" ht="18" x14ac:dyDescent="0.25">
      <c r="B5" s="149"/>
      <c r="C5" s="148"/>
      <c r="D5" s="148"/>
      <c r="E5" s="148"/>
      <c r="F5" s="150"/>
      <c r="G5" s="150"/>
    </row>
    <row r="6" spans="2:7" ht="18" x14ac:dyDescent="0.25">
      <c r="B6" s="149" t="s">
        <v>228</v>
      </c>
      <c r="C6" s="148"/>
      <c r="D6" s="148"/>
      <c r="E6" s="148"/>
      <c r="F6" s="150"/>
      <c r="G6" s="150"/>
    </row>
    <row r="7" spans="2:7" ht="18" x14ac:dyDescent="0.25">
      <c r="B7" s="149"/>
      <c r="C7" s="148"/>
      <c r="D7" s="148"/>
      <c r="E7" s="148"/>
      <c r="F7" s="150"/>
      <c r="G7" s="150"/>
    </row>
    <row r="8" spans="2:7" ht="18" x14ac:dyDescent="0.25">
      <c r="B8" s="149" t="s">
        <v>229</v>
      </c>
      <c r="C8" s="148"/>
      <c r="D8" s="148"/>
      <c r="E8" s="148"/>
      <c r="F8" s="150"/>
      <c r="G8" s="150"/>
    </row>
    <row r="9" spans="2:7" x14ac:dyDescent="0.2">
      <c r="B9" s="148"/>
      <c r="C9" s="148"/>
      <c r="D9" s="148"/>
      <c r="E9" s="148"/>
      <c r="F9" s="150"/>
      <c r="G9" s="150"/>
    </row>
    <row r="10" spans="2:7" ht="18" x14ac:dyDescent="0.25">
      <c r="B10" s="149" t="s">
        <v>234</v>
      </c>
      <c r="C10" s="148"/>
      <c r="D10" s="148"/>
      <c r="E10" s="148"/>
      <c r="F10" s="150"/>
      <c r="G10" s="150"/>
    </row>
    <row r="12" spans="2:7" x14ac:dyDescent="0.2">
      <c r="B12" s="23" t="s">
        <v>235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P91"/>
  <sheetViews>
    <sheetView tabSelected="1" topLeftCell="I1" zoomScaleNormal="100" workbookViewId="0">
      <selection activeCell="R4" sqref="R4"/>
    </sheetView>
  </sheetViews>
  <sheetFormatPr baseColWidth="10" defaultRowHeight="20.100000000000001" customHeight="1" outlineLevelCol="1" x14ac:dyDescent="0.2"/>
  <cols>
    <col min="1" max="1" width="15" bestFit="1" customWidth="1"/>
    <col min="2" max="2" width="31.140625" customWidth="1" outlineLevel="1"/>
    <col min="3" max="3" width="11.42578125" customWidth="1" outlineLevel="1"/>
    <col min="4" max="4" width="17.42578125" customWidth="1" outlineLevel="1"/>
    <col min="5" max="5" width="11.42578125" customWidth="1" outlineLevel="1"/>
    <col min="13" max="13" width="15.5703125" customWidth="1"/>
    <col min="14" max="14" width="12.140625" customWidth="1"/>
    <col min="15" max="15" width="17.7109375" customWidth="1"/>
    <col min="16" max="16" width="21" customWidth="1"/>
    <col min="18" max="18" width="18" style="18" bestFit="1" customWidth="1"/>
    <col min="19" max="19" width="35.28515625" style="132" customWidth="1" outlineLevel="1"/>
    <col min="20" max="20" width="12" style="18" customWidth="1" outlineLevel="1"/>
    <col min="21" max="21" width="10" style="18" customWidth="1" outlineLevel="1"/>
    <col min="22" max="22" width="13.5703125" style="18" customWidth="1" outlineLevel="1"/>
    <col min="23" max="23" width="25" style="18" customWidth="1" outlineLevel="1"/>
    <col min="24" max="24" width="12" style="18" customWidth="1" outlineLevel="1"/>
    <col min="25" max="26" width="21.28515625" style="18" customWidth="1" outlineLevel="1"/>
    <col min="27" max="27" width="19.42578125" style="18" bestFit="1" customWidth="1"/>
    <col min="28" max="28" width="15.85546875" style="18" bestFit="1" customWidth="1"/>
    <col min="29" max="29" width="11.42578125" style="19"/>
    <col min="30" max="30" width="25.140625" style="18" customWidth="1"/>
    <col min="31" max="31" width="18.7109375" style="18" bestFit="1" customWidth="1"/>
    <col min="32" max="32" width="9.140625" customWidth="1"/>
  </cols>
  <sheetData>
    <row r="1" spans="1:42" ht="20.100000000000001" customHeight="1" x14ac:dyDescent="0.2">
      <c r="A1" s="186" t="s">
        <v>186</v>
      </c>
      <c r="B1" s="186"/>
      <c r="C1" s="186"/>
      <c r="D1" s="186"/>
      <c r="E1" s="186"/>
      <c r="F1" s="186"/>
      <c r="G1" s="186"/>
      <c r="H1" s="186"/>
      <c r="I1" s="186"/>
      <c r="J1" s="186"/>
      <c r="K1" s="186"/>
      <c r="M1" s="185" t="s">
        <v>118</v>
      </c>
      <c r="N1" s="185"/>
      <c r="O1" s="185"/>
      <c r="P1" s="185"/>
      <c r="R1" s="187" t="s">
        <v>119</v>
      </c>
      <c r="S1" s="187"/>
      <c r="T1" s="187"/>
      <c r="U1" s="187"/>
      <c r="V1" s="187"/>
      <c r="W1" s="187"/>
      <c r="X1" s="187"/>
      <c r="Y1" s="187"/>
      <c r="Z1" s="187"/>
      <c r="AA1" s="187"/>
      <c r="AB1" s="187"/>
      <c r="AC1" s="187"/>
      <c r="AD1" s="187"/>
      <c r="AE1" s="187"/>
      <c r="AF1" s="187"/>
      <c r="AG1" s="187"/>
    </row>
    <row r="2" spans="1:42" ht="20.100000000000001" customHeight="1" x14ac:dyDescent="0.2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M2" s="125" t="s">
        <v>5</v>
      </c>
      <c r="N2" s="125" t="s">
        <v>6</v>
      </c>
      <c r="O2" s="125" t="s">
        <v>9</v>
      </c>
      <c r="P2" s="126" t="s">
        <v>120</v>
      </c>
      <c r="R2" s="133" t="s">
        <v>0</v>
      </c>
      <c r="S2" s="134" t="s">
        <v>1</v>
      </c>
      <c r="T2" s="133" t="s">
        <v>2</v>
      </c>
      <c r="U2" s="133" t="s">
        <v>3</v>
      </c>
      <c r="V2" s="133" t="s">
        <v>4</v>
      </c>
      <c r="W2" s="133" t="s">
        <v>206</v>
      </c>
      <c r="X2" s="133" t="s">
        <v>121</v>
      </c>
      <c r="Y2" s="133" t="s">
        <v>122</v>
      </c>
      <c r="Z2" s="133" t="s">
        <v>205</v>
      </c>
      <c r="AA2" s="135" t="s">
        <v>5</v>
      </c>
      <c r="AB2" s="135" t="s">
        <v>6</v>
      </c>
      <c r="AC2" s="136" t="s">
        <v>7</v>
      </c>
      <c r="AD2" s="133" t="s">
        <v>8</v>
      </c>
      <c r="AE2" s="133" t="s">
        <v>9</v>
      </c>
      <c r="AF2" s="133" t="s">
        <v>10</v>
      </c>
      <c r="AG2" s="133" t="s">
        <v>193</v>
      </c>
      <c r="AI2" s="151" t="s">
        <v>216</v>
      </c>
      <c r="AJ2" s="151"/>
      <c r="AK2" s="152" t="s">
        <v>5</v>
      </c>
      <c r="AL2" s="152" t="s">
        <v>6</v>
      </c>
      <c r="AM2" s="153" t="s">
        <v>7</v>
      </c>
      <c r="AN2" s="152" t="s">
        <v>8</v>
      </c>
      <c r="AO2" s="151" t="s">
        <v>9</v>
      </c>
      <c r="AP2" s="151" t="s">
        <v>193</v>
      </c>
    </row>
    <row r="3" spans="1:42" ht="20.100000000000001" customHeight="1" x14ac:dyDescent="0.2">
      <c r="A3" s="2" t="s">
        <v>12</v>
      </c>
      <c r="B3" s="2" t="s">
        <v>238</v>
      </c>
      <c r="C3" s="2" t="s">
        <v>239</v>
      </c>
      <c r="D3" s="2" t="s">
        <v>240</v>
      </c>
      <c r="E3" s="2" t="s">
        <v>241</v>
      </c>
      <c r="F3" s="3">
        <v>0</v>
      </c>
      <c r="G3" s="3">
        <v>0</v>
      </c>
      <c r="H3" s="4">
        <v>0</v>
      </c>
      <c r="I3" s="3">
        <v>0</v>
      </c>
      <c r="J3" s="3">
        <v>0</v>
      </c>
      <c r="K3" s="3">
        <v>0</v>
      </c>
      <c r="M3" s="127"/>
      <c r="N3" s="127"/>
      <c r="O3" s="127"/>
      <c r="P3" s="130"/>
      <c r="R3" s="190"/>
      <c r="S3" s="131"/>
      <c r="T3" s="16"/>
      <c r="U3" s="16"/>
      <c r="V3" s="16"/>
      <c r="W3" s="16"/>
      <c r="X3" s="20"/>
      <c r="Y3" s="20"/>
      <c r="Z3" s="141"/>
      <c r="AA3" s="17">
        <f>M3+F3</f>
        <v>0</v>
      </c>
      <c r="AB3" s="17">
        <f>N3+G3</f>
        <v>0</v>
      </c>
      <c r="AC3" s="144" t="str">
        <f>IFERROR(Tabcosting[[#This Row],[Good Qty]]/Tabcosting[[#This Row],[Launched Qty]],"")</f>
        <v/>
      </c>
      <c r="AD3" s="16"/>
      <c r="AE3" s="17">
        <f>O3+J3</f>
        <v>0</v>
      </c>
      <c r="AF3" s="20"/>
      <c r="AG3" s="20"/>
      <c r="AI3" s="151" t="s">
        <v>220</v>
      </c>
      <c r="AJ3" s="154"/>
      <c r="AK3" s="154">
        <v>37092</v>
      </c>
      <c r="AL3" s="154">
        <v>31246</v>
      </c>
      <c r="AM3" s="155">
        <v>0.84239189043459506</v>
      </c>
      <c r="AN3" s="154">
        <v>60422</v>
      </c>
      <c r="AO3" s="156">
        <v>15679</v>
      </c>
      <c r="AP3" s="156">
        <v>396.88999999999993</v>
      </c>
    </row>
    <row r="4" spans="1:42" ht="20.100000000000001" customHeight="1" x14ac:dyDescent="0.2">
      <c r="A4" s="2" t="s">
        <v>14</v>
      </c>
      <c r="B4" s="2" t="s">
        <v>238</v>
      </c>
      <c r="C4" s="2" t="s">
        <v>239</v>
      </c>
      <c r="D4" s="2" t="s">
        <v>240</v>
      </c>
      <c r="E4" s="2" t="s">
        <v>241</v>
      </c>
      <c r="F4" s="3">
        <v>0</v>
      </c>
      <c r="G4" s="3">
        <v>0</v>
      </c>
      <c r="H4" s="4">
        <v>0</v>
      </c>
      <c r="I4" s="3">
        <v>0</v>
      </c>
      <c r="J4" s="3">
        <v>0</v>
      </c>
      <c r="K4" s="3">
        <v>0</v>
      </c>
      <c r="M4" s="127"/>
      <c r="N4" s="127"/>
      <c r="O4" s="127"/>
      <c r="P4" s="128"/>
      <c r="R4" s="131"/>
      <c r="S4" s="131"/>
      <c r="T4" s="16"/>
      <c r="U4" s="16"/>
      <c r="V4" s="16"/>
      <c r="W4" s="16"/>
      <c r="X4" s="20"/>
      <c r="Y4" s="20"/>
      <c r="Z4" s="141"/>
      <c r="AA4" s="17">
        <f t="shared" ref="AA3:AA34" si="0">M4+F4</f>
        <v>0</v>
      </c>
      <c r="AB4" s="17">
        <f t="shared" ref="AB3:AB34" si="1">N4+G4</f>
        <v>0</v>
      </c>
      <c r="AC4" s="144" t="str">
        <f>IFERROR(Tabcosting[[#This Row],[Good Qty]]/Tabcosting[[#This Row],[Launched Qty]],"")</f>
        <v/>
      </c>
      <c r="AD4" s="16"/>
      <c r="AE4" s="17">
        <f t="shared" ref="AE3:AE34" si="2">O4+J4</f>
        <v>0</v>
      </c>
      <c r="AF4" s="20"/>
      <c r="AG4" s="20"/>
      <c r="AI4" s="151"/>
      <c r="AJ4" s="157" t="s">
        <v>221</v>
      </c>
      <c r="AK4" s="157">
        <v>22866</v>
      </c>
      <c r="AL4" s="157">
        <v>19399</v>
      </c>
      <c r="AM4" s="153">
        <v>0.84837750371730958</v>
      </c>
      <c r="AN4" s="157">
        <v>36184</v>
      </c>
      <c r="AO4" s="151">
        <v>9917</v>
      </c>
      <c r="AP4" s="151">
        <v>152.56</v>
      </c>
    </row>
    <row r="5" spans="1:42" ht="20.100000000000001" customHeight="1" x14ac:dyDescent="0.2">
      <c r="A5" s="2" t="s">
        <v>16</v>
      </c>
      <c r="B5" s="2" t="s">
        <v>242</v>
      </c>
      <c r="C5" s="2" t="s">
        <v>239</v>
      </c>
      <c r="D5" s="2" t="s">
        <v>240</v>
      </c>
      <c r="E5" s="2" t="s">
        <v>241</v>
      </c>
      <c r="F5" s="3">
        <v>1383</v>
      </c>
      <c r="G5" s="3">
        <v>1043</v>
      </c>
      <c r="H5" s="4">
        <v>0.75415762834417899</v>
      </c>
      <c r="I5" s="3">
        <v>1876</v>
      </c>
      <c r="J5" s="3">
        <v>658</v>
      </c>
      <c r="K5" s="3">
        <v>2</v>
      </c>
      <c r="M5" s="127"/>
      <c r="N5" s="127">
        <v>1</v>
      </c>
      <c r="O5" s="127"/>
      <c r="P5" s="127"/>
      <c r="R5" s="190"/>
      <c r="S5" s="131"/>
      <c r="T5" s="16"/>
      <c r="U5" s="16"/>
      <c r="V5" s="16"/>
      <c r="W5" s="16"/>
      <c r="X5" s="20"/>
      <c r="Y5" s="20"/>
      <c r="Z5" s="141"/>
      <c r="AA5" s="17">
        <f t="shared" si="0"/>
        <v>1383</v>
      </c>
      <c r="AB5" s="17">
        <f t="shared" si="1"/>
        <v>1044</v>
      </c>
      <c r="AC5" s="144">
        <f>IFERROR(Tabcosting[[#This Row],[Good Qty]]/Tabcosting[[#This Row],[Launched Qty]],"")</f>
        <v>0.75488069414316705</v>
      </c>
      <c r="AD5" s="16"/>
      <c r="AE5" s="17">
        <f t="shared" si="2"/>
        <v>658</v>
      </c>
      <c r="AF5" s="20"/>
      <c r="AG5" s="20"/>
      <c r="AI5" s="151"/>
      <c r="AJ5" s="157" t="s">
        <v>222</v>
      </c>
      <c r="AK5" s="157">
        <v>6691</v>
      </c>
      <c r="AL5" s="157">
        <v>5616</v>
      </c>
      <c r="AM5" s="153">
        <v>0.83933642205948289</v>
      </c>
      <c r="AN5" s="157">
        <v>11291</v>
      </c>
      <c r="AO5" s="151">
        <v>2195</v>
      </c>
      <c r="AP5" s="151">
        <v>151.59</v>
      </c>
    </row>
    <row r="6" spans="1:42" ht="20.100000000000001" customHeight="1" x14ac:dyDescent="0.2">
      <c r="A6" s="2" t="s">
        <v>17</v>
      </c>
      <c r="B6" s="2" t="s">
        <v>112</v>
      </c>
      <c r="C6" s="2" t="s">
        <v>239</v>
      </c>
      <c r="D6" s="2" t="s">
        <v>240</v>
      </c>
      <c r="E6" s="2" t="s">
        <v>241</v>
      </c>
      <c r="F6" s="3">
        <v>2764</v>
      </c>
      <c r="G6" s="3">
        <v>2273</v>
      </c>
      <c r="H6" s="4">
        <v>0.82235890014471802</v>
      </c>
      <c r="I6" s="3">
        <v>3576</v>
      </c>
      <c r="J6" s="3">
        <v>1606</v>
      </c>
      <c r="K6" s="3">
        <v>850</v>
      </c>
      <c r="M6" s="127"/>
      <c r="N6" s="127">
        <v>3</v>
      </c>
      <c r="O6" s="127"/>
      <c r="P6" s="127"/>
      <c r="R6" s="190"/>
      <c r="S6" s="131"/>
      <c r="T6" s="16"/>
      <c r="U6" s="16"/>
      <c r="V6" s="16"/>
      <c r="W6" s="16"/>
      <c r="X6" s="20"/>
      <c r="Y6" s="20"/>
      <c r="Z6" s="141"/>
      <c r="AA6" s="17">
        <f t="shared" si="0"/>
        <v>2764</v>
      </c>
      <c r="AB6" s="17">
        <f t="shared" si="1"/>
        <v>2276</v>
      </c>
      <c r="AC6" s="144">
        <f>IFERROR(Tabcosting[[#This Row],[Good Qty]]/Tabcosting[[#This Row],[Launched Qty]],"")</f>
        <v>0.8234442836468886</v>
      </c>
      <c r="AD6" s="16"/>
      <c r="AE6" s="17">
        <f t="shared" si="2"/>
        <v>1606</v>
      </c>
      <c r="AF6" s="20"/>
      <c r="AG6" s="20"/>
      <c r="AI6" s="151"/>
      <c r="AJ6" s="157" t="s">
        <v>217</v>
      </c>
      <c r="AK6" s="158">
        <v>7535</v>
      </c>
      <c r="AL6" s="157">
        <v>6231</v>
      </c>
      <c r="AM6" s="153">
        <v>0.8269409422694094</v>
      </c>
      <c r="AN6" s="157">
        <v>12947</v>
      </c>
      <c r="AO6" s="151">
        <v>3567</v>
      </c>
      <c r="AP6" s="151">
        <v>92.740000000000009</v>
      </c>
    </row>
    <row r="7" spans="1:42" ht="20.100000000000001" customHeight="1" x14ac:dyDescent="0.2">
      <c r="A7" s="2" t="s">
        <v>18</v>
      </c>
      <c r="B7" s="2" t="s">
        <v>243</v>
      </c>
      <c r="C7" s="2" t="s">
        <v>239</v>
      </c>
      <c r="D7" s="2" t="s">
        <v>240</v>
      </c>
      <c r="E7" s="2" t="s">
        <v>241</v>
      </c>
      <c r="F7" s="3">
        <v>0</v>
      </c>
      <c r="G7" s="3">
        <v>0</v>
      </c>
      <c r="H7" s="4">
        <v>0</v>
      </c>
      <c r="I7" s="3">
        <v>0</v>
      </c>
      <c r="J7" s="3">
        <v>0</v>
      </c>
      <c r="K7" s="3">
        <v>0</v>
      </c>
      <c r="M7" s="127"/>
      <c r="N7" s="127"/>
      <c r="O7" s="127"/>
      <c r="P7" s="127"/>
      <c r="R7" s="190"/>
      <c r="S7" s="131"/>
      <c r="T7" s="16"/>
      <c r="U7" s="16"/>
      <c r="V7" s="16"/>
      <c r="W7" s="16"/>
      <c r="X7" s="20"/>
      <c r="Y7" s="20"/>
      <c r="Z7" s="141"/>
      <c r="AA7" s="17">
        <f t="shared" si="0"/>
        <v>0</v>
      </c>
      <c r="AB7" s="17">
        <f t="shared" si="1"/>
        <v>0</v>
      </c>
      <c r="AC7" s="144" t="str">
        <f>IFERROR(Tabcosting[[#This Row],[Good Qty]]/Tabcosting[[#This Row],[Launched Qty]],"")</f>
        <v/>
      </c>
      <c r="AD7" s="16"/>
      <c r="AE7" s="17">
        <f t="shared" si="2"/>
        <v>0</v>
      </c>
      <c r="AF7" s="20"/>
      <c r="AG7" s="20"/>
      <c r="AI7" s="151" t="s">
        <v>223</v>
      </c>
      <c r="AJ7" s="157"/>
      <c r="AK7" s="154">
        <v>347775</v>
      </c>
      <c r="AL7" s="154">
        <v>329895</v>
      </c>
      <c r="AM7" s="155">
        <v>0.94858744878153978</v>
      </c>
      <c r="AN7" s="154">
        <v>183434</v>
      </c>
      <c r="AO7" s="156">
        <v>29812</v>
      </c>
      <c r="AP7" s="156">
        <v>112.66999999999999</v>
      </c>
    </row>
    <row r="8" spans="1:42" ht="20.100000000000001" customHeight="1" x14ac:dyDescent="0.2">
      <c r="A8" s="2" t="s">
        <v>124</v>
      </c>
      <c r="B8" s="2" t="s">
        <v>244</v>
      </c>
      <c r="C8" s="2" t="s">
        <v>239</v>
      </c>
      <c r="D8" s="2" t="s">
        <v>240</v>
      </c>
      <c r="E8" s="2" t="s">
        <v>241</v>
      </c>
      <c r="F8" s="3">
        <v>1966</v>
      </c>
      <c r="G8" s="3">
        <v>1600</v>
      </c>
      <c r="H8" s="4">
        <v>0.81383519837232998</v>
      </c>
      <c r="I8" s="3">
        <v>2971</v>
      </c>
      <c r="J8" s="3">
        <v>222</v>
      </c>
      <c r="K8" s="3">
        <v>1268</v>
      </c>
      <c r="M8" s="127"/>
      <c r="N8" s="127"/>
      <c r="O8" s="127"/>
      <c r="P8" s="127"/>
      <c r="R8" s="190"/>
      <c r="S8" s="131"/>
      <c r="T8" s="16"/>
      <c r="U8" s="16"/>
      <c r="V8" s="16"/>
      <c r="W8" s="16"/>
      <c r="X8" s="20"/>
      <c r="Y8" s="20"/>
      <c r="Z8" s="141"/>
      <c r="AA8" s="17">
        <f t="shared" si="0"/>
        <v>1966</v>
      </c>
      <c r="AB8" s="17">
        <f t="shared" si="1"/>
        <v>1600</v>
      </c>
      <c r="AC8" s="144">
        <f>IFERROR(Tabcosting[[#This Row],[Good Qty]]/Tabcosting[[#This Row],[Launched Qty]],"")</f>
        <v>0.81383519837232965</v>
      </c>
      <c r="AD8" s="16"/>
      <c r="AE8" s="17">
        <f t="shared" si="2"/>
        <v>222</v>
      </c>
      <c r="AF8" s="20"/>
      <c r="AG8" s="20"/>
      <c r="AI8" s="151"/>
      <c r="AJ8" s="157" t="s">
        <v>218</v>
      </c>
      <c r="AK8" s="157">
        <v>13083</v>
      </c>
      <c r="AL8" s="157">
        <v>10479</v>
      </c>
      <c r="AM8" s="153">
        <v>0.8009630818619583</v>
      </c>
      <c r="AN8" s="158">
        <v>19274</v>
      </c>
      <c r="AO8" s="159">
        <v>12495</v>
      </c>
      <c r="AP8" s="151">
        <v>98.509999999999991</v>
      </c>
    </row>
    <row r="9" spans="1:42" ht="20.100000000000001" customHeight="1" x14ac:dyDescent="0.2">
      <c r="A9" s="2" t="s">
        <v>19</v>
      </c>
      <c r="B9" s="2" t="s">
        <v>245</v>
      </c>
      <c r="C9" s="2" t="s">
        <v>239</v>
      </c>
      <c r="D9" s="2" t="s">
        <v>240</v>
      </c>
      <c r="E9" s="2" t="s">
        <v>241</v>
      </c>
      <c r="F9" s="3">
        <v>3442</v>
      </c>
      <c r="G9" s="3">
        <v>2796</v>
      </c>
      <c r="H9" s="4">
        <v>0.81231841952353301</v>
      </c>
      <c r="I9" s="3">
        <v>6437</v>
      </c>
      <c r="J9" s="3">
        <v>1565</v>
      </c>
      <c r="K9" s="3">
        <v>9</v>
      </c>
      <c r="M9" s="127"/>
      <c r="N9" s="127">
        <v>6</v>
      </c>
      <c r="O9" s="127"/>
      <c r="P9" s="127"/>
      <c r="R9" s="190"/>
      <c r="S9" s="131"/>
      <c r="T9" s="16"/>
      <c r="U9" s="16"/>
      <c r="V9" s="16"/>
      <c r="W9" s="16"/>
      <c r="X9" s="20"/>
      <c r="Y9" s="20"/>
      <c r="Z9" s="141"/>
      <c r="AA9" s="17">
        <f t="shared" si="0"/>
        <v>3442</v>
      </c>
      <c r="AB9" s="17">
        <f t="shared" si="1"/>
        <v>2802</v>
      </c>
      <c r="AC9" s="144">
        <f>IFERROR(Tabcosting[[#This Row],[Good Qty]]/Tabcosting[[#This Row],[Launched Qty]],"")</f>
        <v>0.81406159209761764</v>
      </c>
      <c r="AD9" s="16"/>
      <c r="AE9" s="17">
        <f t="shared" si="2"/>
        <v>1565</v>
      </c>
      <c r="AF9" s="20"/>
      <c r="AG9" s="20"/>
      <c r="AI9" s="151"/>
      <c r="AJ9" s="157" t="s">
        <v>219</v>
      </c>
      <c r="AK9" s="157">
        <v>334692</v>
      </c>
      <c r="AL9" s="157">
        <v>319416</v>
      </c>
      <c r="AM9" s="153">
        <v>0.95435803664264462</v>
      </c>
      <c r="AN9" s="157">
        <v>164160</v>
      </c>
      <c r="AO9" s="151">
        <v>17317</v>
      </c>
      <c r="AP9" s="151">
        <v>14.16</v>
      </c>
    </row>
    <row r="10" spans="1:42" ht="20.100000000000001" customHeight="1" x14ac:dyDescent="0.2">
      <c r="A10" s="2" t="s">
        <v>20</v>
      </c>
      <c r="B10" s="2" t="s">
        <v>238</v>
      </c>
      <c r="C10" s="2" t="s">
        <v>239</v>
      </c>
      <c r="D10" s="2" t="s">
        <v>240</v>
      </c>
      <c r="E10" s="2" t="s">
        <v>241</v>
      </c>
      <c r="F10" s="3">
        <v>0</v>
      </c>
      <c r="G10" s="3">
        <v>0</v>
      </c>
      <c r="H10" s="4">
        <v>0</v>
      </c>
      <c r="I10" s="3">
        <v>0</v>
      </c>
      <c r="J10" s="3">
        <v>0</v>
      </c>
      <c r="K10" s="3">
        <v>0</v>
      </c>
      <c r="M10" s="127"/>
      <c r="N10" s="127"/>
      <c r="O10" s="127"/>
      <c r="P10" s="127"/>
      <c r="R10" s="190"/>
      <c r="S10" s="131"/>
      <c r="T10" s="16"/>
      <c r="U10" s="16"/>
      <c r="V10" s="16"/>
      <c r="W10" s="16"/>
      <c r="X10" s="20"/>
      <c r="Y10" s="20"/>
      <c r="Z10" s="141"/>
      <c r="AA10" s="17">
        <f t="shared" si="0"/>
        <v>0</v>
      </c>
      <c r="AB10" s="17">
        <f t="shared" si="1"/>
        <v>0</v>
      </c>
      <c r="AC10" s="144" t="str">
        <f>IFERROR(Tabcosting[[#This Row],[Good Qty]]/Tabcosting[[#This Row],[Launched Qty]],"")</f>
        <v/>
      </c>
      <c r="AD10" s="16"/>
      <c r="AE10" s="17">
        <f t="shared" si="2"/>
        <v>0</v>
      </c>
      <c r="AF10" s="20"/>
      <c r="AG10" s="20"/>
      <c r="AI10" s="151" t="s">
        <v>224</v>
      </c>
      <c r="AJ10" s="157"/>
      <c r="AK10" s="157">
        <v>487415</v>
      </c>
      <c r="AL10" s="157">
        <v>453139</v>
      </c>
      <c r="AM10" s="153">
        <v>0.92967799513761373</v>
      </c>
      <c r="AN10" s="157">
        <v>39702</v>
      </c>
      <c r="AO10" s="151"/>
      <c r="AP10" s="151"/>
    </row>
    <row r="11" spans="1:42" ht="20.100000000000001" customHeight="1" x14ac:dyDescent="0.2">
      <c r="A11" s="2" t="s">
        <v>21</v>
      </c>
      <c r="B11" s="2" t="s">
        <v>246</v>
      </c>
      <c r="C11" s="2" t="s">
        <v>239</v>
      </c>
      <c r="D11" s="2" t="s">
        <v>240</v>
      </c>
      <c r="E11" s="2" t="s">
        <v>241</v>
      </c>
      <c r="F11" s="3">
        <v>946</v>
      </c>
      <c r="G11" s="3">
        <v>740</v>
      </c>
      <c r="H11" s="4">
        <v>0.78224101479915398</v>
      </c>
      <c r="I11" s="3">
        <v>1479</v>
      </c>
      <c r="J11" s="3">
        <v>1344</v>
      </c>
      <c r="K11" s="3">
        <v>11</v>
      </c>
      <c r="M11" s="127"/>
      <c r="N11" s="127"/>
      <c r="O11" s="127"/>
      <c r="P11" s="127"/>
      <c r="R11" s="190"/>
      <c r="S11" s="131"/>
      <c r="T11" s="16"/>
      <c r="U11" s="16"/>
      <c r="V11" s="16"/>
      <c r="W11" s="16"/>
      <c r="X11" s="20"/>
      <c r="Y11" s="20"/>
      <c r="Z11" s="141"/>
      <c r="AA11" s="17">
        <f t="shared" si="0"/>
        <v>946</v>
      </c>
      <c r="AB11" s="17">
        <f t="shared" si="1"/>
        <v>740</v>
      </c>
      <c r="AC11" s="144">
        <f>IFERROR(Tabcosting[[#This Row],[Good Qty]]/Tabcosting[[#This Row],[Launched Qty]],"")</f>
        <v>0.78224101479915431</v>
      </c>
      <c r="AD11" s="16"/>
      <c r="AE11" s="17">
        <f t="shared" si="2"/>
        <v>1344</v>
      </c>
      <c r="AF11" s="20"/>
      <c r="AG11" s="20"/>
    </row>
    <row r="12" spans="1:42" ht="20.100000000000001" customHeight="1" x14ac:dyDescent="0.2">
      <c r="A12" s="2" t="s">
        <v>13</v>
      </c>
      <c r="B12" s="2" t="s">
        <v>247</v>
      </c>
      <c r="C12" s="2" t="s">
        <v>239</v>
      </c>
      <c r="D12" s="2" t="s">
        <v>248</v>
      </c>
      <c r="E12" s="2" t="s">
        <v>241</v>
      </c>
      <c r="F12" s="3">
        <v>1253</v>
      </c>
      <c r="G12" s="3">
        <v>1252</v>
      </c>
      <c r="H12" s="4">
        <v>0.99920191540303305</v>
      </c>
      <c r="I12" s="3">
        <v>0</v>
      </c>
      <c r="J12" s="3">
        <v>209</v>
      </c>
      <c r="K12" s="3">
        <v>0</v>
      </c>
      <c r="M12" s="127">
        <v>-1253</v>
      </c>
      <c r="N12" s="127">
        <v>-1252</v>
      </c>
      <c r="O12" s="127">
        <v>-209</v>
      </c>
      <c r="P12" s="127"/>
      <c r="R12" s="190"/>
      <c r="S12" s="131"/>
      <c r="T12" s="16"/>
      <c r="U12" s="16"/>
      <c r="V12" s="16"/>
      <c r="W12" s="16"/>
      <c r="X12" s="20"/>
      <c r="Y12" s="20"/>
      <c r="Z12" s="141"/>
      <c r="AA12" s="17">
        <f t="shared" si="0"/>
        <v>0</v>
      </c>
      <c r="AB12" s="17">
        <f t="shared" si="1"/>
        <v>0</v>
      </c>
      <c r="AC12" s="144" t="str">
        <f>IFERROR(Tabcosting[[#This Row],[Good Qty]]/Tabcosting[[#This Row],[Launched Qty]],"")</f>
        <v/>
      </c>
      <c r="AD12" s="16"/>
      <c r="AE12" s="17">
        <f t="shared" si="2"/>
        <v>0</v>
      </c>
      <c r="AF12" s="20"/>
      <c r="AG12" s="20"/>
      <c r="AI12" s="143"/>
      <c r="AJ12" s="143"/>
      <c r="AK12" s="160"/>
      <c r="AL12" s="160"/>
      <c r="AM12" s="161"/>
      <c r="AN12" s="160"/>
      <c r="AO12" s="143"/>
      <c r="AP12" s="143"/>
    </row>
    <row r="13" spans="1:42" ht="20.100000000000001" customHeight="1" x14ac:dyDescent="0.25">
      <c r="A13" s="2" t="s">
        <v>23</v>
      </c>
      <c r="B13" s="2" t="s">
        <v>242</v>
      </c>
      <c r="C13" s="2" t="s">
        <v>239</v>
      </c>
      <c r="D13" s="2" t="s">
        <v>240</v>
      </c>
      <c r="E13" s="2" t="s">
        <v>241</v>
      </c>
      <c r="F13" s="3">
        <v>935</v>
      </c>
      <c r="G13" s="3">
        <v>792</v>
      </c>
      <c r="H13" s="4">
        <v>0.84705882352941197</v>
      </c>
      <c r="I13" s="3">
        <v>1435</v>
      </c>
      <c r="J13" s="3">
        <v>738</v>
      </c>
      <c r="K13" s="3">
        <v>61</v>
      </c>
      <c r="M13" s="127"/>
      <c r="N13" s="127">
        <v>71</v>
      </c>
      <c r="O13" s="127"/>
      <c r="P13" s="127"/>
      <c r="R13" s="190"/>
      <c r="S13" s="131"/>
      <c r="T13" s="16"/>
      <c r="U13" s="16"/>
      <c r="V13" s="16"/>
      <c r="W13" s="16"/>
      <c r="X13" s="20"/>
      <c r="Y13" s="20"/>
      <c r="Z13" s="141"/>
      <c r="AA13" s="17">
        <f t="shared" si="0"/>
        <v>935</v>
      </c>
      <c r="AB13" s="17">
        <f t="shared" si="1"/>
        <v>863</v>
      </c>
      <c r="AC13" s="144">
        <f>IFERROR(Tabcosting[[#This Row],[Good Qty]]/Tabcosting[[#This Row],[Launched Qty]],"")</f>
        <v>0.92299465240641709</v>
      </c>
      <c r="AD13" s="16"/>
      <c r="AE13" s="17">
        <f t="shared" si="2"/>
        <v>738</v>
      </c>
      <c r="AF13" s="20"/>
      <c r="AG13" s="20"/>
      <c r="AI13" s="163" t="s">
        <v>216</v>
      </c>
      <c r="AJ13" s="162"/>
      <c r="AK13" s="164" t="s">
        <v>5</v>
      </c>
      <c r="AL13" s="164" t="s">
        <v>6</v>
      </c>
      <c r="AM13" s="165" t="s">
        <v>7</v>
      </c>
      <c r="AN13" s="164" t="s">
        <v>9</v>
      </c>
      <c r="AO13" s="143"/>
      <c r="AP13" s="143"/>
    </row>
    <row r="14" spans="1:42" ht="20.100000000000001" customHeight="1" x14ac:dyDescent="0.2">
      <c r="A14" s="2" t="s">
        <v>24</v>
      </c>
      <c r="B14" s="2" t="s">
        <v>112</v>
      </c>
      <c r="C14" s="2" t="s">
        <v>239</v>
      </c>
      <c r="D14" s="2" t="s">
        <v>240</v>
      </c>
      <c r="E14" s="2" t="s">
        <v>241</v>
      </c>
      <c r="F14" s="3">
        <v>3513</v>
      </c>
      <c r="G14" s="3">
        <v>2749</v>
      </c>
      <c r="H14" s="4">
        <v>0.78252206091659504</v>
      </c>
      <c r="I14" s="3">
        <v>4956</v>
      </c>
      <c r="J14" s="3">
        <v>2148</v>
      </c>
      <c r="K14" s="3">
        <v>470</v>
      </c>
      <c r="M14" s="127"/>
      <c r="N14" s="127"/>
      <c r="O14" s="127"/>
      <c r="P14" s="127"/>
      <c r="R14" s="190"/>
      <c r="S14" s="131"/>
      <c r="T14" s="16"/>
      <c r="U14" s="16"/>
      <c r="V14" s="16"/>
      <c r="W14" s="16"/>
      <c r="X14" s="20"/>
      <c r="Y14" s="20"/>
      <c r="Z14" s="141"/>
      <c r="AA14" s="17">
        <f t="shared" si="0"/>
        <v>3513</v>
      </c>
      <c r="AB14" s="17">
        <f t="shared" si="1"/>
        <v>2749</v>
      </c>
      <c r="AC14" s="144">
        <f>IFERROR(Tabcosting[[#This Row],[Good Qty]]/Tabcosting[[#This Row],[Launched Qty]],"")</f>
        <v>0.78252206091659549</v>
      </c>
      <c r="AD14" s="16"/>
      <c r="AE14" s="17">
        <f t="shared" si="2"/>
        <v>2148</v>
      </c>
      <c r="AF14" s="20"/>
      <c r="AG14" s="20"/>
      <c r="AI14" s="166" t="s">
        <v>220</v>
      </c>
      <c r="AJ14" s="167"/>
      <c r="AK14" s="168" t="e">
        <f>SUM(AK15:AK17)</f>
        <v>#REF!</v>
      </c>
      <c r="AL14" s="168" t="e">
        <f>SUM(AL15:AL17)</f>
        <v>#REF!</v>
      </c>
      <c r="AM14" s="169" t="e">
        <f>AL14/AK14</f>
        <v>#REF!</v>
      </c>
      <c r="AN14" s="168" t="e">
        <f>SUM(AN15:AN17)</f>
        <v>#REF!</v>
      </c>
      <c r="AO14" s="143"/>
      <c r="AP14" s="143"/>
    </row>
    <row r="15" spans="1:42" ht="20.100000000000001" customHeight="1" x14ac:dyDescent="0.2">
      <c r="A15" s="2" t="s">
        <v>25</v>
      </c>
      <c r="B15" s="2" t="s">
        <v>243</v>
      </c>
      <c r="C15" s="2" t="s">
        <v>239</v>
      </c>
      <c r="D15" s="2" t="s">
        <v>240</v>
      </c>
      <c r="E15" s="2" t="s">
        <v>241</v>
      </c>
      <c r="F15" s="3">
        <v>0</v>
      </c>
      <c r="G15" s="3">
        <v>0</v>
      </c>
      <c r="H15" s="4">
        <v>0</v>
      </c>
      <c r="I15" s="3">
        <v>0</v>
      </c>
      <c r="J15" s="3">
        <v>0</v>
      </c>
      <c r="K15" s="3">
        <v>0</v>
      </c>
      <c r="M15" s="127"/>
      <c r="N15" s="127"/>
      <c r="O15" s="127"/>
      <c r="P15" s="127"/>
      <c r="R15" s="190"/>
      <c r="S15" s="131"/>
      <c r="T15" s="16"/>
      <c r="U15" s="16"/>
      <c r="V15" s="16"/>
      <c r="W15" s="16"/>
      <c r="X15" s="20"/>
      <c r="Y15" s="20"/>
      <c r="Z15" s="141"/>
      <c r="AA15" s="17">
        <f t="shared" si="0"/>
        <v>0</v>
      </c>
      <c r="AB15" s="17">
        <f t="shared" si="1"/>
        <v>0</v>
      </c>
      <c r="AC15" s="144" t="str">
        <f>IFERROR(Tabcosting[[#This Row],[Good Qty]]/Tabcosting[[#This Row],[Launched Qty]],"")</f>
        <v/>
      </c>
      <c r="AD15" s="16"/>
      <c r="AE15" s="17">
        <f t="shared" si="2"/>
        <v>0</v>
      </c>
      <c r="AF15" s="20"/>
      <c r="AG15" s="20"/>
      <c r="AI15" s="170"/>
      <c r="AJ15" s="171" t="s">
        <v>221</v>
      </c>
      <c r="AK15" s="172" t="e">
        <f>SUM(#REF!)</f>
        <v>#REF!</v>
      </c>
      <c r="AL15" s="172" t="e">
        <f>SUM(#REF!)</f>
        <v>#REF!</v>
      </c>
      <c r="AM15" s="173" t="e">
        <f>AL15/AK15</f>
        <v>#REF!</v>
      </c>
      <c r="AN15" s="172" t="e">
        <f>SUM(#REF!)</f>
        <v>#REF!</v>
      </c>
      <c r="AO15" s="143"/>
      <c r="AP15" s="143"/>
    </row>
    <row r="16" spans="1:42" ht="20.100000000000001" customHeight="1" x14ac:dyDescent="0.2">
      <c r="A16" s="2" t="s">
        <v>125</v>
      </c>
      <c r="B16" s="2" t="s">
        <v>244</v>
      </c>
      <c r="C16" s="2" t="s">
        <v>239</v>
      </c>
      <c r="D16" s="2" t="s">
        <v>240</v>
      </c>
      <c r="E16" s="2" t="s">
        <v>241</v>
      </c>
      <c r="F16" s="3">
        <v>3956</v>
      </c>
      <c r="G16" s="3">
        <v>3278</v>
      </c>
      <c r="H16" s="4">
        <v>0.82861476238624898</v>
      </c>
      <c r="I16" s="3">
        <v>6543</v>
      </c>
      <c r="J16" s="3">
        <v>598</v>
      </c>
      <c r="K16" s="3">
        <v>1254</v>
      </c>
      <c r="M16" s="127"/>
      <c r="N16" s="127">
        <v>1</v>
      </c>
      <c r="O16" s="127"/>
      <c r="P16" s="127"/>
      <c r="R16" s="190"/>
      <c r="S16" s="131"/>
      <c r="T16" s="16"/>
      <c r="U16" s="16"/>
      <c r="V16" s="16"/>
      <c r="W16" s="16"/>
      <c r="X16" s="20"/>
      <c r="Y16" s="20"/>
      <c r="Z16" s="141"/>
      <c r="AA16" s="17">
        <f t="shared" si="0"/>
        <v>3956</v>
      </c>
      <c r="AB16" s="17">
        <f t="shared" si="1"/>
        <v>3279</v>
      </c>
      <c r="AC16" s="144">
        <f>IFERROR(Tabcosting[[#This Row],[Good Qty]]/Tabcosting[[#This Row],[Launched Qty]],"")</f>
        <v>0.82886754297269971</v>
      </c>
      <c r="AD16" s="16"/>
      <c r="AE16" s="17">
        <f t="shared" si="2"/>
        <v>598</v>
      </c>
      <c r="AF16" s="20"/>
      <c r="AG16" s="20"/>
      <c r="AI16" s="170"/>
      <c r="AJ16" s="171" t="s">
        <v>222</v>
      </c>
      <c r="AK16" s="172" t="e">
        <f>SUM(#REF!)</f>
        <v>#REF!</v>
      </c>
      <c r="AL16" s="172" t="e">
        <f>SUM(#REF!)</f>
        <v>#REF!</v>
      </c>
      <c r="AM16" s="173" t="e">
        <f>AL16/AK16</f>
        <v>#REF!</v>
      </c>
      <c r="AN16" s="172" t="e">
        <f>SUM(#REF!)</f>
        <v>#REF!</v>
      </c>
      <c r="AO16" s="143"/>
      <c r="AP16" s="143"/>
    </row>
    <row r="17" spans="1:42" ht="20.100000000000001" customHeight="1" x14ac:dyDescent="0.2">
      <c r="A17" s="2" t="s">
        <v>26</v>
      </c>
      <c r="B17" s="2" t="s">
        <v>245</v>
      </c>
      <c r="C17" s="2" t="s">
        <v>239</v>
      </c>
      <c r="D17" s="2" t="s">
        <v>240</v>
      </c>
      <c r="E17" s="2" t="s">
        <v>241</v>
      </c>
      <c r="F17" s="3">
        <v>5139</v>
      </c>
      <c r="G17" s="3">
        <v>4444</v>
      </c>
      <c r="H17" s="4">
        <v>0.86475968087176502</v>
      </c>
      <c r="I17" s="3">
        <v>9279</v>
      </c>
      <c r="J17" s="3">
        <v>3309</v>
      </c>
      <c r="K17" s="3">
        <v>0</v>
      </c>
      <c r="M17" s="127"/>
      <c r="N17" s="127">
        <v>1</v>
      </c>
      <c r="O17" s="127"/>
      <c r="P17" s="127"/>
      <c r="R17" s="190"/>
      <c r="S17" s="131"/>
      <c r="T17" s="16"/>
      <c r="U17" s="16"/>
      <c r="V17" s="16"/>
      <c r="W17" s="16"/>
      <c r="X17" s="20"/>
      <c r="Y17" s="20"/>
      <c r="Z17" s="141"/>
      <c r="AA17" s="17">
        <f t="shared" si="0"/>
        <v>5139</v>
      </c>
      <c r="AB17" s="17">
        <f t="shared" si="1"/>
        <v>4445</v>
      </c>
      <c r="AC17" s="144">
        <f>IFERROR(Tabcosting[[#This Row],[Good Qty]]/Tabcosting[[#This Row],[Launched Qty]],"")</f>
        <v>0.86495427125899982</v>
      </c>
      <c r="AD17" s="16"/>
      <c r="AE17" s="17">
        <f t="shared" si="2"/>
        <v>3309</v>
      </c>
      <c r="AF17" s="20"/>
      <c r="AG17" s="20"/>
      <c r="AI17" s="174"/>
      <c r="AJ17" s="175" t="s">
        <v>217</v>
      </c>
      <c r="AK17" s="176" t="e">
        <f>SUM(#REF!)</f>
        <v>#REF!</v>
      </c>
      <c r="AL17" s="176" t="e">
        <f>SUM(#REF!)</f>
        <v>#REF!</v>
      </c>
      <c r="AM17" s="173" t="e">
        <f>AL17/AK17</f>
        <v>#REF!</v>
      </c>
      <c r="AN17" s="176" t="e">
        <f>SUM(#REF!)</f>
        <v>#REF!</v>
      </c>
      <c r="AO17" s="143"/>
      <c r="AP17" s="143"/>
    </row>
    <row r="18" spans="1:42" ht="20.100000000000001" customHeight="1" x14ac:dyDescent="0.2">
      <c r="A18" s="2" t="s">
        <v>27</v>
      </c>
      <c r="B18" s="2" t="s">
        <v>238</v>
      </c>
      <c r="C18" s="2" t="s">
        <v>239</v>
      </c>
      <c r="D18" s="2" t="s">
        <v>240</v>
      </c>
      <c r="E18" s="2" t="s">
        <v>241</v>
      </c>
      <c r="F18" s="3">
        <v>0</v>
      </c>
      <c r="G18" s="3">
        <v>0</v>
      </c>
      <c r="H18" s="4">
        <v>0</v>
      </c>
      <c r="I18" s="3">
        <v>0</v>
      </c>
      <c r="J18" s="3">
        <v>0</v>
      </c>
      <c r="K18" s="3">
        <v>0</v>
      </c>
      <c r="M18" s="127"/>
      <c r="N18" s="127"/>
      <c r="O18" s="127"/>
      <c r="P18" s="127"/>
      <c r="R18" s="190"/>
      <c r="S18" s="131"/>
      <c r="T18" s="16"/>
      <c r="U18" s="16"/>
      <c r="V18" s="16"/>
      <c r="W18" s="16"/>
      <c r="X18" s="20"/>
      <c r="Y18" s="20"/>
      <c r="Z18" s="141"/>
      <c r="AA18" s="17">
        <f t="shared" si="0"/>
        <v>0</v>
      </c>
      <c r="AB18" s="17">
        <f t="shared" si="1"/>
        <v>0</v>
      </c>
      <c r="AC18" s="144" t="str">
        <f>IFERROR(Tabcosting[[#This Row],[Good Qty]]/Tabcosting[[#This Row],[Launched Qty]],"")</f>
        <v/>
      </c>
      <c r="AD18" s="16"/>
      <c r="AE18" s="17">
        <f t="shared" si="2"/>
        <v>0</v>
      </c>
      <c r="AF18" s="20"/>
      <c r="AG18" s="20"/>
      <c r="AI18" s="177" t="s">
        <v>231</v>
      </c>
      <c r="AJ18" s="178" t="s">
        <v>232</v>
      </c>
      <c r="AK18" s="179">
        <v>0</v>
      </c>
      <c r="AL18" s="179">
        <v>0</v>
      </c>
      <c r="AM18" s="180" t="s">
        <v>233</v>
      </c>
      <c r="AN18" s="179">
        <v>0</v>
      </c>
      <c r="AO18" s="143"/>
      <c r="AP18" s="143"/>
    </row>
    <row r="19" spans="1:42" ht="20.100000000000001" customHeight="1" x14ac:dyDescent="0.2">
      <c r="A19" s="2" t="s">
        <v>28</v>
      </c>
      <c r="B19" s="2" t="s">
        <v>249</v>
      </c>
      <c r="C19" s="2" t="s">
        <v>239</v>
      </c>
      <c r="D19" s="2" t="s">
        <v>240</v>
      </c>
      <c r="E19" s="2" t="s">
        <v>241</v>
      </c>
      <c r="F19" s="3">
        <v>1384</v>
      </c>
      <c r="G19" s="3">
        <v>1124</v>
      </c>
      <c r="H19" s="4">
        <v>0.81213872832369904</v>
      </c>
      <c r="I19" s="3">
        <v>2248</v>
      </c>
      <c r="J19" s="3">
        <v>2037</v>
      </c>
      <c r="K19" s="3">
        <v>1</v>
      </c>
      <c r="M19" s="127"/>
      <c r="N19" s="127"/>
      <c r="O19" s="127"/>
      <c r="P19" s="127"/>
      <c r="R19" s="190"/>
      <c r="S19" s="131"/>
      <c r="T19" s="16"/>
      <c r="U19" s="16"/>
      <c r="V19" s="16"/>
      <c r="W19" s="16"/>
      <c r="X19" s="20"/>
      <c r="Y19" s="20"/>
      <c r="Z19" s="141"/>
      <c r="AA19" s="17">
        <f t="shared" si="0"/>
        <v>1384</v>
      </c>
      <c r="AB19" s="17">
        <f t="shared" si="1"/>
        <v>1124</v>
      </c>
      <c r="AC19" s="144">
        <f>IFERROR(Tabcosting[[#This Row],[Good Qty]]/Tabcosting[[#This Row],[Launched Qty]],"")</f>
        <v>0.81213872832369938</v>
      </c>
      <c r="AD19" s="16"/>
      <c r="AE19" s="17">
        <f t="shared" si="2"/>
        <v>2037</v>
      </c>
      <c r="AF19" s="20"/>
      <c r="AG19" s="20"/>
      <c r="AI19" s="166" t="s">
        <v>223</v>
      </c>
      <c r="AJ19" s="167"/>
      <c r="AK19" s="168" t="e">
        <f>SUM(AK20:AK21)</f>
        <v>#REF!</v>
      </c>
      <c r="AL19" s="168" t="e">
        <f>SUM(AL20:AL21)</f>
        <v>#REF!</v>
      </c>
      <c r="AM19" s="169" t="e">
        <f>AL19/AK19</f>
        <v>#REF!</v>
      </c>
      <c r="AN19" s="168" t="e">
        <f>SUM(AN20:AN21)</f>
        <v>#REF!</v>
      </c>
      <c r="AO19" s="143"/>
      <c r="AP19" s="143"/>
    </row>
    <row r="20" spans="1:42" ht="20.100000000000001" customHeight="1" x14ac:dyDescent="0.2">
      <c r="A20" s="2" t="s">
        <v>190</v>
      </c>
      <c r="B20" s="2" t="s">
        <v>250</v>
      </c>
      <c r="C20" s="2" t="s">
        <v>239</v>
      </c>
      <c r="D20" s="2" t="s">
        <v>240</v>
      </c>
      <c r="E20" s="2" t="s">
        <v>241</v>
      </c>
      <c r="F20" s="3">
        <v>554</v>
      </c>
      <c r="G20" s="3">
        <v>451</v>
      </c>
      <c r="H20" s="4">
        <v>0.81407942238267195</v>
      </c>
      <c r="I20" s="3">
        <v>717</v>
      </c>
      <c r="J20" s="3">
        <v>213</v>
      </c>
      <c r="K20" s="3">
        <v>192</v>
      </c>
      <c r="M20" s="127"/>
      <c r="N20" s="127"/>
      <c r="O20" s="127"/>
      <c r="P20" s="127"/>
      <c r="R20" s="190"/>
      <c r="S20" s="131"/>
      <c r="T20" s="16"/>
      <c r="U20" s="16"/>
      <c r="V20" s="16"/>
      <c r="W20" s="16"/>
      <c r="X20" s="20"/>
      <c r="Y20" s="20"/>
      <c r="Z20" s="141"/>
      <c r="AA20" s="17">
        <f t="shared" si="0"/>
        <v>554</v>
      </c>
      <c r="AB20" s="17">
        <f t="shared" si="1"/>
        <v>451</v>
      </c>
      <c r="AC20" s="144">
        <f>IFERROR(Tabcosting[[#This Row],[Good Qty]]/Tabcosting[[#This Row],[Launched Qty]],"")</f>
        <v>0.8140794223826715</v>
      </c>
      <c r="AD20" s="16"/>
      <c r="AE20" s="17">
        <f t="shared" si="2"/>
        <v>213</v>
      </c>
      <c r="AF20" s="20"/>
      <c r="AG20" s="20"/>
      <c r="AI20" s="170"/>
      <c r="AJ20" s="171" t="s">
        <v>218</v>
      </c>
      <c r="AK20" s="172" t="e">
        <f>SUM(#REF!)</f>
        <v>#REF!</v>
      </c>
      <c r="AL20" s="172" t="e">
        <f>SUM(#REF!)</f>
        <v>#REF!</v>
      </c>
      <c r="AM20" s="173" t="e">
        <f>AL20/AK20</f>
        <v>#REF!</v>
      </c>
      <c r="AN20" s="172" t="e">
        <f>SUM(#REF!)</f>
        <v>#REF!</v>
      </c>
      <c r="AO20" s="143"/>
      <c r="AP20" s="143"/>
    </row>
    <row r="21" spans="1:42" ht="20.100000000000001" customHeight="1" x14ac:dyDescent="0.2">
      <c r="A21" s="2" t="s">
        <v>30</v>
      </c>
      <c r="B21" s="2" t="s">
        <v>251</v>
      </c>
      <c r="C21" s="2" t="s">
        <v>239</v>
      </c>
      <c r="D21" s="2" t="s">
        <v>240</v>
      </c>
      <c r="E21" s="2" t="s">
        <v>241</v>
      </c>
      <c r="F21" s="3">
        <v>727</v>
      </c>
      <c r="G21" s="3">
        <v>575</v>
      </c>
      <c r="H21" s="4">
        <v>0.79092159559834896</v>
      </c>
      <c r="I21" s="3">
        <v>686</v>
      </c>
      <c r="J21" s="3">
        <v>538</v>
      </c>
      <c r="K21" s="3">
        <v>499</v>
      </c>
      <c r="M21" s="127"/>
      <c r="N21" s="127"/>
      <c r="O21" s="127"/>
      <c r="P21" s="127"/>
      <c r="R21" s="190"/>
      <c r="S21" s="131"/>
      <c r="T21" s="16"/>
      <c r="U21" s="16"/>
      <c r="V21" s="16"/>
      <c r="W21" s="16"/>
      <c r="X21" s="20"/>
      <c r="Y21" s="20"/>
      <c r="Z21" s="141"/>
      <c r="AA21" s="17">
        <f t="shared" si="0"/>
        <v>727</v>
      </c>
      <c r="AB21" s="17">
        <f t="shared" si="1"/>
        <v>575</v>
      </c>
      <c r="AC21" s="144">
        <f>IFERROR(Tabcosting[[#This Row],[Good Qty]]/Tabcosting[[#This Row],[Launched Qty]],"")</f>
        <v>0.7909215955983494</v>
      </c>
      <c r="AD21" s="16"/>
      <c r="AE21" s="17">
        <f t="shared" si="2"/>
        <v>538</v>
      </c>
      <c r="AF21" s="20"/>
      <c r="AG21" s="20"/>
      <c r="AI21" s="170"/>
      <c r="AJ21" s="171" t="s">
        <v>219</v>
      </c>
      <c r="AK21" s="172" t="e">
        <f>SUM(#REF!)</f>
        <v>#REF!</v>
      </c>
      <c r="AL21" s="172" t="e">
        <f>SUM(#REF!)</f>
        <v>#REF!</v>
      </c>
      <c r="AM21" s="173" t="e">
        <f>AL21/AK21</f>
        <v>#REF!</v>
      </c>
      <c r="AN21" s="172" t="e">
        <f>SUM(#REF!)</f>
        <v>#REF!</v>
      </c>
      <c r="AO21" s="143"/>
      <c r="AP21" s="143"/>
    </row>
    <row r="22" spans="1:42" ht="20.100000000000001" customHeight="1" x14ac:dyDescent="0.2">
      <c r="A22" s="2" t="s">
        <v>126</v>
      </c>
      <c r="B22" s="2" t="s">
        <v>252</v>
      </c>
      <c r="C22" s="2" t="s">
        <v>239</v>
      </c>
      <c r="D22" s="2" t="s">
        <v>240</v>
      </c>
      <c r="E22" s="2" t="s">
        <v>241</v>
      </c>
      <c r="F22" s="3">
        <v>1573</v>
      </c>
      <c r="G22" s="3">
        <v>1310</v>
      </c>
      <c r="H22" s="4">
        <v>0.83280356007628698</v>
      </c>
      <c r="I22" s="3">
        <v>2620</v>
      </c>
      <c r="J22" s="3">
        <v>348</v>
      </c>
      <c r="K22" s="3">
        <v>0</v>
      </c>
      <c r="M22" s="127"/>
      <c r="N22" s="127"/>
      <c r="O22" s="127"/>
      <c r="P22" s="127"/>
      <c r="R22" s="190"/>
      <c r="S22" s="131"/>
      <c r="T22" s="16"/>
      <c r="U22" s="16"/>
      <c r="V22" s="16"/>
      <c r="W22" s="16"/>
      <c r="X22" s="20"/>
      <c r="Y22" s="20"/>
      <c r="Z22" s="141"/>
      <c r="AA22" s="17">
        <f t="shared" si="0"/>
        <v>1573</v>
      </c>
      <c r="AB22" s="17">
        <f t="shared" si="1"/>
        <v>1310</v>
      </c>
      <c r="AC22" s="144">
        <f>IFERROR(Tabcosting[[#This Row],[Good Qty]]/Tabcosting[[#This Row],[Launched Qty]],"")</f>
        <v>0.83280356007628731</v>
      </c>
      <c r="AD22" s="16"/>
      <c r="AE22" s="17">
        <f t="shared" si="2"/>
        <v>348</v>
      </c>
      <c r="AF22" s="20"/>
      <c r="AG22" s="20"/>
      <c r="AI22" s="181" t="s">
        <v>224</v>
      </c>
      <c r="AJ22" s="182"/>
      <c r="AK22" s="183" t="e">
        <f>AK14+AK19</f>
        <v>#REF!</v>
      </c>
      <c r="AL22" s="183" t="e">
        <f>AL14+AL19</f>
        <v>#REF!</v>
      </c>
      <c r="AM22" s="184" t="e">
        <f>AL22/AK22</f>
        <v>#REF!</v>
      </c>
      <c r="AN22" s="183" t="e">
        <f>AN14+AN19</f>
        <v>#REF!</v>
      </c>
      <c r="AO22" s="143"/>
      <c r="AP22" s="143"/>
    </row>
    <row r="23" spans="1:42" ht="20.100000000000001" customHeight="1" x14ac:dyDescent="0.2">
      <c r="A23" s="2" t="s">
        <v>187</v>
      </c>
      <c r="B23" s="2" t="s">
        <v>247</v>
      </c>
      <c r="C23" s="2" t="s">
        <v>239</v>
      </c>
      <c r="D23" s="2" t="s">
        <v>248</v>
      </c>
      <c r="E23" s="2" t="s">
        <v>241</v>
      </c>
      <c r="F23" s="3">
        <v>105</v>
      </c>
      <c r="G23" s="3">
        <v>105</v>
      </c>
      <c r="H23" s="4">
        <v>1</v>
      </c>
      <c r="I23" s="3">
        <v>0</v>
      </c>
      <c r="J23" s="3">
        <v>22</v>
      </c>
      <c r="K23" s="3">
        <v>0</v>
      </c>
      <c r="M23" s="127">
        <v>-105</v>
      </c>
      <c r="N23" s="127">
        <v>-105</v>
      </c>
      <c r="O23" s="127">
        <v>-22</v>
      </c>
      <c r="P23" s="127"/>
      <c r="R23" s="190"/>
      <c r="S23" s="131"/>
      <c r="T23" s="16"/>
      <c r="U23" s="16"/>
      <c r="V23" s="16"/>
      <c r="W23" s="16"/>
      <c r="X23" s="20"/>
      <c r="Y23" s="20"/>
      <c r="Z23" s="141"/>
      <c r="AA23" s="17">
        <f t="shared" si="0"/>
        <v>0</v>
      </c>
      <c r="AB23" s="17">
        <f t="shared" si="1"/>
        <v>0</v>
      </c>
      <c r="AC23" s="144" t="str">
        <f>IFERROR(Tabcosting[[#This Row],[Good Qty]]/Tabcosting[[#This Row],[Launched Qty]],"")</f>
        <v/>
      </c>
      <c r="AD23" s="16"/>
      <c r="AE23" s="17">
        <f t="shared" si="2"/>
        <v>0</v>
      </c>
      <c r="AF23" s="20"/>
      <c r="AG23" s="20"/>
      <c r="AI23" s="143"/>
      <c r="AJ23" s="143"/>
      <c r="AK23" s="143"/>
      <c r="AL23" s="143"/>
      <c r="AM23" s="143"/>
      <c r="AN23" s="143"/>
      <c r="AO23" s="143"/>
      <c r="AP23" s="143"/>
    </row>
    <row r="24" spans="1:42" ht="20.100000000000001" customHeight="1" x14ac:dyDescent="0.2">
      <c r="A24" s="2" t="s">
        <v>191</v>
      </c>
      <c r="B24" s="2" t="s">
        <v>250</v>
      </c>
      <c r="C24" s="2" t="s">
        <v>239</v>
      </c>
      <c r="D24" s="2" t="s">
        <v>240</v>
      </c>
      <c r="E24" s="2" t="s">
        <v>241</v>
      </c>
      <c r="F24" s="3">
        <v>1077</v>
      </c>
      <c r="G24" s="3">
        <v>892</v>
      </c>
      <c r="H24" s="4">
        <v>0.82822655524605404</v>
      </c>
      <c r="I24" s="3">
        <v>912</v>
      </c>
      <c r="J24" s="3">
        <v>413</v>
      </c>
      <c r="K24" s="3">
        <v>843</v>
      </c>
      <c r="M24" s="127"/>
      <c r="N24" s="127"/>
      <c r="O24" s="127"/>
      <c r="P24" s="127"/>
      <c r="R24" s="190"/>
      <c r="S24" s="131"/>
      <c r="T24" s="16"/>
      <c r="U24" s="16"/>
      <c r="V24" s="16"/>
      <c r="W24" s="16"/>
      <c r="X24" s="20"/>
      <c r="Y24" s="20"/>
      <c r="Z24" s="141"/>
      <c r="AA24" s="17">
        <f t="shared" si="0"/>
        <v>1077</v>
      </c>
      <c r="AB24" s="17">
        <f t="shared" si="1"/>
        <v>892</v>
      </c>
      <c r="AC24" s="144">
        <f>IFERROR(Tabcosting[[#This Row],[Good Qty]]/Tabcosting[[#This Row],[Launched Qty]],"")</f>
        <v>0.82822655524605382</v>
      </c>
      <c r="AD24" s="16"/>
      <c r="AE24" s="17">
        <f t="shared" si="2"/>
        <v>413</v>
      </c>
      <c r="AF24" s="20"/>
      <c r="AG24" s="20"/>
      <c r="AI24" s="143"/>
      <c r="AJ24" s="143"/>
      <c r="AK24" s="143"/>
      <c r="AL24" s="143"/>
      <c r="AM24" s="143"/>
      <c r="AN24" s="143"/>
      <c r="AO24" s="143"/>
      <c r="AP24" s="143"/>
    </row>
    <row r="25" spans="1:42" ht="20.100000000000001" customHeight="1" x14ac:dyDescent="0.2">
      <c r="A25" s="2" t="s">
        <v>127</v>
      </c>
      <c r="B25" s="2" t="s">
        <v>251</v>
      </c>
      <c r="C25" s="2" t="s">
        <v>239</v>
      </c>
      <c r="D25" s="2" t="s">
        <v>240</v>
      </c>
      <c r="E25" s="2" t="s">
        <v>241</v>
      </c>
      <c r="F25" s="3">
        <v>570</v>
      </c>
      <c r="G25" s="3">
        <v>481</v>
      </c>
      <c r="H25" s="4">
        <v>0.84385964912280698</v>
      </c>
      <c r="I25" s="3">
        <v>443</v>
      </c>
      <c r="J25" s="3">
        <v>991</v>
      </c>
      <c r="K25" s="3">
        <v>362</v>
      </c>
      <c r="M25" s="127"/>
      <c r="N25" s="127"/>
      <c r="O25" s="127"/>
      <c r="P25" s="127"/>
      <c r="R25" s="190"/>
      <c r="S25" s="131"/>
      <c r="T25" s="16"/>
      <c r="U25" s="16"/>
      <c r="V25" s="16"/>
      <c r="W25" s="16"/>
      <c r="X25" s="20"/>
      <c r="Y25" s="20"/>
      <c r="Z25" s="141"/>
      <c r="AA25" s="17">
        <f t="shared" si="0"/>
        <v>570</v>
      </c>
      <c r="AB25" s="17">
        <f t="shared" si="1"/>
        <v>481</v>
      </c>
      <c r="AC25" s="144">
        <f>IFERROR(Tabcosting[[#This Row],[Good Qty]]/Tabcosting[[#This Row],[Launched Qty]],"")</f>
        <v>0.84385964912280698</v>
      </c>
      <c r="AD25" s="16"/>
      <c r="AE25" s="17">
        <f t="shared" si="2"/>
        <v>991</v>
      </c>
      <c r="AF25" s="20"/>
      <c r="AG25" s="20"/>
    </row>
    <row r="26" spans="1:42" ht="20.100000000000001" customHeight="1" x14ac:dyDescent="0.2">
      <c r="A26" s="2" t="s">
        <v>31</v>
      </c>
      <c r="B26" s="2" t="s">
        <v>253</v>
      </c>
      <c r="C26" s="2" t="s">
        <v>239</v>
      </c>
      <c r="D26" s="2" t="s">
        <v>240</v>
      </c>
      <c r="E26" s="2" t="s">
        <v>241</v>
      </c>
      <c r="F26" s="3">
        <v>2149</v>
      </c>
      <c r="G26" s="3">
        <v>1793</v>
      </c>
      <c r="H26" s="4">
        <v>0.83434155421126099</v>
      </c>
      <c r="I26" s="3">
        <v>3587</v>
      </c>
      <c r="J26" s="3">
        <v>967</v>
      </c>
      <c r="K26" s="3">
        <v>0</v>
      </c>
      <c r="M26" s="127"/>
      <c r="N26" s="127">
        <v>2</v>
      </c>
      <c r="O26" s="127"/>
      <c r="P26" s="127"/>
      <c r="R26" s="190"/>
      <c r="S26" s="131"/>
      <c r="T26" s="16"/>
      <c r="U26" s="16"/>
      <c r="V26" s="16"/>
      <c r="W26" s="16"/>
      <c r="X26" s="20"/>
      <c r="Y26" s="20"/>
      <c r="Z26" s="141"/>
      <c r="AA26" s="17">
        <f t="shared" si="0"/>
        <v>2149</v>
      </c>
      <c r="AB26" s="17">
        <f t="shared" si="1"/>
        <v>1795</v>
      </c>
      <c r="AC26" s="144">
        <f>IFERROR(Tabcosting[[#This Row],[Good Qty]]/Tabcosting[[#This Row],[Launched Qty]],"")</f>
        <v>0.83527221963704046</v>
      </c>
      <c r="AD26" s="16"/>
      <c r="AE26" s="17">
        <f t="shared" si="2"/>
        <v>967</v>
      </c>
      <c r="AF26" s="20"/>
      <c r="AG26" s="20"/>
    </row>
    <row r="27" spans="1:42" ht="20.100000000000001" customHeight="1" x14ac:dyDescent="0.2">
      <c r="A27" s="2" t="s">
        <v>34</v>
      </c>
      <c r="B27" s="2" t="s">
        <v>254</v>
      </c>
      <c r="C27" s="2" t="s">
        <v>32</v>
      </c>
      <c r="D27" s="2" t="s">
        <v>240</v>
      </c>
      <c r="E27" s="2" t="s">
        <v>241</v>
      </c>
      <c r="F27" s="3">
        <v>868</v>
      </c>
      <c r="G27" s="3">
        <v>591</v>
      </c>
      <c r="H27" s="4">
        <v>0.68087557603686599</v>
      </c>
      <c r="I27" s="3">
        <v>1181</v>
      </c>
      <c r="J27" s="3">
        <v>253</v>
      </c>
      <c r="K27" s="3">
        <v>0</v>
      </c>
      <c r="M27" s="127"/>
      <c r="N27" s="127"/>
      <c r="O27" s="127"/>
      <c r="P27" s="127"/>
      <c r="R27" s="190"/>
      <c r="S27" s="131"/>
      <c r="T27" s="16"/>
      <c r="U27" s="16"/>
      <c r="V27" s="16"/>
      <c r="W27" s="16"/>
      <c r="X27" s="20"/>
      <c r="Y27" s="20"/>
      <c r="Z27" s="141"/>
      <c r="AA27" s="17">
        <f t="shared" si="0"/>
        <v>868</v>
      </c>
      <c r="AB27" s="17">
        <f t="shared" si="1"/>
        <v>591</v>
      </c>
      <c r="AC27" s="144">
        <f>IFERROR(Tabcosting[[#This Row],[Good Qty]]/Tabcosting[[#This Row],[Launched Qty]],"")</f>
        <v>0.68087557603686633</v>
      </c>
      <c r="AD27" s="16"/>
      <c r="AE27" s="17">
        <f t="shared" si="2"/>
        <v>253</v>
      </c>
      <c r="AF27" s="20"/>
      <c r="AG27" s="20"/>
    </row>
    <row r="28" spans="1:42" ht="20.100000000000001" customHeight="1" x14ac:dyDescent="0.2">
      <c r="A28" s="2" t="s">
        <v>35</v>
      </c>
      <c r="B28" s="2" t="s">
        <v>255</v>
      </c>
      <c r="C28" s="2" t="s">
        <v>32</v>
      </c>
      <c r="D28" s="2" t="s">
        <v>240</v>
      </c>
      <c r="E28" s="2" t="s">
        <v>241</v>
      </c>
      <c r="F28" s="3">
        <v>9257</v>
      </c>
      <c r="G28" s="3">
        <v>7414</v>
      </c>
      <c r="H28" s="4">
        <v>0.80090742141082405</v>
      </c>
      <c r="I28" s="3">
        <v>14821</v>
      </c>
      <c r="J28" s="3">
        <v>2929</v>
      </c>
      <c r="K28" s="3">
        <v>13</v>
      </c>
      <c r="M28" s="127"/>
      <c r="N28" s="127">
        <v>10</v>
      </c>
      <c r="O28" s="127"/>
      <c r="P28" s="127"/>
      <c r="R28" s="190"/>
      <c r="S28" s="131"/>
      <c r="T28" s="16"/>
      <c r="U28" s="16"/>
      <c r="V28" s="16"/>
      <c r="W28" s="16"/>
      <c r="X28" s="20"/>
      <c r="Y28" s="20"/>
      <c r="Z28" s="141"/>
      <c r="AA28" s="17">
        <f t="shared" si="0"/>
        <v>9257</v>
      </c>
      <c r="AB28" s="17">
        <f t="shared" si="1"/>
        <v>7424</v>
      </c>
      <c r="AC28" s="144">
        <f>IFERROR(Tabcosting[[#This Row],[Good Qty]]/Tabcosting[[#This Row],[Launched Qty]],"")</f>
        <v>0.80198768499513884</v>
      </c>
      <c r="AD28" s="16"/>
      <c r="AE28" s="17">
        <f t="shared" si="2"/>
        <v>2929</v>
      </c>
      <c r="AF28" s="20"/>
      <c r="AG28" s="20"/>
    </row>
    <row r="29" spans="1:42" ht="20.100000000000001" customHeight="1" x14ac:dyDescent="0.2">
      <c r="A29" s="2" t="s">
        <v>37</v>
      </c>
      <c r="B29" s="2" t="s">
        <v>256</v>
      </c>
      <c r="C29" s="2" t="s">
        <v>32</v>
      </c>
      <c r="D29" s="2" t="s">
        <v>240</v>
      </c>
      <c r="E29" s="2" t="s">
        <v>241</v>
      </c>
      <c r="F29" s="3">
        <v>165</v>
      </c>
      <c r="G29" s="3">
        <v>118</v>
      </c>
      <c r="H29" s="4">
        <v>0.71515151515151498</v>
      </c>
      <c r="I29" s="3">
        <v>236</v>
      </c>
      <c r="J29" s="3">
        <v>83</v>
      </c>
      <c r="K29" s="3">
        <v>0</v>
      </c>
      <c r="M29" s="127"/>
      <c r="N29" s="127"/>
      <c r="O29" s="127"/>
      <c r="P29" s="127"/>
      <c r="R29" s="190"/>
      <c r="S29" s="131"/>
      <c r="T29" s="16"/>
      <c r="U29" s="16"/>
      <c r="V29" s="16"/>
      <c r="W29" s="16"/>
      <c r="X29" s="20"/>
      <c r="Y29" s="20"/>
      <c r="Z29" s="141"/>
      <c r="AA29" s="17">
        <f t="shared" si="0"/>
        <v>165</v>
      </c>
      <c r="AB29" s="17">
        <f t="shared" si="1"/>
        <v>118</v>
      </c>
      <c r="AC29" s="144">
        <f>IFERROR(Tabcosting[[#This Row],[Good Qty]]/Tabcosting[[#This Row],[Launched Qty]],"")</f>
        <v>0.7151515151515152</v>
      </c>
      <c r="AD29" s="16"/>
      <c r="AE29" s="17">
        <f t="shared" si="2"/>
        <v>83</v>
      </c>
      <c r="AF29" s="20"/>
      <c r="AG29" s="20"/>
    </row>
    <row r="30" spans="1:42" ht="20.100000000000001" customHeight="1" x14ac:dyDescent="0.2">
      <c r="A30" s="2" t="s">
        <v>39</v>
      </c>
      <c r="B30" s="2" t="s">
        <v>257</v>
      </c>
      <c r="C30" s="2" t="s">
        <v>32</v>
      </c>
      <c r="D30" s="2" t="s">
        <v>33</v>
      </c>
      <c r="E30" s="2" t="s">
        <v>241</v>
      </c>
      <c r="F30" s="3">
        <v>240</v>
      </c>
      <c r="G30" s="3">
        <v>0</v>
      </c>
      <c r="H30" s="4">
        <v>0</v>
      </c>
      <c r="I30" s="3">
        <v>0</v>
      </c>
      <c r="J30" s="3">
        <v>662</v>
      </c>
      <c r="K30" s="3">
        <v>1003</v>
      </c>
      <c r="M30" s="127">
        <v>-240</v>
      </c>
      <c r="N30" s="127">
        <v>0</v>
      </c>
      <c r="O30" s="127">
        <v>1596</v>
      </c>
      <c r="P30" s="127"/>
      <c r="R30" s="190"/>
      <c r="S30" s="131"/>
      <c r="T30" s="16"/>
      <c r="U30" s="16"/>
      <c r="V30" s="16"/>
      <c r="W30" s="16"/>
      <c r="X30" s="20"/>
      <c r="Y30" s="20"/>
      <c r="Z30" s="141"/>
      <c r="AA30" s="17">
        <f t="shared" si="0"/>
        <v>0</v>
      </c>
      <c r="AB30" s="17">
        <f t="shared" si="1"/>
        <v>0</v>
      </c>
      <c r="AC30" s="144" t="str">
        <f>IFERROR(Tabcosting[[#This Row],[Good Qty]]/Tabcosting[[#This Row],[Launched Qty]],"")</f>
        <v/>
      </c>
      <c r="AD30" s="16"/>
      <c r="AE30" s="17">
        <f t="shared" si="2"/>
        <v>2258</v>
      </c>
      <c r="AF30" s="20"/>
      <c r="AG30" s="20"/>
    </row>
    <row r="31" spans="1:42" ht="20.100000000000001" customHeight="1" x14ac:dyDescent="0.2">
      <c r="A31" s="2" t="s">
        <v>41</v>
      </c>
      <c r="B31" s="2" t="s">
        <v>258</v>
      </c>
      <c r="C31" s="2" t="s">
        <v>32</v>
      </c>
      <c r="D31" s="2" t="s">
        <v>240</v>
      </c>
      <c r="E31" s="2" t="s">
        <v>241</v>
      </c>
      <c r="F31" s="3">
        <v>89</v>
      </c>
      <c r="G31" s="3">
        <v>70</v>
      </c>
      <c r="H31" s="4">
        <v>0.78651685393258397</v>
      </c>
      <c r="I31" s="3">
        <v>140</v>
      </c>
      <c r="J31" s="3">
        <v>0</v>
      </c>
      <c r="K31" s="3">
        <v>0</v>
      </c>
      <c r="M31" s="127"/>
      <c r="N31" s="127"/>
      <c r="O31" s="127"/>
      <c r="P31" s="127"/>
      <c r="R31" s="190"/>
      <c r="S31" s="131"/>
      <c r="T31" s="16"/>
      <c r="U31" s="16"/>
      <c r="V31" s="16"/>
      <c r="W31" s="16"/>
      <c r="X31" s="20"/>
      <c r="Y31" s="20"/>
      <c r="Z31" s="141"/>
      <c r="AA31" s="17">
        <f t="shared" si="0"/>
        <v>89</v>
      </c>
      <c r="AB31" s="17">
        <f t="shared" si="1"/>
        <v>70</v>
      </c>
      <c r="AC31" s="144">
        <f>IFERROR(Tabcosting[[#This Row],[Good Qty]]/Tabcosting[[#This Row],[Launched Qty]],"")</f>
        <v>0.7865168539325843</v>
      </c>
      <c r="AD31" s="16"/>
      <c r="AE31" s="17">
        <f t="shared" si="2"/>
        <v>0</v>
      </c>
      <c r="AF31" s="20"/>
      <c r="AG31" s="20"/>
    </row>
    <row r="32" spans="1:42" ht="20.100000000000001" customHeight="1" x14ac:dyDescent="0.2">
      <c r="A32" s="2" t="s">
        <v>43</v>
      </c>
      <c r="B32" s="2" t="s">
        <v>259</v>
      </c>
      <c r="C32" s="2" t="s">
        <v>32</v>
      </c>
      <c r="D32" s="2" t="s">
        <v>240</v>
      </c>
      <c r="E32" s="2" t="s">
        <v>241</v>
      </c>
      <c r="F32" s="3">
        <v>0</v>
      </c>
      <c r="G32" s="3">
        <v>0</v>
      </c>
      <c r="H32" s="4">
        <v>0</v>
      </c>
      <c r="I32" s="3">
        <v>0</v>
      </c>
      <c r="J32" s="3">
        <v>0</v>
      </c>
      <c r="K32" s="3">
        <v>0</v>
      </c>
      <c r="M32" s="127"/>
      <c r="N32" s="127"/>
      <c r="O32" s="127"/>
      <c r="P32" s="127"/>
      <c r="R32" s="190"/>
      <c r="S32" s="131"/>
      <c r="T32" s="16"/>
      <c r="U32" s="16"/>
      <c r="V32" s="16"/>
      <c r="W32" s="16"/>
      <c r="X32" s="20"/>
      <c r="Y32" s="20"/>
      <c r="Z32" s="141"/>
      <c r="AA32" s="17">
        <f t="shared" si="0"/>
        <v>0</v>
      </c>
      <c r="AB32" s="17">
        <f t="shared" si="1"/>
        <v>0</v>
      </c>
      <c r="AC32" s="144" t="str">
        <f>IFERROR(Tabcosting[[#This Row],[Good Qty]]/Tabcosting[[#This Row],[Launched Qty]],"")</f>
        <v/>
      </c>
      <c r="AD32" s="16"/>
      <c r="AE32" s="17">
        <f t="shared" si="2"/>
        <v>0</v>
      </c>
      <c r="AF32" s="20"/>
      <c r="AG32" s="20"/>
    </row>
    <row r="33" spans="1:33" ht="20.100000000000001" customHeight="1" x14ac:dyDescent="0.2">
      <c r="A33" s="2" t="s">
        <v>45</v>
      </c>
      <c r="B33" s="2" t="s">
        <v>260</v>
      </c>
      <c r="C33" s="2" t="s">
        <v>32</v>
      </c>
      <c r="D33" s="2" t="s">
        <v>240</v>
      </c>
      <c r="E33" s="2" t="s">
        <v>241</v>
      </c>
      <c r="F33" s="3">
        <v>2546</v>
      </c>
      <c r="G33" s="3">
        <v>2162</v>
      </c>
      <c r="H33" s="4">
        <v>0.84917517674784004</v>
      </c>
      <c r="I33" s="3">
        <v>4328</v>
      </c>
      <c r="J33" s="3">
        <v>585</v>
      </c>
      <c r="K33" s="3">
        <v>1</v>
      </c>
      <c r="M33" s="127"/>
      <c r="N33" s="127">
        <v>4</v>
      </c>
      <c r="O33" s="127"/>
      <c r="P33" s="127"/>
      <c r="R33" s="190"/>
      <c r="S33" s="131"/>
      <c r="T33" s="16"/>
      <c r="U33" s="16"/>
      <c r="V33" s="16"/>
      <c r="W33" s="16"/>
      <c r="X33" s="20"/>
      <c r="Y33" s="20"/>
      <c r="Z33" s="141"/>
      <c r="AA33" s="17">
        <f t="shared" si="0"/>
        <v>2546</v>
      </c>
      <c r="AB33" s="17">
        <f t="shared" si="1"/>
        <v>2166</v>
      </c>
      <c r="AC33" s="144">
        <f>IFERROR(Tabcosting[[#This Row],[Good Qty]]/Tabcosting[[#This Row],[Launched Qty]],"")</f>
        <v>0.85074626865671643</v>
      </c>
      <c r="AD33" s="16"/>
      <c r="AE33" s="17">
        <f t="shared" si="2"/>
        <v>585</v>
      </c>
      <c r="AF33" s="20"/>
      <c r="AG33" s="20"/>
    </row>
    <row r="34" spans="1:33" ht="20.100000000000001" customHeight="1" x14ac:dyDescent="0.2">
      <c r="A34" s="2" t="s">
        <v>47</v>
      </c>
      <c r="B34" s="2" t="s">
        <v>261</v>
      </c>
      <c r="C34" s="2" t="s">
        <v>32</v>
      </c>
      <c r="D34" s="2" t="s">
        <v>240</v>
      </c>
      <c r="E34" s="2" t="s">
        <v>241</v>
      </c>
      <c r="F34" s="3">
        <v>0</v>
      </c>
      <c r="G34" s="3">
        <v>0</v>
      </c>
      <c r="H34" s="4">
        <v>0</v>
      </c>
      <c r="I34" s="3">
        <v>0</v>
      </c>
      <c r="J34" s="3">
        <v>0</v>
      </c>
      <c r="K34" s="3">
        <v>0</v>
      </c>
      <c r="M34" s="127"/>
      <c r="N34" s="127"/>
      <c r="O34" s="127"/>
      <c r="P34" s="127"/>
      <c r="R34" s="190"/>
      <c r="S34" s="131"/>
      <c r="T34" s="16"/>
      <c r="U34" s="16"/>
      <c r="V34" s="16"/>
      <c r="W34" s="16"/>
      <c r="X34" s="20"/>
      <c r="Y34" s="20"/>
      <c r="Z34" s="141"/>
      <c r="AA34" s="17">
        <f t="shared" si="0"/>
        <v>0</v>
      </c>
      <c r="AB34" s="17">
        <f t="shared" si="1"/>
        <v>0</v>
      </c>
      <c r="AC34" s="144" t="str">
        <f>IFERROR(Tabcosting[[#This Row],[Good Qty]]/Tabcosting[[#This Row],[Launched Qty]],"")</f>
        <v/>
      </c>
      <c r="AD34" s="16"/>
      <c r="AE34" s="17">
        <f t="shared" si="2"/>
        <v>0</v>
      </c>
      <c r="AF34" s="20"/>
      <c r="AG34" s="20"/>
    </row>
    <row r="35" spans="1:33" ht="20.100000000000001" customHeight="1" x14ac:dyDescent="0.2">
      <c r="A35" s="2" t="s">
        <v>49</v>
      </c>
      <c r="B35" s="2" t="s">
        <v>246</v>
      </c>
      <c r="C35" s="2" t="s">
        <v>32</v>
      </c>
      <c r="D35" s="2" t="s">
        <v>240</v>
      </c>
      <c r="E35" s="2" t="s">
        <v>241</v>
      </c>
      <c r="F35" s="3">
        <v>0</v>
      </c>
      <c r="G35" s="3">
        <v>0</v>
      </c>
      <c r="H35" s="4">
        <v>0</v>
      </c>
      <c r="I35" s="3">
        <v>0</v>
      </c>
      <c r="J35" s="3">
        <v>0</v>
      </c>
      <c r="K35" s="3">
        <v>2</v>
      </c>
      <c r="M35" s="127"/>
      <c r="N35" s="127"/>
      <c r="O35" s="127"/>
      <c r="P35" s="127"/>
      <c r="R35" s="190"/>
      <c r="S35" s="131"/>
      <c r="T35" s="16"/>
      <c r="U35" s="16"/>
      <c r="V35" s="16"/>
      <c r="W35" s="16"/>
      <c r="X35" s="20"/>
      <c r="Y35" s="20"/>
      <c r="Z35" s="141"/>
      <c r="AA35" s="17">
        <f t="shared" ref="AA35:AA66" si="3">M35+F35</f>
        <v>0</v>
      </c>
      <c r="AB35" s="17">
        <f t="shared" ref="AB35:AB66" si="4">N35+G35</f>
        <v>0</v>
      </c>
      <c r="AC35" s="144" t="str">
        <f>IFERROR(Tabcosting[[#This Row],[Good Qty]]/Tabcosting[[#This Row],[Launched Qty]],"")</f>
        <v/>
      </c>
      <c r="AD35" s="16"/>
      <c r="AE35" s="17">
        <f t="shared" ref="AE35:AE66" si="5">O35+J35</f>
        <v>0</v>
      </c>
      <c r="AF35" s="20"/>
      <c r="AG35" s="20"/>
    </row>
    <row r="36" spans="1:33" ht="20.100000000000001" customHeight="1" x14ac:dyDescent="0.2">
      <c r="A36" s="2" t="s">
        <v>51</v>
      </c>
      <c r="B36" s="2" t="s">
        <v>262</v>
      </c>
      <c r="C36" s="2" t="s">
        <v>32</v>
      </c>
      <c r="D36" s="2" t="s">
        <v>240</v>
      </c>
      <c r="E36" s="2" t="s">
        <v>241</v>
      </c>
      <c r="F36" s="3">
        <v>209</v>
      </c>
      <c r="G36" s="3">
        <v>173</v>
      </c>
      <c r="H36" s="4">
        <v>0.82775119617224902</v>
      </c>
      <c r="I36" s="3">
        <v>347</v>
      </c>
      <c r="J36" s="3">
        <v>74</v>
      </c>
      <c r="K36" s="3">
        <v>0</v>
      </c>
      <c r="M36" s="127"/>
      <c r="N36" s="127">
        <v>1</v>
      </c>
      <c r="O36" s="127"/>
      <c r="P36" s="127"/>
      <c r="R36" s="190"/>
      <c r="S36" s="131"/>
      <c r="T36" s="16"/>
      <c r="U36" s="16"/>
      <c r="V36" s="16"/>
      <c r="W36" s="16"/>
      <c r="X36" s="20"/>
      <c r="Y36" s="20"/>
      <c r="Z36" s="141"/>
      <c r="AA36" s="17">
        <f t="shared" si="3"/>
        <v>209</v>
      </c>
      <c r="AB36" s="17">
        <f t="shared" si="4"/>
        <v>174</v>
      </c>
      <c r="AC36" s="144">
        <f>IFERROR(Tabcosting[[#This Row],[Good Qty]]/Tabcosting[[#This Row],[Launched Qty]],"")</f>
        <v>0.83253588516746413</v>
      </c>
      <c r="AD36" s="16"/>
      <c r="AE36" s="17">
        <f t="shared" si="5"/>
        <v>74</v>
      </c>
      <c r="AF36" s="20"/>
      <c r="AG36" s="20"/>
    </row>
    <row r="37" spans="1:33" ht="20.100000000000001" customHeight="1" x14ac:dyDescent="0.2">
      <c r="A37" s="2" t="s">
        <v>53</v>
      </c>
      <c r="B37" s="2" t="s">
        <v>263</v>
      </c>
      <c r="C37" s="2" t="s">
        <v>32</v>
      </c>
      <c r="D37" s="2" t="s">
        <v>33</v>
      </c>
      <c r="E37" s="2" t="s">
        <v>241</v>
      </c>
      <c r="F37" s="3">
        <v>728</v>
      </c>
      <c r="G37" s="3">
        <v>506</v>
      </c>
      <c r="H37" s="4">
        <v>0.69505494505494503</v>
      </c>
      <c r="I37" s="3">
        <v>0</v>
      </c>
      <c r="J37" s="3">
        <v>1442</v>
      </c>
      <c r="K37" s="3">
        <v>1825</v>
      </c>
      <c r="M37" s="139">
        <v>-728</v>
      </c>
      <c r="N37" s="140">
        <v>-506</v>
      </c>
      <c r="O37" s="140">
        <v>2581</v>
      </c>
      <c r="P37" s="127"/>
      <c r="R37" s="190"/>
      <c r="S37" s="131"/>
      <c r="T37" s="16"/>
      <c r="U37" s="16"/>
      <c r="V37" s="16"/>
      <c r="W37" s="16"/>
      <c r="X37" s="20"/>
      <c r="Y37" s="20"/>
      <c r="Z37" s="141"/>
      <c r="AA37" s="17">
        <f t="shared" si="3"/>
        <v>0</v>
      </c>
      <c r="AB37" s="17">
        <f t="shared" si="4"/>
        <v>0</v>
      </c>
      <c r="AC37" s="144" t="str">
        <f>IFERROR(Tabcosting[[#This Row],[Good Qty]]/Tabcosting[[#This Row],[Launched Qty]],"")</f>
        <v/>
      </c>
      <c r="AD37" s="16"/>
      <c r="AE37" s="17">
        <f t="shared" si="5"/>
        <v>4023</v>
      </c>
      <c r="AF37" s="20"/>
      <c r="AG37" s="20"/>
    </row>
    <row r="38" spans="1:33" ht="20.100000000000001" customHeight="1" x14ac:dyDescent="0.2">
      <c r="A38" s="2" t="s">
        <v>55</v>
      </c>
      <c r="B38" s="2" t="s">
        <v>264</v>
      </c>
      <c r="C38" s="2" t="s">
        <v>32</v>
      </c>
      <c r="D38" s="2" t="s">
        <v>240</v>
      </c>
      <c r="E38" s="2" t="s">
        <v>241</v>
      </c>
      <c r="F38" s="3">
        <v>689</v>
      </c>
      <c r="G38" s="3">
        <v>470</v>
      </c>
      <c r="H38" s="4">
        <v>0.68214804063860701</v>
      </c>
      <c r="I38" s="3">
        <v>940</v>
      </c>
      <c r="J38" s="3">
        <v>173</v>
      </c>
      <c r="K38" s="3">
        <v>0</v>
      </c>
      <c r="M38" s="127"/>
      <c r="N38" s="127"/>
      <c r="O38" s="127"/>
      <c r="P38" s="127"/>
      <c r="R38" s="190"/>
      <c r="S38" s="131"/>
      <c r="T38" s="16"/>
      <c r="U38" s="16"/>
      <c r="V38" s="16"/>
      <c r="W38" s="16"/>
      <c r="X38" s="20"/>
      <c r="Y38" s="20"/>
      <c r="Z38" s="141"/>
      <c r="AA38" s="17">
        <f t="shared" si="3"/>
        <v>689</v>
      </c>
      <c r="AB38" s="17">
        <f t="shared" si="4"/>
        <v>470</v>
      </c>
      <c r="AC38" s="144">
        <f>IFERROR(Tabcosting[[#This Row],[Good Qty]]/Tabcosting[[#This Row],[Launched Qty]],"")</f>
        <v>0.68214804063860668</v>
      </c>
      <c r="AD38" s="16"/>
      <c r="AE38" s="17">
        <f t="shared" si="5"/>
        <v>173</v>
      </c>
      <c r="AF38" s="20"/>
      <c r="AG38" s="20"/>
    </row>
    <row r="39" spans="1:33" ht="20.100000000000001" customHeight="1" x14ac:dyDescent="0.2">
      <c r="A39" s="2" t="s">
        <v>56</v>
      </c>
      <c r="B39" s="2" t="s">
        <v>265</v>
      </c>
      <c r="C39" s="2" t="s">
        <v>32</v>
      </c>
      <c r="D39" s="2" t="s">
        <v>240</v>
      </c>
      <c r="E39" s="2" t="s">
        <v>241</v>
      </c>
      <c r="F39" s="3">
        <v>0</v>
      </c>
      <c r="G39" s="3">
        <v>0</v>
      </c>
      <c r="H39" s="4">
        <v>0</v>
      </c>
      <c r="I39" s="3">
        <v>0</v>
      </c>
      <c r="J39" s="3">
        <v>0</v>
      </c>
      <c r="K39" s="3">
        <v>0</v>
      </c>
      <c r="M39" s="127"/>
      <c r="N39" s="127"/>
      <c r="O39" s="127"/>
      <c r="P39" s="127"/>
      <c r="R39" s="190"/>
      <c r="S39" s="131"/>
      <c r="T39" s="16"/>
      <c r="U39" s="16"/>
      <c r="V39" s="16"/>
      <c r="W39" s="16"/>
      <c r="X39" s="20"/>
      <c r="Y39" s="20"/>
      <c r="Z39" s="141"/>
      <c r="AA39" s="17">
        <f t="shared" si="3"/>
        <v>0</v>
      </c>
      <c r="AB39" s="17">
        <f t="shared" si="4"/>
        <v>0</v>
      </c>
      <c r="AC39" s="144" t="str">
        <f>IFERROR(Tabcosting[[#This Row],[Good Qty]]/Tabcosting[[#This Row],[Launched Qty]],"")</f>
        <v/>
      </c>
      <c r="AD39" s="16"/>
      <c r="AE39" s="17">
        <f t="shared" si="5"/>
        <v>0</v>
      </c>
      <c r="AF39" s="20"/>
      <c r="AG39" s="20"/>
    </row>
    <row r="40" spans="1:33" ht="20.100000000000001" customHeight="1" x14ac:dyDescent="0.2">
      <c r="A40" s="2" t="s">
        <v>57</v>
      </c>
      <c r="B40" s="2" t="s">
        <v>266</v>
      </c>
      <c r="C40" s="2" t="s">
        <v>32</v>
      </c>
      <c r="D40" s="2" t="s">
        <v>240</v>
      </c>
      <c r="E40" s="2" t="s">
        <v>241</v>
      </c>
      <c r="F40" s="3">
        <v>0</v>
      </c>
      <c r="G40" s="3">
        <v>0</v>
      </c>
      <c r="H40" s="4">
        <v>0</v>
      </c>
      <c r="I40" s="3">
        <v>0</v>
      </c>
      <c r="J40" s="3">
        <v>0</v>
      </c>
      <c r="K40" s="3">
        <v>0</v>
      </c>
      <c r="M40" s="127"/>
      <c r="N40" s="127"/>
      <c r="O40" s="127"/>
      <c r="P40" s="127"/>
      <c r="R40" s="190"/>
      <c r="S40" s="131"/>
      <c r="T40" s="16"/>
      <c r="U40" s="16"/>
      <c r="V40" s="16"/>
      <c r="W40" s="16"/>
      <c r="X40" s="20"/>
      <c r="Y40" s="20"/>
      <c r="Z40" s="141"/>
      <c r="AA40" s="17">
        <f t="shared" si="3"/>
        <v>0</v>
      </c>
      <c r="AB40" s="17">
        <f t="shared" si="4"/>
        <v>0</v>
      </c>
      <c r="AC40" s="144" t="str">
        <f>IFERROR(Tabcosting[[#This Row],[Good Qty]]/Tabcosting[[#This Row],[Launched Qty]],"")</f>
        <v/>
      </c>
      <c r="AD40" s="16"/>
      <c r="AE40" s="17">
        <f t="shared" si="5"/>
        <v>0</v>
      </c>
      <c r="AF40" s="20"/>
      <c r="AG40" s="20"/>
    </row>
    <row r="41" spans="1:33" ht="20.100000000000001" customHeight="1" x14ac:dyDescent="0.2">
      <c r="A41" s="2" t="s">
        <v>189</v>
      </c>
      <c r="B41" s="2" t="s">
        <v>267</v>
      </c>
      <c r="C41" s="2" t="s">
        <v>32</v>
      </c>
      <c r="D41" s="2" t="s">
        <v>240</v>
      </c>
      <c r="E41" s="2" t="s">
        <v>241</v>
      </c>
      <c r="F41" s="3">
        <v>0</v>
      </c>
      <c r="G41" s="3">
        <v>0</v>
      </c>
      <c r="H41" s="4">
        <v>0</v>
      </c>
      <c r="I41" s="3">
        <v>0</v>
      </c>
      <c r="J41" s="3">
        <v>0</v>
      </c>
      <c r="K41" s="3">
        <v>2</v>
      </c>
      <c r="M41" s="127"/>
      <c r="N41" s="127"/>
      <c r="O41" s="127"/>
      <c r="P41" s="127"/>
      <c r="R41" s="190"/>
      <c r="S41" s="131"/>
      <c r="T41" s="16"/>
      <c r="U41" s="16"/>
      <c r="V41" s="16"/>
      <c r="W41" s="16"/>
      <c r="X41" s="20"/>
      <c r="Y41" s="20"/>
      <c r="Z41" s="141"/>
      <c r="AA41" s="17">
        <f t="shared" si="3"/>
        <v>0</v>
      </c>
      <c r="AB41" s="17">
        <f t="shared" si="4"/>
        <v>0</v>
      </c>
      <c r="AC41" s="144" t="str">
        <f>IFERROR(Tabcosting[[#This Row],[Good Qty]]/Tabcosting[[#This Row],[Launched Qty]],"")</f>
        <v/>
      </c>
      <c r="AD41" s="16"/>
      <c r="AE41" s="17">
        <f t="shared" si="5"/>
        <v>0</v>
      </c>
      <c r="AF41" s="20"/>
      <c r="AG41" s="20"/>
    </row>
    <row r="42" spans="1:33" ht="20.100000000000001" customHeight="1" x14ac:dyDescent="0.2">
      <c r="A42" s="2" t="s">
        <v>58</v>
      </c>
      <c r="B42" s="2" t="s">
        <v>238</v>
      </c>
      <c r="C42" s="2" t="s">
        <v>268</v>
      </c>
      <c r="D42" s="2" t="s">
        <v>240</v>
      </c>
      <c r="E42" s="2" t="s">
        <v>241</v>
      </c>
      <c r="F42" s="3">
        <v>0</v>
      </c>
      <c r="G42" s="3">
        <v>0</v>
      </c>
      <c r="H42" s="4">
        <v>0</v>
      </c>
      <c r="I42" s="3">
        <v>0</v>
      </c>
      <c r="J42" s="3">
        <v>0</v>
      </c>
      <c r="K42" s="3">
        <v>0</v>
      </c>
      <c r="M42" s="127"/>
      <c r="N42" s="127"/>
      <c r="O42" s="127"/>
      <c r="P42" s="127"/>
      <c r="R42" s="190"/>
      <c r="S42" s="131"/>
      <c r="T42" s="16"/>
      <c r="U42" s="16"/>
      <c r="V42" s="16"/>
      <c r="W42" s="16"/>
      <c r="X42" s="20"/>
      <c r="Y42" s="20"/>
      <c r="Z42" s="141"/>
      <c r="AA42" s="17">
        <f t="shared" si="3"/>
        <v>0</v>
      </c>
      <c r="AB42" s="17">
        <f t="shared" si="4"/>
        <v>0</v>
      </c>
      <c r="AC42" s="144" t="str">
        <f>IFERROR(Tabcosting[[#This Row],[Good Qty]]/Tabcosting[[#This Row],[Launched Qty]],"")</f>
        <v/>
      </c>
      <c r="AD42" s="16"/>
      <c r="AE42" s="17">
        <f t="shared" si="5"/>
        <v>0</v>
      </c>
      <c r="AF42" s="20"/>
      <c r="AG42" s="20"/>
    </row>
    <row r="43" spans="1:33" ht="20.100000000000001" customHeight="1" x14ac:dyDescent="0.2">
      <c r="A43" s="2" t="s">
        <v>59</v>
      </c>
      <c r="B43" s="2" t="s">
        <v>238</v>
      </c>
      <c r="C43" s="2" t="s">
        <v>268</v>
      </c>
      <c r="D43" s="2" t="s">
        <v>240</v>
      </c>
      <c r="E43" s="2" t="s">
        <v>241</v>
      </c>
      <c r="F43" s="3">
        <v>0</v>
      </c>
      <c r="G43" s="3">
        <v>0</v>
      </c>
      <c r="H43" s="4">
        <v>0</v>
      </c>
      <c r="I43" s="3">
        <v>0</v>
      </c>
      <c r="J43" s="3">
        <v>0</v>
      </c>
      <c r="K43" s="3">
        <v>0</v>
      </c>
      <c r="M43" s="127"/>
      <c r="N43" s="127"/>
      <c r="O43" s="127"/>
      <c r="P43" s="127"/>
      <c r="R43" s="190"/>
      <c r="S43" s="131"/>
      <c r="T43" s="16"/>
      <c r="U43" s="16"/>
      <c r="V43" s="16"/>
      <c r="W43" s="16"/>
      <c r="X43" s="20"/>
      <c r="Y43" s="20"/>
      <c r="Z43" s="141"/>
      <c r="AA43" s="17">
        <f t="shared" si="3"/>
        <v>0</v>
      </c>
      <c r="AB43" s="17">
        <f t="shared" si="4"/>
        <v>0</v>
      </c>
      <c r="AC43" s="144" t="str">
        <f>IFERROR(Tabcosting[[#This Row],[Good Qty]]/Tabcosting[[#This Row],[Launched Qty]],"")</f>
        <v/>
      </c>
      <c r="AD43" s="16"/>
      <c r="AE43" s="17">
        <f t="shared" si="5"/>
        <v>0</v>
      </c>
      <c r="AF43" s="20"/>
      <c r="AG43" s="20"/>
    </row>
    <row r="44" spans="1:33" ht="20.100000000000001" customHeight="1" x14ac:dyDescent="0.2">
      <c r="A44" s="2" t="s">
        <v>60</v>
      </c>
      <c r="B44" s="2" t="s">
        <v>238</v>
      </c>
      <c r="C44" s="2" t="s">
        <v>268</v>
      </c>
      <c r="D44" s="2" t="s">
        <v>240</v>
      </c>
      <c r="E44" s="2" t="s">
        <v>241</v>
      </c>
      <c r="F44" s="3">
        <v>0</v>
      </c>
      <c r="G44" s="3">
        <v>0</v>
      </c>
      <c r="H44" s="4">
        <v>0</v>
      </c>
      <c r="I44" s="3">
        <v>0</v>
      </c>
      <c r="J44" s="3">
        <v>0</v>
      </c>
      <c r="K44" s="3">
        <v>0</v>
      </c>
      <c r="M44" s="127"/>
      <c r="N44" s="127"/>
      <c r="O44" s="127"/>
      <c r="P44" s="127"/>
      <c r="R44" s="190"/>
      <c r="S44" s="131"/>
      <c r="T44" s="16"/>
      <c r="U44" s="16"/>
      <c r="V44" s="16"/>
      <c r="W44" s="16"/>
      <c r="X44" s="20"/>
      <c r="Y44" s="20"/>
      <c r="Z44" s="141"/>
      <c r="AA44" s="17">
        <f t="shared" si="3"/>
        <v>0</v>
      </c>
      <c r="AB44" s="17">
        <f t="shared" si="4"/>
        <v>0</v>
      </c>
      <c r="AC44" s="144" t="str">
        <f>IFERROR(Tabcosting[[#This Row],[Good Qty]]/Tabcosting[[#This Row],[Launched Qty]],"")</f>
        <v/>
      </c>
      <c r="AD44" s="16"/>
      <c r="AE44" s="17">
        <f t="shared" si="5"/>
        <v>0</v>
      </c>
      <c r="AF44" s="20"/>
      <c r="AG44" s="20"/>
    </row>
    <row r="45" spans="1:33" ht="20.100000000000001" customHeight="1" x14ac:dyDescent="0.2">
      <c r="A45" s="2" t="s">
        <v>61</v>
      </c>
      <c r="B45" s="2" t="s">
        <v>242</v>
      </c>
      <c r="C45" s="2" t="s">
        <v>268</v>
      </c>
      <c r="D45" s="2" t="s">
        <v>240</v>
      </c>
      <c r="E45" s="2" t="s">
        <v>241</v>
      </c>
      <c r="F45" s="3">
        <v>29</v>
      </c>
      <c r="G45" s="3">
        <v>19</v>
      </c>
      <c r="H45" s="4">
        <v>0.65517241379310298</v>
      </c>
      <c r="I45" s="3">
        <v>38</v>
      </c>
      <c r="J45" s="3">
        <v>27</v>
      </c>
      <c r="K45" s="3">
        <v>0</v>
      </c>
      <c r="M45" s="127"/>
      <c r="N45" s="127"/>
      <c r="O45" s="127"/>
      <c r="P45" s="127"/>
      <c r="R45" s="190"/>
      <c r="S45" s="131"/>
      <c r="T45" s="16"/>
      <c r="U45" s="16"/>
      <c r="V45" s="16"/>
      <c r="W45" s="16"/>
      <c r="X45" s="20"/>
      <c r="Y45" s="20"/>
      <c r="Z45" s="141"/>
      <c r="AA45" s="17">
        <f t="shared" si="3"/>
        <v>29</v>
      </c>
      <c r="AB45" s="17">
        <f t="shared" si="4"/>
        <v>19</v>
      </c>
      <c r="AC45" s="144">
        <f>IFERROR(Tabcosting[[#This Row],[Good Qty]]/Tabcosting[[#This Row],[Launched Qty]],"")</f>
        <v>0.65517241379310343</v>
      </c>
      <c r="AD45" s="16"/>
      <c r="AE45" s="17">
        <f t="shared" si="5"/>
        <v>27</v>
      </c>
      <c r="AF45" s="20"/>
      <c r="AG45" s="20"/>
    </row>
    <row r="46" spans="1:33" ht="20.100000000000001" customHeight="1" x14ac:dyDescent="0.2">
      <c r="A46" s="2" t="s">
        <v>62</v>
      </c>
      <c r="B46" s="2" t="s">
        <v>112</v>
      </c>
      <c r="C46" s="2" t="s">
        <v>268</v>
      </c>
      <c r="D46" s="2" t="s">
        <v>240</v>
      </c>
      <c r="E46" s="2" t="s">
        <v>241</v>
      </c>
      <c r="F46" s="3">
        <v>233</v>
      </c>
      <c r="G46" s="3">
        <v>176</v>
      </c>
      <c r="H46" s="4">
        <v>0.75536480686695295</v>
      </c>
      <c r="I46" s="3">
        <v>352</v>
      </c>
      <c r="J46" s="3">
        <v>119</v>
      </c>
      <c r="K46" s="3">
        <v>0</v>
      </c>
      <c r="M46" s="127"/>
      <c r="N46" s="127"/>
      <c r="O46" s="127"/>
      <c r="P46" s="127"/>
      <c r="R46" s="190"/>
      <c r="S46" s="131"/>
      <c r="T46" s="16"/>
      <c r="U46" s="16"/>
      <c r="V46" s="16"/>
      <c r="W46" s="16"/>
      <c r="X46" s="20"/>
      <c r="Y46" s="20"/>
      <c r="Z46" s="141"/>
      <c r="AA46" s="17">
        <f t="shared" si="3"/>
        <v>233</v>
      </c>
      <c r="AB46" s="17">
        <f t="shared" si="4"/>
        <v>176</v>
      </c>
      <c r="AC46" s="144">
        <f>IFERROR(Tabcosting[[#This Row],[Good Qty]]/Tabcosting[[#This Row],[Launched Qty]],"")</f>
        <v>0.75536480686695284</v>
      </c>
      <c r="AD46" s="16"/>
      <c r="AE46" s="17">
        <f t="shared" si="5"/>
        <v>119</v>
      </c>
      <c r="AF46" s="20"/>
      <c r="AG46" s="20"/>
    </row>
    <row r="47" spans="1:33" ht="20.100000000000001" customHeight="1" x14ac:dyDescent="0.2">
      <c r="A47" s="2" t="s">
        <v>63</v>
      </c>
      <c r="B47" s="2" t="s">
        <v>243</v>
      </c>
      <c r="C47" s="2" t="s">
        <v>268</v>
      </c>
      <c r="D47" s="2" t="s">
        <v>240</v>
      </c>
      <c r="E47" s="2" t="s">
        <v>241</v>
      </c>
      <c r="F47" s="3">
        <v>0</v>
      </c>
      <c r="G47" s="3">
        <v>0</v>
      </c>
      <c r="H47" s="4">
        <v>0</v>
      </c>
      <c r="I47" s="3">
        <v>0</v>
      </c>
      <c r="J47" s="3">
        <v>0</v>
      </c>
      <c r="K47" s="3">
        <v>0</v>
      </c>
      <c r="M47" s="127"/>
      <c r="N47" s="127"/>
      <c r="O47" s="127"/>
      <c r="P47" s="127"/>
      <c r="R47" s="190"/>
      <c r="S47" s="131"/>
      <c r="T47" s="16"/>
      <c r="U47" s="16"/>
      <c r="V47" s="16"/>
      <c r="W47" s="16"/>
      <c r="X47" s="20"/>
      <c r="Y47" s="20"/>
      <c r="Z47" s="141"/>
      <c r="AA47" s="17">
        <f t="shared" si="3"/>
        <v>0</v>
      </c>
      <c r="AB47" s="17">
        <f t="shared" si="4"/>
        <v>0</v>
      </c>
      <c r="AC47" s="144" t="str">
        <f>IFERROR(Tabcosting[[#This Row],[Good Qty]]/Tabcosting[[#This Row],[Launched Qty]],"")</f>
        <v/>
      </c>
      <c r="AD47" s="16"/>
      <c r="AE47" s="17">
        <f t="shared" si="5"/>
        <v>0</v>
      </c>
      <c r="AF47" s="20"/>
      <c r="AG47" s="20"/>
    </row>
    <row r="48" spans="1:33" ht="20.100000000000001" customHeight="1" x14ac:dyDescent="0.2">
      <c r="A48" s="2" t="s">
        <v>64</v>
      </c>
      <c r="B48" s="2" t="s">
        <v>238</v>
      </c>
      <c r="C48" s="2" t="s">
        <v>268</v>
      </c>
      <c r="D48" s="2" t="s">
        <v>240</v>
      </c>
      <c r="E48" s="2" t="s">
        <v>241</v>
      </c>
      <c r="F48" s="3">
        <v>0</v>
      </c>
      <c r="G48" s="3">
        <v>0</v>
      </c>
      <c r="H48" s="4">
        <v>0</v>
      </c>
      <c r="I48" s="3">
        <v>0</v>
      </c>
      <c r="J48" s="3">
        <v>0</v>
      </c>
      <c r="K48" s="3">
        <v>0</v>
      </c>
      <c r="M48" s="127"/>
      <c r="N48" s="127"/>
      <c r="O48" s="127"/>
      <c r="P48" s="127"/>
      <c r="R48" s="190"/>
      <c r="S48" s="131"/>
      <c r="T48" s="16"/>
      <c r="U48" s="16"/>
      <c r="V48" s="16"/>
      <c r="W48" s="16"/>
      <c r="X48" s="20"/>
      <c r="Y48" s="20"/>
      <c r="Z48" s="141"/>
      <c r="AA48" s="17">
        <f t="shared" si="3"/>
        <v>0</v>
      </c>
      <c r="AB48" s="17">
        <f t="shared" si="4"/>
        <v>0</v>
      </c>
      <c r="AC48" s="144" t="str">
        <f>IFERROR(Tabcosting[[#This Row],[Good Qty]]/Tabcosting[[#This Row],[Launched Qty]],"")</f>
        <v/>
      </c>
      <c r="AD48" s="16"/>
      <c r="AE48" s="17">
        <f t="shared" si="5"/>
        <v>0</v>
      </c>
      <c r="AF48" s="20"/>
      <c r="AG48" s="20"/>
    </row>
    <row r="49" spans="1:33" ht="20.100000000000001" customHeight="1" x14ac:dyDescent="0.2">
      <c r="A49" s="2" t="s">
        <v>65</v>
      </c>
      <c r="B49" s="2" t="s">
        <v>246</v>
      </c>
      <c r="C49" s="2" t="s">
        <v>268</v>
      </c>
      <c r="D49" s="2" t="s">
        <v>240</v>
      </c>
      <c r="E49" s="2" t="s">
        <v>241</v>
      </c>
      <c r="F49" s="3">
        <v>133</v>
      </c>
      <c r="G49" s="3">
        <v>109</v>
      </c>
      <c r="H49" s="4">
        <v>0.81954887218045103</v>
      </c>
      <c r="I49" s="3">
        <v>218</v>
      </c>
      <c r="J49" s="3">
        <v>39</v>
      </c>
      <c r="K49" s="3">
        <v>0</v>
      </c>
      <c r="M49" s="127"/>
      <c r="N49" s="127"/>
      <c r="O49" s="127"/>
      <c r="P49" s="127"/>
      <c r="R49" s="190"/>
      <c r="S49" s="131"/>
      <c r="T49" s="16"/>
      <c r="U49" s="16"/>
      <c r="V49" s="16"/>
      <c r="W49" s="16"/>
      <c r="X49" s="20"/>
      <c r="Y49" s="20"/>
      <c r="Z49" s="141"/>
      <c r="AA49" s="17">
        <f t="shared" si="3"/>
        <v>133</v>
      </c>
      <c r="AB49" s="17">
        <f t="shared" si="4"/>
        <v>109</v>
      </c>
      <c r="AC49" s="144">
        <f>IFERROR(Tabcosting[[#This Row],[Good Qty]]/Tabcosting[[#This Row],[Launched Qty]],"")</f>
        <v>0.81954887218045114</v>
      </c>
      <c r="AD49" s="16"/>
      <c r="AE49" s="17">
        <f t="shared" si="5"/>
        <v>39</v>
      </c>
      <c r="AF49" s="20"/>
      <c r="AG49" s="20"/>
    </row>
    <row r="50" spans="1:33" ht="20.100000000000001" customHeight="1" x14ac:dyDescent="0.2">
      <c r="A50" s="2" t="s">
        <v>66</v>
      </c>
      <c r="B50" s="2" t="s">
        <v>242</v>
      </c>
      <c r="C50" s="2" t="s">
        <v>268</v>
      </c>
      <c r="D50" s="2" t="s">
        <v>240</v>
      </c>
      <c r="E50" s="2" t="s">
        <v>241</v>
      </c>
      <c r="F50" s="3">
        <v>60</v>
      </c>
      <c r="G50" s="3">
        <v>46</v>
      </c>
      <c r="H50" s="4">
        <v>0.76666666666666705</v>
      </c>
      <c r="I50" s="3">
        <v>92</v>
      </c>
      <c r="J50" s="3">
        <v>15</v>
      </c>
      <c r="K50" s="3">
        <v>0</v>
      </c>
      <c r="M50" s="127"/>
      <c r="N50" s="127"/>
      <c r="O50" s="127"/>
      <c r="P50" s="127"/>
      <c r="R50" s="190"/>
      <c r="S50" s="131"/>
      <c r="T50" s="16"/>
      <c r="U50" s="16"/>
      <c r="V50" s="16"/>
      <c r="W50" s="16"/>
      <c r="X50" s="20"/>
      <c r="Y50" s="20"/>
      <c r="Z50" s="141"/>
      <c r="AA50" s="17">
        <f t="shared" si="3"/>
        <v>60</v>
      </c>
      <c r="AB50" s="17">
        <f t="shared" si="4"/>
        <v>46</v>
      </c>
      <c r="AC50" s="144">
        <f>IFERROR(Tabcosting[[#This Row],[Good Qty]]/Tabcosting[[#This Row],[Launched Qty]],"")</f>
        <v>0.76666666666666672</v>
      </c>
      <c r="AD50" s="16"/>
      <c r="AE50" s="17">
        <f t="shared" si="5"/>
        <v>15</v>
      </c>
      <c r="AF50" s="20"/>
      <c r="AG50" s="20"/>
    </row>
    <row r="51" spans="1:33" ht="20.100000000000001" customHeight="1" x14ac:dyDescent="0.2">
      <c r="A51" s="2" t="s">
        <v>67</v>
      </c>
      <c r="B51" s="2" t="s">
        <v>112</v>
      </c>
      <c r="C51" s="2" t="s">
        <v>268</v>
      </c>
      <c r="D51" s="2" t="s">
        <v>240</v>
      </c>
      <c r="E51" s="2" t="s">
        <v>241</v>
      </c>
      <c r="F51" s="3">
        <v>91</v>
      </c>
      <c r="G51" s="3">
        <v>60</v>
      </c>
      <c r="H51" s="4">
        <v>0.659340659340659</v>
      </c>
      <c r="I51" s="3">
        <v>120</v>
      </c>
      <c r="J51" s="3">
        <v>21</v>
      </c>
      <c r="K51" s="3">
        <v>0</v>
      </c>
      <c r="M51" s="127"/>
      <c r="N51" s="127"/>
      <c r="O51" s="127"/>
      <c r="P51" s="127"/>
      <c r="R51" s="190"/>
      <c r="S51" s="131"/>
      <c r="T51" s="16"/>
      <c r="U51" s="16"/>
      <c r="V51" s="16"/>
      <c r="W51" s="16"/>
      <c r="X51" s="20"/>
      <c r="Y51" s="20"/>
      <c r="Z51" s="141"/>
      <c r="AA51" s="17">
        <f t="shared" si="3"/>
        <v>91</v>
      </c>
      <c r="AB51" s="17">
        <f t="shared" si="4"/>
        <v>60</v>
      </c>
      <c r="AC51" s="144">
        <f>IFERROR(Tabcosting[[#This Row],[Good Qty]]/Tabcosting[[#This Row],[Launched Qty]],"")</f>
        <v>0.65934065934065933</v>
      </c>
      <c r="AD51" s="16"/>
      <c r="AE51" s="17">
        <f t="shared" si="5"/>
        <v>21</v>
      </c>
      <c r="AF51" s="20"/>
      <c r="AG51" s="20"/>
    </row>
    <row r="52" spans="1:33" ht="20.100000000000001" customHeight="1" x14ac:dyDescent="0.2">
      <c r="A52" s="2" t="s">
        <v>68</v>
      </c>
      <c r="B52" s="2" t="s">
        <v>243</v>
      </c>
      <c r="C52" s="2" t="s">
        <v>268</v>
      </c>
      <c r="D52" s="2" t="s">
        <v>240</v>
      </c>
      <c r="E52" s="2" t="s">
        <v>241</v>
      </c>
      <c r="F52" s="3">
        <v>0</v>
      </c>
      <c r="G52" s="3">
        <v>0</v>
      </c>
      <c r="H52" s="4">
        <v>0</v>
      </c>
      <c r="I52" s="3">
        <v>0</v>
      </c>
      <c r="J52" s="3">
        <v>0</v>
      </c>
      <c r="K52" s="3">
        <v>0</v>
      </c>
      <c r="M52" s="127"/>
      <c r="N52" s="127"/>
      <c r="O52" s="127"/>
      <c r="P52" s="127"/>
      <c r="R52" s="190"/>
      <c r="S52" s="131"/>
      <c r="T52" s="16"/>
      <c r="U52" s="16"/>
      <c r="V52" s="16"/>
      <c r="W52" s="16"/>
      <c r="X52" s="20"/>
      <c r="Y52" s="20"/>
      <c r="Z52" s="141"/>
      <c r="AA52" s="17">
        <f t="shared" si="3"/>
        <v>0</v>
      </c>
      <c r="AB52" s="17">
        <f t="shared" si="4"/>
        <v>0</v>
      </c>
      <c r="AC52" s="144" t="str">
        <f>IFERROR(Tabcosting[[#This Row],[Good Qty]]/Tabcosting[[#This Row],[Launched Qty]],"")</f>
        <v/>
      </c>
      <c r="AD52" s="16"/>
      <c r="AE52" s="17">
        <f t="shared" si="5"/>
        <v>0</v>
      </c>
      <c r="AF52" s="20"/>
      <c r="AG52" s="20"/>
    </row>
    <row r="53" spans="1:33" ht="20.100000000000001" customHeight="1" x14ac:dyDescent="0.2">
      <c r="A53" s="2" t="s">
        <v>69</v>
      </c>
      <c r="B53" s="2" t="s">
        <v>238</v>
      </c>
      <c r="C53" s="2" t="s">
        <v>268</v>
      </c>
      <c r="D53" s="2" t="s">
        <v>240</v>
      </c>
      <c r="E53" s="2" t="s">
        <v>241</v>
      </c>
      <c r="F53" s="3">
        <v>0</v>
      </c>
      <c r="G53" s="3">
        <v>0</v>
      </c>
      <c r="H53" s="4">
        <v>0</v>
      </c>
      <c r="I53" s="3">
        <v>0</v>
      </c>
      <c r="J53" s="3">
        <v>0</v>
      </c>
      <c r="K53" s="3">
        <v>0</v>
      </c>
      <c r="M53" s="127"/>
      <c r="N53" s="127"/>
      <c r="O53" s="127"/>
      <c r="P53" s="127"/>
      <c r="R53" s="190"/>
      <c r="S53" s="131"/>
      <c r="T53" s="16"/>
      <c r="U53" s="16"/>
      <c r="V53" s="16"/>
      <c r="W53" s="16"/>
      <c r="X53" s="20"/>
      <c r="Y53" s="20"/>
      <c r="Z53" s="141"/>
      <c r="AA53" s="17">
        <f t="shared" si="3"/>
        <v>0</v>
      </c>
      <c r="AB53" s="17">
        <f t="shared" si="4"/>
        <v>0</v>
      </c>
      <c r="AC53" s="144" t="str">
        <f>IFERROR(Tabcosting[[#This Row],[Good Qty]]/Tabcosting[[#This Row],[Launched Qty]],"")</f>
        <v/>
      </c>
      <c r="AD53" s="16"/>
      <c r="AE53" s="17">
        <f t="shared" si="5"/>
        <v>0</v>
      </c>
      <c r="AF53" s="20"/>
      <c r="AG53" s="20"/>
    </row>
    <row r="54" spans="1:33" ht="20.100000000000001" customHeight="1" x14ac:dyDescent="0.2">
      <c r="A54" s="2" t="s">
        <v>70</v>
      </c>
      <c r="B54" s="2" t="s">
        <v>267</v>
      </c>
      <c r="C54" s="2" t="s">
        <v>268</v>
      </c>
      <c r="D54" s="2" t="s">
        <v>240</v>
      </c>
      <c r="E54" s="2" t="s">
        <v>241</v>
      </c>
      <c r="F54" s="3">
        <v>0</v>
      </c>
      <c r="G54" s="3">
        <v>0</v>
      </c>
      <c r="H54" s="4">
        <v>0</v>
      </c>
      <c r="I54" s="3">
        <v>0</v>
      </c>
      <c r="J54" s="3">
        <v>28</v>
      </c>
      <c r="K54" s="3">
        <v>0</v>
      </c>
      <c r="M54" s="127"/>
      <c r="N54" s="127"/>
      <c r="O54" s="127"/>
      <c r="P54" s="127"/>
      <c r="R54" s="190"/>
      <c r="S54" s="131"/>
      <c r="T54" s="16"/>
      <c r="U54" s="16"/>
      <c r="V54" s="16"/>
      <c r="W54" s="16"/>
      <c r="X54" s="20"/>
      <c r="Y54" s="20"/>
      <c r="Z54" s="141"/>
      <c r="AA54" s="17">
        <f t="shared" si="3"/>
        <v>0</v>
      </c>
      <c r="AB54" s="17">
        <f t="shared" si="4"/>
        <v>0</v>
      </c>
      <c r="AC54" s="144" t="str">
        <f>IFERROR(Tabcosting[[#This Row],[Good Qty]]/Tabcosting[[#This Row],[Launched Qty]],"")</f>
        <v/>
      </c>
      <c r="AD54" s="16"/>
      <c r="AE54" s="17">
        <f t="shared" si="5"/>
        <v>28</v>
      </c>
      <c r="AF54" s="20"/>
      <c r="AG54" s="20"/>
    </row>
    <row r="55" spans="1:33" ht="20.100000000000001" customHeight="1" x14ac:dyDescent="0.2">
      <c r="A55" s="2" t="s">
        <v>15</v>
      </c>
      <c r="B55" s="2" t="s">
        <v>247</v>
      </c>
      <c r="C55" s="2" t="s">
        <v>268</v>
      </c>
      <c r="D55" s="2" t="s">
        <v>248</v>
      </c>
      <c r="E55" s="2" t="s">
        <v>241</v>
      </c>
      <c r="F55" s="3">
        <v>224</v>
      </c>
      <c r="G55" s="3">
        <v>224</v>
      </c>
      <c r="H55" s="4">
        <v>1</v>
      </c>
      <c r="I55" s="3">
        <v>0</v>
      </c>
      <c r="J55" s="3">
        <v>15</v>
      </c>
      <c r="K55" s="3">
        <v>0</v>
      </c>
      <c r="M55" s="127">
        <v>-224</v>
      </c>
      <c r="N55" s="127">
        <v>-224</v>
      </c>
      <c r="O55" s="127">
        <v>-15</v>
      </c>
      <c r="P55" s="127"/>
      <c r="R55" s="190"/>
      <c r="S55" s="131"/>
      <c r="T55" s="16"/>
      <c r="U55" s="16"/>
      <c r="V55" s="16"/>
      <c r="W55" s="16"/>
      <c r="X55" s="20"/>
      <c r="Y55" s="20"/>
      <c r="Z55" s="141"/>
      <c r="AA55" s="17">
        <f t="shared" si="3"/>
        <v>0</v>
      </c>
      <c r="AB55" s="17">
        <f t="shared" si="4"/>
        <v>0</v>
      </c>
      <c r="AC55" s="144" t="str">
        <f>IFERROR(Tabcosting[[#This Row],[Good Qty]]/Tabcosting[[#This Row],[Launched Qty]],"")</f>
        <v/>
      </c>
      <c r="AD55" s="16"/>
      <c r="AE55" s="17">
        <f t="shared" si="5"/>
        <v>0</v>
      </c>
      <c r="AF55" s="20"/>
      <c r="AG55" s="20"/>
    </row>
    <row r="56" spans="1:33" ht="20.100000000000001" customHeight="1" x14ac:dyDescent="0.2">
      <c r="A56" s="2" t="s">
        <v>71</v>
      </c>
      <c r="B56" s="2" t="s">
        <v>242</v>
      </c>
      <c r="C56" s="2" t="s">
        <v>268</v>
      </c>
      <c r="D56" s="2" t="s">
        <v>240</v>
      </c>
      <c r="E56" s="2" t="s">
        <v>241</v>
      </c>
      <c r="F56" s="3">
        <v>382</v>
      </c>
      <c r="G56" s="3">
        <v>295</v>
      </c>
      <c r="H56" s="4">
        <v>0.77225130890052396</v>
      </c>
      <c r="I56" s="3">
        <v>590</v>
      </c>
      <c r="J56" s="3">
        <v>160</v>
      </c>
      <c r="K56" s="3">
        <v>0</v>
      </c>
      <c r="M56" s="127"/>
      <c r="N56" s="127"/>
      <c r="O56" s="127"/>
      <c r="P56" s="127"/>
      <c r="R56" s="190"/>
      <c r="S56" s="131"/>
      <c r="T56" s="16"/>
      <c r="U56" s="16"/>
      <c r="V56" s="16"/>
      <c r="W56" s="16"/>
      <c r="X56" s="20"/>
      <c r="Y56" s="20"/>
      <c r="Z56" s="141"/>
      <c r="AA56" s="17">
        <f t="shared" si="3"/>
        <v>382</v>
      </c>
      <c r="AB56" s="17">
        <f t="shared" si="4"/>
        <v>295</v>
      </c>
      <c r="AC56" s="144">
        <f>IFERROR(Tabcosting[[#This Row],[Good Qty]]/Tabcosting[[#This Row],[Launched Qty]],"")</f>
        <v>0.77225130890052351</v>
      </c>
      <c r="AD56" s="16"/>
      <c r="AE56" s="17">
        <f t="shared" si="5"/>
        <v>160</v>
      </c>
      <c r="AF56" s="20"/>
      <c r="AG56" s="20"/>
    </row>
    <row r="57" spans="1:33" ht="20.100000000000001" customHeight="1" x14ac:dyDescent="0.2">
      <c r="A57" s="2" t="s">
        <v>72</v>
      </c>
      <c r="B57" s="2" t="s">
        <v>112</v>
      </c>
      <c r="C57" s="2" t="s">
        <v>268</v>
      </c>
      <c r="D57" s="2" t="s">
        <v>240</v>
      </c>
      <c r="E57" s="2" t="s">
        <v>241</v>
      </c>
      <c r="F57" s="3">
        <v>1149</v>
      </c>
      <c r="G57" s="3">
        <v>934</v>
      </c>
      <c r="H57" s="4">
        <v>0.81288076588337699</v>
      </c>
      <c r="I57" s="3">
        <v>1870</v>
      </c>
      <c r="J57" s="3">
        <v>437</v>
      </c>
      <c r="K57" s="3">
        <v>0</v>
      </c>
      <c r="M57" s="127"/>
      <c r="N57" s="127">
        <v>2</v>
      </c>
      <c r="O57" s="127"/>
      <c r="P57" s="127"/>
      <c r="R57" s="190"/>
      <c r="S57" s="131"/>
      <c r="T57" s="16"/>
      <c r="U57" s="16"/>
      <c r="V57" s="16"/>
      <c r="W57" s="16"/>
      <c r="X57" s="20"/>
      <c r="Y57" s="20"/>
      <c r="Z57" s="141"/>
      <c r="AA57" s="17">
        <f t="shared" si="3"/>
        <v>1149</v>
      </c>
      <c r="AB57" s="17">
        <f t="shared" si="4"/>
        <v>936</v>
      </c>
      <c r="AC57" s="144">
        <f>IFERROR(Tabcosting[[#This Row],[Good Qty]]/Tabcosting[[#This Row],[Launched Qty]],"")</f>
        <v>0.81462140992167098</v>
      </c>
      <c r="AD57" s="16"/>
      <c r="AE57" s="17">
        <f t="shared" si="5"/>
        <v>437</v>
      </c>
      <c r="AF57" s="20"/>
      <c r="AG57" s="20"/>
    </row>
    <row r="58" spans="1:33" ht="20.100000000000001" customHeight="1" x14ac:dyDescent="0.2">
      <c r="A58" s="2" t="s">
        <v>73</v>
      </c>
      <c r="B58" s="2" t="s">
        <v>243</v>
      </c>
      <c r="C58" s="2" t="s">
        <v>268</v>
      </c>
      <c r="D58" s="2" t="s">
        <v>240</v>
      </c>
      <c r="E58" s="2" t="s">
        <v>241</v>
      </c>
      <c r="F58" s="3">
        <v>0</v>
      </c>
      <c r="G58" s="3">
        <v>0</v>
      </c>
      <c r="H58" s="4">
        <v>0</v>
      </c>
      <c r="I58" s="3">
        <v>0</v>
      </c>
      <c r="J58" s="3">
        <v>0</v>
      </c>
      <c r="K58" s="3">
        <v>0</v>
      </c>
      <c r="M58" s="127"/>
      <c r="N58" s="127"/>
      <c r="O58" s="127"/>
      <c r="P58" s="127"/>
      <c r="R58" s="190"/>
      <c r="S58" s="131"/>
      <c r="T58" s="16"/>
      <c r="U58" s="16"/>
      <c r="V58" s="16"/>
      <c r="W58" s="16"/>
      <c r="X58" s="20"/>
      <c r="Y58" s="20"/>
      <c r="Z58" s="141"/>
      <c r="AA58" s="17">
        <f t="shared" si="3"/>
        <v>0</v>
      </c>
      <c r="AB58" s="17">
        <f t="shared" si="4"/>
        <v>0</v>
      </c>
      <c r="AC58" s="144" t="str">
        <f>IFERROR(Tabcosting[[#This Row],[Good Qty]]/Tabcosting[[#This Row],[Launched Qty]],"")</f>
        <v/>
      </c>
      <c r="AD58" s="16"/>
      <c r="AE58" s="17">
        <f t="shared" si="5"/>
        <v>0</v>
      </c>
      <c r="AF58" s="20"/>
      <c r="AG58" s="20"/>
    </row>
    <row r="59" spans="1:33" ht="20.100000000000001" customHeight="1" x14ac:dyDescent="0.2">
      <c r="A59" s="2" t="s">
        <v>74</v>
      </c>
      <c r="B59" s="2" t="s">
        <v>238</v>
      </c>
      <c r="C59" s="2" t="s">
        <v>268</v>
      </c>
      <c r="D59" s="2" t="s">
        <v>240</v>
      </c>
      <c r="E59" s="2" t="s">
        <v>241</v>
      </c>
      <c r="F59" s="3">
        <v>0</v>
      </c>
      <c r="G59" s="3">
        <v>0</v>
      </c>
      <c r="H59" s="4">
        <v>0</v>
      </c>
      <c r="I59" s="3">
        <v>0</v>
      </c>
      <c r="J59" s="3">
        <v>0</v>
      </c>
      <c r="K59" s="3">
        <v>0</v>
      </c>
      <c r="M59" s="127"/>
      <c r="N59" s="127"/>
      <c r="O59" s="127"/>
      <c r="P59" s="127"/>
      <c r="R59" s="190"/>
      <c r="S59" s="131"/>
      <c r="T59" s="16"/>
      <c r="U59" s="16"/>
      <c r="V59" s="16"/>
      <c r="W59" s="16"/>
      <c r="X59" s="20"/>
      <c r="Y59" s="20"/>
      <c r="Z59" s="141"/>
      <c r="AA59" s="17">
        <f t="shared" si="3"/>
        <v>0</v>
      </c>
      <c r="AB59" s="17">
        <f t="shared" si="4"/>
        <v>0</v>
      </c>
      <c r="AC59" s="144" t="str">
        <f>IFERROR(Tabcosting[[#This Row],[Good Qty]]/Tabcosting[[#This Row],[Launched Qty]],"")</f>
        <v/>
      </c>
      <c r="AD59" s="16"/>
      <c r="AE59" s="17">
        <f t="shared" si="5"/>
        <v>0</v>
      </c>
      <c r="AF59" s="20"/>
      <c r="AG59" s="20"/>
    </row>
    <row r="60" spans="1:33" ht="20.100000000000001" customHeight="1" x14ac:dyDescent="0.2">
      <c r="A60" s="2" t="s">
        <v>75</v>
      </c>
      <c r="B60" s="2" t="s">
        <v>249</v>
      </c>
      <c r="C60" s="2" t="s">
        <v>268</v>
      </c>
      <c r="D60" s="2" t="s">
        <v>240</v>
      </c>
      <c r="E60" s="2" t="s">
        <v>241</v>
      </c>
      <c r="F60" s="3">
        <v>540</v>
      </c>
      <c r="G60" s="3">
        <v>435</v>
      </c>
      <c r="H60" s="4">
        <v>0.80555555555555602</v>
      </c>
      <c r="I60" s="3">
        <v>819</v>
      </c>
      <c r="J60" s="3">
        <v>306</v>
      </c>
      <c r="K60" s="3">
        <v>167</v>
      </c>
      <c r="M60" s="127"/>
      <c r="N60" s="127">
        <v>2</v>
      </c>
      <c r="O60" s="127"/>
      <c r="P60" s="127"/>
      <c r="R60" s="190"/>
      <c r="S60" s="131"/>
      <c r="T60" s="16"/>
      <c r="U60" s="16"/>
      <c r="V60" s="16"/>
      <c r="W60" s="16"/>
      <c r="X60" s="20"/>
      <c r="Y60" s="20"/>
      <c r="Z60" s="141"/>
      <c r="AA60" s="17">
        <f t="shared" si="3"/>
        <v>540</v>
      </c>
      <c r="AB60" s="17">
        <f t="shared" si="4"/>
        <v>437</v>
      </c>
      <c r="AC60" s="144">
        <f>IFERROR(Tabcosting[[#This Row],[Good Qty]]/Tabcosting[[#This Row],[Launched Qty]],"")</f>
        <v>0.80925925925925923</v>
      </c>
      <c r="AD60" s="16"/>
      <c r="AE60" s="17">
        <f t="shared" si="5"/>
        <v>306</v>
      </c>
      <c r="AF60" s="20"/>
      <c r="AG60" s="20"/>
    </row>
    <row r="61" spans="1:33" ht="20.100000000000001" customHeight="1" x14ac:dyDescent="0.2">
      <c r="A61" s="2" t="s">
        <v>36</v>
      </c>
      <c r="B61" s="2" t="s">
        <v>269</v>
      </c>
      <c r="C61" s="2" t="s">
        <v>239</v>
      </c>
      <c r="D61" s="2" t="s">
        <v>240</v>
      </c>
      <c r="E61" s="2" t="s">
        <v>241</v>
      </c>
      <c r="F61" s="3">
        <v>0</v>
      </c>
      <c r="G61" s="3">
        <v>0</v>
      </c>
      <c r="H61" s="4">
        <v>0</v>
      </c>
      <c r="I61" s="3">
        <v>0</v>
      </c>
      <c r="J61" s="3">
        <v>0</v>
      </c>
      <c r="K61" s="3">
        <v>0</v>
      </c>
      <c r="M61" s="127"/>
      <c r="N61" s="127"/>
      <c r="O61" s="127"/>
      <c r="P61" s="127"/>
      <c r="R61" s="190"/>
      <c r="S61" s="131"/>
      <c r="T61" s="16"/>
      <c r="U61" s="16"/>
      <c r="V61" s="16"/>
      <c r="W61" s="16"/>
      <c r="X61" s="20"/>
      <c r="Y61" s="20"/>
      <c r="Z61" s="141"/>
      <c r="AA61" s="17">
        <f t="shared" si="3"/>
        <v>0</v>
      </c>
      <c r="AB61" s="17">
        <f t="shared" si="4"/>
        <v>0</v>
      </c>
      <c r="AC61" s="144" t="str">
        <f>IFERROR(Tabcosting[[#This Row],[Good Qty]]/Tabcosting[[#This Row],[Launched Qty]],"")</f>
        <v/>
      </c>
      <c r="AD61" s="16"/>
      <c r="AE61" s="17">
        <f t="shared" si="5"/>
        <v>0</v>
      </c>
      <c r="AF61" s="20"/>
      <c r="AG61" s="20"/>
    </row>
    <row r="62" spans="1:33" ht="20.100000000000001" customHeight="1" x14ac:dyDescent="0.2">
      <c r="A62" s="2" t="s">
        <v>52</v>
      </c>
      <c r="B62" s="2" t="s">
        <v>270</v>
      </c>
      <c r="C62" s="2" t="s">
        <v>239</v>
      </c>
      <c r="D62" s="2" t="s">
        <v>240</v>
      </c>
      <c r="E62" s="2" t="s">
        <v>241</v>
      </c>
      <c r="F62" s="3">
        <v>0</v>
      </c>
      <c r="G62" s="3">
        <v>0</v>
      </c>
      <c r="H62" s="4">
        <v>0</v>
      </c>
      <c r="I62" s="3">
        <v>0</v>
      </c>
      <c r="J62" s="3">
        <v>0</v>
      </c>
      <c r="K62" s="3">
        <v>0</v>
      </c>
      <c r="M62" s="127"/>
      <c r="N62" s="127"/>
      <c r="O62" s="127"/>
      <c r="P62" s="127"/>
      <c r="R62" s="190"/>
      <c r="S62" s="131"/>
      <c r="T62" s="16"/>
      <c r="U62" s="16"/>
      <c r="V62" s="16"/>
      <c r="W62" s="16"/>
      <c r="X62" s="20"/>
      <c r="Y62" s="20"/>
      <c r="Z62" s="141"/>
      <c r="AA62" s="17">
        <f t="shared" si="3"/>
        <v>0</v>
      </c>
      <c r="AB62" s="17">
        <f t="shared" si="4"/>
        <v>0</v>
      </c>
      <c r="AC62" s="144" t="str">
        <f>IFERROR(Tabcosting[[#This Row],[Good Qty]]/Tabcosting[[#This Row],[Launched Qty]],"")</f>
        <v/>
      </c>
      <c r="AD62" s="16"/>
      <c r="AE62" s="17">
        <f t="shared" si="5"/>
        <v>0</v>
      </c>
      <c r="AF62" s="20"/>
      <c r="AG62" s="20"/>
    </row>
    <row r="63" spans="1:33" ht="20.100000000000001" customHeight="1" x14ac:dyDescent="0.2">
      <c r="A63" s="2" t="s">
        <v>40</v>
      </c>
      <c r="B63" s="2" t="s">
        <v>271</v>
      </c>
      <c r="C63" s="2" t="s">
        <v>239</v>
      </c>
      <c r="D63" s="2" t="s">
        <v>240</v>
      </c>
      <c r="E63" s="2" t="s">
        <v>241</v>
      </c>
      <c r="F63" s="3">
        <v>0</v>
      </c>
      <c r="G63" s="3">
        <v>0</v>
      </c>
      <c r="H63" s="4">
        <v>0</v>
      </c>
      <c r="I63" s="3">
        <v>0</v>
      </c>
      <c r="J63" s="3">
        <v>0</v>
      </c>
      <c r="K63" s="3">
        <v>0</v>
      </c>
      <c r="M63" s="127"/>
      <c r="N63" s="127"/>
      <c r="O63" s="127"/>
      <c r="P63" s="127"/>
      <c r="R63" s="190"/>
      <c r="S63" s="131"/>
      <c r="T63" s="16"/>
      <c r="U63" s="16"/>
      <c r="V63" s="16"/>
      <c r="W63" s="16"/>
      <c r="X63" s="20"/>
      <c r="Y63" s="20"/>
      <c r="Z63" s="141"/>
      <c r="AA63" s="17">
        <f t="shared" si="3"/>
        <v>0</v>
      </c>
      <c r="AB63" s="17">
        <f t="shared" si="4"/>
        <v>0</v>
      </c>
      <c r="AC63" s="144" t="str">
        <f>IFERROR(Tabcosting[[#This Row],[Good Qty]]/Tabcosting[[#This Row],[Launched Qty]],"")</f>
        <v/>
      </c>
      <c r="AD63" s="16"/>
      <c r="AE63" s="17">
        <f t="shared" si="5"/>
        <v>0</v>
      </c>
      <c r="AF63" s="20"/>
      <c r="AG63" s="20"/>
    </row>
    <row r="64" spans="1:33" ht="20.100000000000001" customHeight="1" x14ac:dyDescent="0.2">
      <c r="A64" s="2" t="s">
        <v>44</v>
      </c>
      <c r="B64" s="2" t="s">
        <v>272</v>
      </c>
      <c r="C64" s="2" t="s">
        <v>239</v>
      </c>
      <c r="D64" s="2" t="s">
        <v>240</v>
      </c>
      <c r="E64" s="2" t="s">
        <v>241</v>
      </c>
      <c r="F64" s="3">
        <v>0</v>
      </c>
      <c r="G64" s="3">
        <v>0</v>
      </c>
      <c r="H64" s="4">
        <v>0</v>
      </c>
      <c r="I64" s="3">
        <v>0</v>
      </c>
      <c r="J64" s="3">
        <v>0</v>
      </c>
      <c r="K64" s="3">
        <v>0</v>
      </c>
      <c r="M64" s="127"/>
      <c r="N64" s="127"/>
      <c r="O64" s="127"/>
      <c r="P64" s="127"/>
      <c r="R64" s="190"/>
      <c r="S64" s="131"/>
      <c r="T64" s="16"/>
      <c r="U64" s="16"/>
      <c r="V64" s="16"/>
      <c r="W64" s="16"/>
      <c r="X64" s="20"/>
      <c r="Y64" s="20"/>
      <c r="Z64" s="141"/>
      <c r="AA64" s="17">
        <f t="shared" si="3"/>
        <v>0</v>
      </c>
      <c r="AB64" s="17">
        <f t="shared" si="4"/>
        <v>0</v>
      </c>
      <c r="AC64" s="144" t="str">
        <f>IFERROR(Tabcosting[[#This Row],[Good Qty]]/Tabcosting[[#This Row],[Launched Qty]],"")</f>
        <v/>
      </c>
      <c r="AD64" s="16"/>
      <c r="AE64" s="17">
        <f t="shared" si="5"/>
        <v>0</v>
      </c>
      <c r="AF64" s="20"/>
      <c r="AG64" s="20"/>
    </row>
    <row r="65" spans="1:33" ht="20.100000000000001" customHeight="1" x14ac:dyDescent="0.2">
      <c r="A65" s="2" t="s">
        <v>48</v>
      </c>
      <c r="B65" s="2" t="s">
        <v>273</v>
      </c>
      <c r="C65" s="2" t="s">
        <v>239</v>
      </c>
      <c r="D65" s="2" t="s">
        <v>240</v>
      </c>
      <c r="E65" s="2" t="s">
        <v>241</v>
      </c>
      <c r="F65" s="3">
        <v>0</v>
      </c>
      <c r="G65" s="3">
        <v>0</v>
      </c>
      <c r="H65" s="4">
        <v>0</v>
      </c>
      <c r="I65" s="3">
        <v>0</v>
      </c>
      <c r="J65" s="3">
        <v>0</v>
      </c>
      <c r="K65" s="3">
        <v>0</v>
      </c>
      <c r="M65" s="127"/>
      <c r="N65" s="127"/>
      <c r="O65" s="127"/>
      <c r="P65" s="127"/>
      <c r="R65" s="190"/>
      <c r="S65" s="131"/>
      <c r="T65" s="16"/>
      <c r="U65" s="16"/>
      <c r="V65" s="16"/>
      <c r="W65" s="16"/>
      <c r="X65" s="20"/>
      <c r="Y65" s="20"/>
      <c r="Z65" s="141"/>
      <c r="AA65" s="17">
        <f t="shared" si="3"/>
        <v>0</v>
      </c>
      <c r="AB65" s="17">
        <f t="shared" si="4"/>
        <v>0</v>
      </c>
      <c r="AC65" s="144" t="str">
        <f>IFERROR(Tabcosting[[#This Row],[Good Qty]]/Tabcosting[[#This Row],[Launched Qty]],"")</f>
        <v/>
      </c>
      <c r="AD65" s="16"/>
      <c r="AE65" s="17">
        <f t="shared" si="5"/>
        <v>0</v>
      </c>
      <c r="AF65" s="20"/>
      <c r="AG65" s="20"/>
    </row>
    <row r="66" spans="1:33" ht="20.100000000000001" customHeight="1" x14ac:dyDescent="0.2">
      <c r="A66" s="2" t="s">
        <v>38</v>
      </c>
      <c r="B66" s="2" t="s">
        <v>269</v>
      </c>
      <c r="C66" s="2" t="s">
        <v>239</v>
      </c>
      <c r="D66" s="2" t="s">
        <v>240</v>
      </c>
      <c r="E66" s="2" t="s">
        <v>241</v>
      </c>
      <c r="F66" s="3">
        <v>0</v>
      </c>
      <c r="G66" s="3">
        <v>0</v>
      </c>
      <c r="H66" s="4">
        <v>0</v>
      </c>
      <c r="I66" s="3">
        <v>0</v>
      </c>
      <c r="J66" s="3">
        <v>0</v>
      </c>
      <c r="K66" s="3">
        <v>0</v>
      </c>
      <c r="M66" s="127"/>
      <c r="N66" s="127"/>
      <c r="O66" s="127"/>
      <c r="P66" s="127"/>
      <c r="R66" s="190"/>
      <c r="S66" s="131"/>
      <c r="T66" s="16"/>
      <c r="U66" s="16"/>
      <c r="V66" s="16"/>
      <c r="W66" s="16"/>
      <c r="X66" s="20"/>
      <c r="Y66" s="20"/>
      <c r="Z66" s="141"/>
      <c r="AA66" s="17">
        <f t="shared" si="3"/>
        <v>0</v>
      </c>
      <c r="AB66" s="17">
        <f t="shared" si="4"/>
        <v>0</v>
      </c>
      <c r="AC66" s="144" t="str">
        <f>IFERROR(Tabcosting[[#This Row],[Good Qty]]/Tabcosting[[#This Row],[Launched Qty]],"")</f>
        <v/>
      </c>
      <c r="AD66" s="16"/>
      <c r="AE66" s="17">
        <f t="shared" si="5"/>
        <v>0</v>
      </c>
      <c r="AF66" s="20"/>
      <c r="AG66" s="20"/>
    </row>
    <row r="67" spans="1:33" ht="20.100000000000001" customHeight="1" x14ac:dyDescent="0.2">
      <c r="A67" s="2" t="s">
        <v>54</v>
      </c>
      <c r="B67" s="2" t="s">
        <v>270</v>
      </c>
      <c r="C67" s="2" t="s">
        <v>239</v>
      </c>
      <c r="D67" s="2" t="s">
        <v>240</v>
      </c>
      <c r="E67" s="2" t="s">
        <v>241</v>
      </c>
      <c r="F67" s="3">
        <v>0</v>
      </c>
      <c r="G67" s="3">
        <v>0</v>
      </c>
      <c r="H67" s="4">
        <v>0</v>
      </c>
      <c r="I67" s="3">
        <v>0</v>
      </c>
      <c r="J67" s="3">
        <v>0</v>
      </c>
      <c r="K67" s="3">
        <v>0</v>
      </c>
      <c r="M67" s="127"/>
      <c r="N67" s="127"/>
      <c r="O67" s="127"/>
      <c r="P67" s="127"/>
      <c r="R67" s="190"/>
      <c r="S67" s="131"/>
      <c r="T67" s="16"/>
      <c r="U67" s="16"/>
      <c r="V67" s="16"/>
      <c r="W67" s="16"/>
      <c r="X67" s="20"/>
      <c r="Y67" s="20"/>
      <c r="Z67" s="141"/>
      <c r="AA67" s="17">
        <f t="shared" ref="AA67:AA80" si="6">M67+F67</f>
        <v>0</v>
      </c>
      <c r="AB67" s="17">
        <f t="shared" ref="AB67:AB80" si="7">N67+G67</f>
        <v>0</v>
      </c>
      <c r="AC67" s="144" t="str">
        <f>IFERROR(Tabcosting[[#This Row],[Good Qty]]/Tabcosting[[#This Row],[Launched Qty]],"")</f>
        <v/>
      </c>
      <c r="AD67" s="16"/>
      <c r="AE67" s="17">
        <f t="shared" ref="AE67:AE80" si="8">O67+J67</f>
        <v>0</v>
      </c>
      <c r="AF67" s="20"/>
      <c r="AG67" s="20"/>
    </row>
    <row r="68" spans="1:33" ht="20.100000000000001" customHeight="1" x14ac:dyDescent="0.2">
      <c r="A68" s="2" t="s">
        <v>42</v>
      </c>
      <c r="B68" s="2" t="s">
        <v>271</v>
      </c>
      <c r="C68" s="2" t="s">
        <v>239</v>
      </c>
      <c r="D68" s="2" t="s">
        <v>240</v>
      </c>
      <c r="E68" s="2" t="s">
        <v>241</v>
      </c>
      <c r="F68" s="3">
        <v>0</v>
      </c>
      <c r="G68" s="3">
        <v>0</v>
      </c>
      <c r="H68" s="4">
        <v>0</v>
      </c>
      <c r="I68" s="3">
        <v>0</v>
      </c>
      <c r="J68" s="3">
        <v>0</v>
      </c>
      <c r="K68" s="3">
        <v>0</v>
      </c>
      <c r="M68" s="127"/>
      <c r="N68" s="127"/>
      <c r="O68" s="127"/>
      <c r="P68" s="127"/>
      <c r="R68" s="190"/>
      <c r="S68" s="131"/>
      <c r="T68" s="16"/>
      <c r="U68" s="16"/>
      <c r="V68" s="16"/>
      <c r="W68" s="16"/>
      <c r="X68" s="20"/>
      <c r="Y68" s="20"/>
      <c r="Z68" s="141"/>
      <c r="AA68" s="17">
        <f t="shared" si="6"/>
        <v>0</v>
      </c>
      <c r="AB68" s="17">
        <f t="shared" si="7"/>
        <v>0</v>
      </c>
      <c r="AC68" s="144" t="str">
        <f>IFERROR(Tabcosting[[#This Row],[Good Qty]]/Tabcosting[[#This Row],[Launched Qty]],"")</f>
        <v/>
      </c>
      <c r="AD68" s="16"/>
      <c r="AE68" s="17">
        <f t="shared" si="8"/>
        <v>0</v>
      </c>
      <c r="AF68" s="20"/>
      <c r="AG68" s="20"/>
    </row>
    <row r="69" spans="1:33" ht="20.100000000000001" customHeight="1" x14ac:dyDescent="0.2">
      <c r="A69" s="2" t="s">
        <v>46</v>
      </c>
      <c r="B69" s="2" t="s">
        <v>272</v>
      </c>
      <c r="C69" s="2" t="s">
        <v>239</v>
      </c>
      <c r="D69" s="2" t="s">
        <v>240</v>
      </c>
      <c r="E69" s="2" t="s">
        <v>241</v>
      </c>
      <c r="F69" s="3">
        <v>0</v>
      </c>
      <c r="G69" s="3">
        <v>0</v>
      </c>
      <c r="H69" s="4">
        <v>0</v>
      </c>
      <c r="I69" s="3">
        <v>0</v>
      </c>
      <c r="J69" s="3">
        <v>0</v>
      </c>
      <c r="K69" s="3">
        <v>0</v>
      </c>
      <c r="M69" s="127"/>
      <c r="N69" s="127"/>
      <c r="O69" s="127"/>
      <c r="P69" s="127"/>
      <c r="R69" s="190"/>
      <c r="S69" s="131"/>
      <c r="T69" s="16"/>
      <c r="U69" s="16"/>
      <c r="V69" s="16"/>
      <c r="W69" s="16"/>
      <c r="X69" s="20"/>
      <c r="Y69" s="20"/>
      <c r="Z69" s="141"/>
      <c r="AA69" s="17">
        <f t="shared" si="6"/>
        <v>0</v>
      </c>
      <c r="AB69" s="17">
        <f t="shared" si="7"/>
        <v>0</v>
      </c>
      <c r="AC69" s="144" t="str">
        <f>IFERROR(Tabcosting[[#This Row],[Good Qty]]/Tabcosting[[#This Row],[Launched Qty]],"")</f>
        <v/>
      </c>
      <c r="AD69" s="16"/>
      <c r="AE69" s="17">
        <f t="shared" si="8"/>
        <v>0</v>
      </c>
      <c r="AF69" s="20"/>
      <c r="AG69" s="20"/>
    </row>
    <row r="70" spans="1:33" ht="20.100000000000001" customHeight="1" x14ac:dyDescent="0.2">
      <c r="A70" s="2" t="s">
        <v>50</v>
      </c>
      <c r="B70" s="2" t="s">
        <v>273</v>
      </c>
      <c r="C70" s="2" t="s">
        <v>239</v>
      </c>
      <c r="D70" s="2" t="s">
        <v>240</v>
      </c>
      <c r="E70" s="2" t="s">
        <v>241</v>
      </c>
      <c r="F70" s="3">
        <v>0</v>
      </c>
      <c r="G70" s="3">
        <v>0</v>
      </c>
      <c r="H70" s="4">
        <v>0</v>
      </c>
      <c r="I70" s="3">
        <v>0</v>
      </c>
      <c r="J70" s="3">
        <v>0</v>
      </c>
      <c r="K70" s="3">
        <v>0</v>
      </c>
      <c r="M70" s="127"/>
      <c r="N70" s="127"/>
      <c r="O70" s="127"/>
      <c r="P70" s="127"/>
      <c r="R70" s="190"/>
      <c r="S70" s="131"/>
      <c r="T70" s="16"/>
      <c r="U70" s="16"/>
      <c r="V70" s="16"/>
      <c r="W70" s="16"/>
      <c r="X70" s="20"/>
      <c r="Y70" s="20"/>
      <c r="Z70" s="141"/>
      <c r="AA70" s="17">
        <f t="shared" si="6"/>
        <v>0</v>
      </c>
      <c r="AB70" s="17">
        <f t="shared" si="7"/>
        <v>0</v>
      </c>
      <c r="AC70" s="144" t="str">
        <f>IFERROR(Tabcosting[[#This Row],[Good Qty]]/Tabcosting[[#This Row],[Launched Qty]],"")</f>
        <v/>
      </c>
      <c r="AD70" s="16"/>
      <c r="AE70" s="17">
        <f t="shared" si="8"/>
        <v>0</v>
      </c>
      <c r="AF70" s="20"/>
      <c r="AG70" s="20"/>
    </row>
    <row r="71" spans="1:33" ht="20.100000000000001" customHeight="1" x14ac:dyDescent="0.2">
      <c r="A71" s="2" t="s">
        <v>76</v>
      </c>
      <c r="B71" s="2" t="s">
        <v>274</v>
      </c>
      <c r="C71" s="2" t="s">
        <v>32</v>
      </c>
      <c r="D71" s="2" t="s">
        <v>248</v>
      </c>
      <c r="E71" s="2" t="s">
        <v>275</v>
      </c>
      <c r="F71" s="3">
        <v>135896</v>
      </c>
      <c r="G71" s="3">
        <v>131496</v>
      </c>
      <c r="H71" s="4">
        <v>0.96762229940542799</v>
      </c>
      <c r="I71" s="3">
        <v>44590</v>
      </c>
      <c r="J71" s="3">
        <v>5207</v>
      </c>
      <c r="K71" s="3">
        <v>10496</v>
      </c>
      <c r="M71" s="127"/>
      <c r="N71" s="127"/>
      <c r="O71" s="127"/>
      <c r="P71" s="127"/>
      <c r="R71" s="190"/>
      <c r="S71" s="131"/>
      <c r="T71" s="16"/>
      <c r="U71" s="16"/>
      <c r="V71" s="16"/>
      <c r="W71" s="16"/>
      <c r="X71" s="20"/>
      <c r="Y71" s="20"/>
      <c r="Z71" s="141"/>
      <c r="AA71" s="17">
        <f t="shared" si="6"/>
        <v>135896</v>
      </c>
      <c r="AB71" s="17">
        <f t="shared" si="7"/>
        <v>131496</v>
      </c>
      <c r="AC71" s="144">
        <f>IFERROR(Tabcosting[[#This Row],[Good Qty]]/Tabcosting[[#This Row],[Launched Qty]],"")</f>
        <v>0.96762229940542765</v>
      </c>
      <c r="AD71" s="16"/>
      <c r="AE71" s="17">
        <f t="shared" si="8"/>
        <v>5207</v>
      </c>
      <c r="AF71" s="20"/>
      <c r="AG71" s="20"/>
    </row>
    <row r="72" spans="1:33" ht="20.100000000000001" customHeight="1" x14ac:dyDescent="0.2">
      <c r="A72" s="2" t="s">
        <v>77</v>
      </c>
      <c r="B72" s="2" t="s">
        <v>276</v>
      </c>
      <c r="C72" s="2" t="s">
        <v>32</v>
      </c>
      <c r="D72" s="2" t="s">
        <v>33</v>
      </c>
      <c r="E72" s="2" t="s">
        <v>275</v>
      </c>
      <c r="F72" s="3">
        <v>37380</v>
      </c>
      <c r="G72" s="3">
        <v>35315</v>
      </c>
      <c r="H72" s="4">
        <v>0.94475655430711603</v>
      </c>
      <c r="I72" s="3">
        <v>0</v>
      </c>
      <c r="J72" s="3">
        <v>0</v>
      </c>
      <c r="K72" s="3">
        <v>0</v>
      </c>
      <c r="M72" s="127"/>
      <c r="N72" s="127"/>
      <c r="O72" s="127"/>
      <c r="P72" s="127"/>
      <c r="R72" s="190"/>
      <c r="S72" s="131"/>
      <c r="T72" s="16"/>
      <c r="U72" s="16"/>
      <c r="V72" s="16"/>
      <c r="W72" s="16"/>
      <c r="X72" s="20"/>
      <c r="Y72" s="20"/>
      <c r="Z72" s="141"/>
      <c r="AA72" s="17">
        <f t="shared" si="6"/>
        <v>37380</v>
      </c>
      <c r="AB72" s="17">
        <f t="shared" si="7"/>
        <v>35315</v>
      </c>
      <c r="AC72" s="144">
        <f>IFERROR(Tabcosting[[#This Row],[Good Qty]]/Tabcosting[[#This Row],[Launched Qty]],"")</f>
        <v>0.94475655430711614</v>
      </c>
      <c r="AD72" s="16"/>
      <c r="AE72" s="17">
        <f t="shared" si="8"/>
        <v>0</v>
      </c>
      <c r="AF72" s="20"/>
      <c r="AG72" s="20"/>
    </row>
    <row r="73" spans="1:33" ht="20.100000000000001" customHeight="1" x14ac:dyDescent="0.2">
      <c r="A73" s="2" t="s">
        <v>78</v>
      </c>
      <c r="B73" s="2" t="s">
        <v>277</v>
      </c>
      <c r="C73" s="2" t="s">
        <v>32</v>
      </c>
      <c r="D73" s="2" t="s">
        <v>248</v>
      </c>
      <c r="E73" s="2" t="s">
        <v>275</v>
      </c>
      <c r="F73" s="3">
        <v>34096</v>
      </c>
      <c r="G73" s="3">
        <v>32605</v>
      </c>
      <c r="H73" s="4">
        <v>0.95627053026747999</v>
      </c>
      <c r="I73" s="3">
        <v>29160</v>
      </c>
      <c r="J73" s="3">
        <v>2468</v>
      </c>
      <c r="K73" s="3">
        <v>6996</v>
      </c>
      <c r="M73" s="127"/>
      <c r="N73" s="127"/>
      <c r="O73" s="127"/>
      <c r="P73" s="127"/>
      <c r="R73" s="190"/>
      <c r="S73" s="131"/>
      <c r="T73" s="16"/>
      <c r="U73" s="16"/>
      <c r="V73" s="16"/>
      <c r="W73" s="16"/>
      <c r="X73" s="20"/>
      <c r="Y73" s="20"/>
      <c r="Z73" s="141"/>
      <c r="AA73" s="17">
        <f t="shared" si="6"/>
        <v>34096</v>
      </c>
      <c r="AB73" s="17">
        <f t="shared" si="7"/>
        <v>32605</v>
      </c>
      <c r="AC73" s="144">
        <f>IFERROR(Tabcosting[[#This Row],[Good Qty]]/Tabcosting[[#This Row],[Launched Qty]],"")</f>
        <v>0.9562705302674801</v>
      </c>
      <c r="AD73" s="16"/>
      <c r="AE73" s="17">
        <f t="shared" si="8"/>
        <v>2468</v>
      </c>
      <c r="AF73" s="20"/>
      <c r="AG73" s="20"/>
    </row>
    <row r="74" spans="1:33" ht="20.100000000000001" customHeight="1" x14ac:dyDescent="0.2">
      <c r="A74" s="2" t="s">
        <v>79</v>
      </c>
      <c r="B74" s="2" t="s">
        <v>278</v>
      </c>
      <c r="C74" s="2" t="s">
        <v>32</v>
      </c>
      <c r="D74" s="2" t="s">
        <v>33</v>
      </c>
      <c r="E74" s="2" t="s">
        <v>275</v>
      </c>
      <c r="F74" s="3">
        <v>3340</v>
      </c>
      <c r="G74" s="3">
        <v>3009</v>
      </c>
      <c r="H74" s="4">
        <v>0.90089820359281403</v>
      </c>
      <c r="I74" s="3">
        <v>4320</v>
      </c>
      <c r="J74" s="3">
        <v>20</v>
      </c>
      <c r="K74" s="3">
        <v>3504</v>
      </c>
      <c r="M74" s="127"/>
      <c r="N74" s="127"/>
      <c r="O74" s="127"/>
      <c r="P74" s="127"/>
      <c r="R74" s="190"/>
      <c r="S74" s="131"/>
      <c r="T74" s="16"/>
      <c r="U74" s="16"/>
      <c r="V74" s="16"/>
      <c r="W74" s="16"/>
      <c r="X74" s="20"/>
      <c r="Y74" s="20"/>
      <c r="Z74" s="141"/>
      <c r="AA74" s="17">
        <f t="shared" si="6"/>
        <v>3340</v>
      </c>
      <c r="AB74" s="17">
        <f t="shared" si="7"/>
        <v>3009</v>
      </c>
      <c r="AC74" s="144">
        <f>IFERROR(Tabcosting[[#This Row],[Good Qty]]/Tabcosting[[#This Row],[Launched Qty]],"")</f>
        <v>0.90089820359281436</v>
      </c>
      <c r="AD74" s="16"/>
      <c r="AE74" s="17">
        <f t="shared" si="8"/>
        <v>20</v>
      </c>
      <c r="AF74" s="20"/>
      <c r="AG74" s="20"/>
    </row>
    <row r="75" spans="1:33" ht="20.100000000000001" customHeight="1" x14ac:dyDescent="0.2">
      <c r="A75" s="2" t="s">
        <v>80</v>
      </c>
      <c r="B75" s="2" t="s">
        <v>279</v>
      </c>
      <c r="C75" s="2" t="s">
        <v>32</v>
      </c>
      <c r="D75" s="2" t="s">
        <v>248</v>
      </c>
      <c r="E75" s="2" t="s">
        <v>81</v>
      </c>
      <c r="F75" s="3">
        <v>0</v>
      </c>
      <c r="G75" s="3">
        <v>0</v>
      </c>
      <c r="H75" s="4">
        <v>0</v>
      </c>
      <c r="I75" s="3">
        <v>930</v>
      </c>
      <c r="J75" s="3">
        <v>0</v>
      </c>
      <c r="K75" s="3">
        <v>371</v>
      </c>
      <c r="M75" s="127"/>
      <c r="N75" s="127"/>
      <c r="O75" s="127"/>
      <c r="P75" s="127"/>
      <c r="R75" s="190"/>
      <c r="S75" s="131"/>
      <c r="T75" s="16"/>
      <c r="U75" s="16"/>
      <c r="V75" s="16"/>
      <c r="W75" s="16"/>
      <c r="X75" s="20"/>
      <c r="Y75" s="20"/>
      <c r="Z75" s="141"/>
      <c r="AA75" s="17">
        <f t="shared" si="6"/>
        <v>0</v>
      </c>
      <c r="AB75" s="17">
        <f t="shared" si="7"/>
        <v>0</v>
      </c>
      <c r="AC75" s="144" t="str">
        <f>IFERROR(Tabcosting[[#This Row],[Good Qty]]/Tabcosting[[#This Row],[Launched Qty]],"")</f>
        <v/>
      </c>
      <c r="AD75" s="16"/>
      <c r="AE75" s="17">
        <f t="shared" si="8"/>
        <v>0</v>
      </c>
      <c r="AF75" s="20"/>
      <c r="AG75" s="20"/>
    </row>
    <row r="76" spans="1:33" ht="20.100000000000001" customHeight="1" x14ac:dyDescent="0.2">
      <c r="A76" s="2" t="s">
        <v>83</v>
      </c>
      <c r="B76" s="2" t="s">
        <v>280</v>
      </c>
      <c r="C76" s="2" t="s">
        <v>32</v>
      </c>
      <c r="D76" s="2" t="s">
        <v>248</v>
      </c>
      <c r="E76" s="2" t="s">
        <v>81</v>
      </c>
      <c r="F76" s="3">
        <v>130808</v>
      </c>
      <c r="G76" s="3">
        <v>125409</v>
      </c>
      <c r="H76" s="4">
        <v>0.95872576600819504</v>
      </c>
      <c r="I76" s="3">
        <v>131640</v>
      </c>
      <c r="J76" s="3">
        <v>5785</v>
      </c>
      <c r="K76" s="3">
        <v>4374</v>
      </c>
      <c r="M76" s="127"/>
      <c r="N76" s="127"/>
      <c r="O76" s="127"/>
      <c r="P76" s="127"/>
      <c r="R76" s="190"/>
      <c r="S76" s="131"/>
      <c r="T76" s="16"/>
      <c r="U76" s="16"/>
      <c r="V76" s="16"/>
      <c r="W76" s="16"/>
      <c r="X76" s="20"/>
      <c r="Y76" s="20"/>
      <c r="Z76" s="141"/>
      <c r="AA76" s="17">
        <f t="shared" si="6"/>
        <v>130808</v>
      </c>
      <c r="AB76" s="17">
        <f t="shared" si="7"/>
        <v>125409</v>
      </c>
      <c r="AC76" s="144">
        <f>IFERROR(Tabcosting[[#This Row],[Good Qty]]/Tabcosting[[#This Row],[Launched Qty]],"")</f>
        <v>0.95872576600819526</v>
      </c>
      <c r="AD76" s="16"/>
      <c r="AE76" s="17">
        <f t="shared" si="8"/>
        <v>5785</v>
      </c>
      <c r="AF76" s="20"/>
      <c r="AG76" s="20"/>
    </row>
    <row r="77" spans="1:33" ht="20.100000000000001" customHeight="1" x14ac:dyDescent="0.2">
      <c r="A77" s="2" t="s">
        <v>84</v>
      </c>
      <c r="B77" s="2" t="s">
        <v>85</v>
      </c>
      <c r="C77" s="2" t="s">
        <v>32</v>
      </c>
      <c r="D77" s="2" t="s">
        <v>33</v>
      </c>
      <c r="E77" s="2" t="s">
        <v>81</v>
      </c>
      <c r="F77" s="3">
        <v>40888</v>
      </c>
      <c r="G77" s="3">
        <v>38910</v>
      </c>
      <c r="H77" s="4">
        <v>0.95162394834670305</v>
      </c>
      <c r="I77" s="3">
        <v>7020</v>
      </c>
      <c r="J77" s="3">
        <v>4799</v>
      </c>
      <c r="K77" s="3">
        <v>868</v>
      </c>
      <c r="M77" s="127"/>
      <c r="N77" s="127"/>
      <c r="O77" s="127"/>
      <c r="P77" s="127"/>
      <c r="R77" s="190"/>
      <c r="S77" s="131"/>
      <c r="T77" s="16"/>
      <c r="U77" s="16"/>
      <c r="V77" s="16"/>
      <c r="W77" s="16"/>
      <c r="X77" s="20"/>
      <c r="Y77" s="20"/>
      <c r="Z77" s="141"/>
      <c r="AA77" s="17">
        <f t="shared" si="6"/>
        <v>40888</v>
      </c>
      <c r="AB77" s="17">
        <f t="shared" si="7"/>
        <v>38910</v>
      </c>
      <c r="AC77" s="144">
        <f>IFERROR(Tabcosting[[#This Row],[Good Qty]]/Tabcosting[[#This Row],[Launched Qty]],"")</f>
        <v>0.95162394834670316</v>
      </c>
      <c r="AD77" s="16"/>
      <c r="AE77" s="17">
        <f t="shared" si="8"/>
        <v>4799</v>
      </c>
      <c r="AF77" s="20"/>
      <c r="AG77" s="20"/>
    </row>
    <row r="78" spans="1:33" ht="20.100000000000001" customHeight="1" x14ac:dyDescent="0.2">
      <c r="A78" s="2" t="s">
        <v>230</v>
      </c>
      <c r="B78" s="2" t="s">
        <v>281</v>
      </c>
      <c r="C78" s="2" t="s">
        <v>32</v>
      </c>
      <c r="D78" s="2" t="s">
        <v>33</v>
      </c>
      <c r="E78" s="2" t="s">
        <v>275</v>
      </c>
      <c r="F78" s="3">
        <v>160</v>
      </c>
      <c r="G78" s="3">
        <v>141</v>
      </c>
      <c r="H78" s="4">
        <v>0.88124999999999998</v>
      </c>
      <c r="I78" s="3">
        <v>0</v>
      </c>
      <c r="J78" s="3">
        <v>0</v>
      </c>
      <c r="K78" s="3">
        <v>0</v>
      </c>
      <c r="M78" s="127"/>
      <c r="N78" s="127"/>
      <c r="O78" s="127"/>
      <c r="P78" s="127"/>
      <c r="R78" s="190"/>
      <c r="S78" s="131"/>
      <c r="T78" s="16"/>
      <c r="U78" s="16"/>
      <c r="V78" s="16"/>
      <c r="W78" s="16"/>
      <c r="X78" s="20"/>
      <c r="Y78" s="20"/>
      <c r="Z78" s="141"/>
      <c r="AA78" s="17">
        <f t="shared" si="6"/>
        <v>160</v>
      </c>
      <c r="AB78" s="17">
        <f t="shared" si="7"/>
        <v>141</v>
      </c>
      <c r="AC78" s="144">
        <f>IFERROR(Tabcosting[[#This Row],[Good Qty]]/Tabcosting[[#This Row],[Launched Qty]],"")</f>
        <v>0.88124999999999998</v>
      </c>
      <c r="AD78" s="16"/>
      <c r="AE78" s="17">
        <f t="shared" si="8"/>
        <v>0</v>
      </c>
      <c r="AF78" s="20"/>
      <c r="AG78" s="20"/>
    </row>
    <row r="79" spans="1:33" ht="20.100000000000001" customHeight="1" x14ac:dyDescent="0.2">
      <c r="A79" s="2" t="s">
        <v>86</v>
      </c>
      <c r="B79" s="2" t="s">
        <v>282</v>
      </c>
      <c r="C79" s="2" t="s">
        <v>32</v>
      </c>
      <c r="D79" s="2" t="s">
        <v>33</v>
      </c>
      <c r="E79" s="2" t="s">
        <v>275</v>
      </c>
      <c r="F79" s="3">
        <v>1640</v>
      </c>
      <c r="G79" s="3">
        <v>1498</v>
      </c>
      <c r="H79" s="4">
        <v>0.91341463414634205</v>
      </c>
      <c r="I79" s="3">
        <v>0</v>
      </c>
      <c r="J79" s="3">
        <v>0</v>
      </c>
      <c r="K79" s="3">
        <v>0</v>
      </c>
      <c r="M79" s="138"/>
      <c r="N79" s="137"/>
      <c r="O79" s="137"/>
      <c r="P79" s="127"/>
      <c r="R79" s="190"/>
      <c r="S79" s="131"/>
      <c r="T79" s="16"/>
      <c r="U79" s="16"/>
      <c r="V79" s="16"/>
      <c r="W79" s="16"/>
      <c r="X79" s="20"/>
      <c r="Y79" s="20"/>
      <c r="Z79" s="141"/>
      <c r="AA79" s="17">
        <f t="shared" si="6"/>
        <v>1640</v>
      </c>
      <c r="AB79" s="17">
        <f t="shared" si="7"/>
        <v>1498</v>
      </c>
      <c r="AC79" s="144">
        <f>IFERROR(Tabcosting[[#This Row],[Good Qty]]/Tabcosting[[#This Row],[Launched Qty]],"")</f>
        <v>0.9134146341463415</v>
      </c>
      <c r="AD79" s="16"/>
      <c r="AE79" s="17">
        <f t="shared" si="8"/>
        <v>0</v>
      </c>
      <c r="AF79" s="20"/>
      <c r="AG79" s="20"/>
    </row>
    <row r="80" spans="1:33" ht="20.100000000000001" customHeight="1" x14ac:dyDescent="0.2">
      <c r="A80" s="2" t="s">
        <v>87</v>
      </c>
      <c r="B80" t="s">
        <v>283</v>
      </c>
      <c r="C80" t="s">
        <v>32</v>
      </c>
      <c r="D80" t="s">
        <v>33</v>
      </c>
      <c r="E80" t="s">
        <v>275</v>
      </c>
      <c r="F80">
        <v>19412</v>
      </c>
      <c r="G80">
        <v>17946</v>
      </c>
      <c r="H80">
        <v>0.92447970327632401</v>
      </c>
      <c r="I80">
        <v>11580</v>
      </c>
      <c r="J80">
        <v>421</v>
      </c>
      <c r="K80">
        <v>9218</v>
      </c>
      <c r="M80" s="138"/>
      <c r="N80" s="137"/>
      <c r="O80" s="137"/>
      <c r="P80" s="127"/>
      <c r="R80" s="190"/>
      <c r="S80" s="131"/>
      <c r="T80" s="16"/>
      <c r="U80" s="16"/>
      <c r="V80" s="16"/>
      <c r="W80" s="16"/>
      <c r="X80" s="20"/>
      <c r="Y80" s="20"/>
      <c r="Z80" s="141"/>
      <c r="AA80" s="17">
        <f t="shared" si="6"/>
        <v>19412</v>
      </c>
      <c r="AB80" s="17">
        <f t="shared" si="7"/>
        <v>17946</v>
      </c>
      <c r="AC80" s="144">
        <f>IFERROR(Tabcosting[[#This Row],[Good Qty]]/Tabcosting[[#This Row],[Launched Qty]],"")</f>
        <v>0.92447970327632389</v>
      </c>
      <c r="AD80" s="16">
        <v>0</v>
      </c>
      <c r="AE80" s="17">
        <f t="shared" si="8"/>
        <v>421</v>
      </c>
      <c r="AF80" s="20">
        <v>0</v>
      </c>
      <c r="AG80" s="20"/>
    </row>
    <row r="81" spans="7:33" ht="20.100000000000001" customHeight="1" x14ac:dyDescent="0.2">
      <c r="M81" s="138"/>
      <c r="N81" s="137"/>
      <c r="O81" s="137"/>
      <c r="P81" s="127"/>
      <c r="R81" s="145" t="s">
        <v>188</v>
      </c>
      <c r="S81" s="131"/>
      <c r="T81" s="16"/>
      <c r="U81" s="16"/>
      <c r="V81" s="16"/>
      <c r="W81" s="16"/>
      <c r="X81" s="16"/>
      <c r="Y81" s="16"/>
      <c r="Z81" s="16"/>
      <c r="AA81" s="16">
        <f>SUBTOTAL(109,Tabcosting[Launched Qty])</f>
        <v>452138</v>
      </c>
      <c r="AB81" s="16">
        <f>SUBTOTAL(109,Tabcosting[Good Qty])</f>
        <v>425846</v>
      </c>
      <c r="AC81" s="146">
        <f>Tabcosting[[#Totals],[Good Qty]]/Tabcosting[[#Totals],[Launched Qty]]</f>
        <v>0.94184961228651431</v>
      </c>
      <c r="AD81" s="16">
        <f>SUBTOTAL(109,Tabcosting[Shipment (Stock Lens)])</f>
        <v>0</v>
      </c>
      <c r="AE81" s="16">
        <f>SUBTOTAL(109,Tabcosting[WIP Production])</f>
        <v>47925</v>
      </c>
      <c r="AF81" s="16">
        <f>SUBTOTAL(109,Tabcosting[[Wip Stock ]])</f>
        <v>0</v>
      </c>
      <c r="AG81" s="16">
        <f>SUBTOTAL(109,Tabcosting[PRIX])</f>
        <v>0</v>
      </c>
    </row>
    <row r="82" spans="7:33" ht="20.100000000000001" customHeight="1" x14ac:dyDescent="0.2">
      <c r="AA82"/>
      <c r="AB82"/>
      <c r="AC82"/>
      <c r="AD82"/>
      <c r="AE82"/>
    </row>
    <row r="83" spans="7:33" ht="20.100000000000001" customHeight="1" x14ac:dyDescent="0.2">
      <c r="AA83"/>
      <c r="AB83"/>
      <c r="AC83"/>
      <c r="AD83"/>
      <c r="AE83"/>
    </row>
    <row r="84" spans="7:33" ht="20.100000000000001" customHeight="1" x14ac:dyDescent="0.2">
      <c r="AA84"/>
      <c r="AB84"/>
      <c r="AC84"/>
      <c r="AD84"/>
      <c r="AE84"/>
    </row>
    <row r="85" spans="7:33" ht="20.100000000000001" customHeight="1" x14ac:dyDescent="0.2">
      <c r="AA85"/>
      <c r="AB85"/>
      <c r="AC85"/>
      <c r="AD85"/>
      <c r="AE85"/>
    </row>
    <row r="86" spans="7:33" ht="20.100000000000001" customHeight="1" x14ac:dyDescent="0.2">
      <c r="AA86"/>
      <c r="AB86"/>
      <c r="AC86"/>
      <c r="AD86"/>
      <c r="AE86"/>
    </row>
    <row r="87" spans="7:33" ht="20.100000000000001" customHeight="1" x14ac:dyDescent="0.2">
      <c r="AA87"/>
      <c r="AB87"/>
      <c r="AC87"/>
      <c r="AD87"/>
      <c r="AE87"/>
    </row>
    <row r="88" spans="7:33" ht="20.100000000000001" customHeight="1" x14ac:dyDescent="0.2">
      <c r="AA88"/>
      <c r="AB88"/>
      <c r="AC88"/>
      <c r="AD88"/>
      <c r="AE88"/>
    </row>
    <row r="89" spans="7:33" ht="20.100000000000001" customHeight="1" x14ac:dyDescent="0.2">
      <c r="AA89"/>
      <c r="AB89"/>
      <c r="AC89"/>
      <c r="AD89"/>
      <c r="AE89"/>
    </row>
    <row r="90" spans="7:33" ht="20.100000000000001" customHeight="1" x14ac:dyDescent="0.2">
      <c r="G90" s="129"/>
      <c r="AA90"/>
      <c r="AB90"/>
      <c r="AC90"/>
      <c r="AD90"/>
      <c r="AE90"/>
    </row>
    <row r="91" spans="7:33" ht="20.100000000000001" customHeight="1" x14ac:dyDescent="0.2">
      <c r="AA91"/>
      <c r="AB91"/>
      <c r="AC91"/>
      <c r="AD91"/>
      <c r="AE91"/>
    </row>
  </sheetData>
  <autoFilter ref="A2:K80"/>
  <sortState ref="A3:K79">
    <sortCondition ref="C3:C76"/>
  </sortState>
  <mergeCells count="3">
    <mergeCell ref="M1:P1"/>
    <mergeCell ref="A1:K1"/>
    <mergeCell ref="R1:AG1"/>
  </mergeCells>
  <conditionalFormatting sqref="AK15:AN17 AI22:AN22 AI18:AN19">
    <cfRule type="expression" dxfId="329" priority="3">
      <formula>$C15="Poly"</formula>
    </cfRule>
    <cfRule type="expression" dxfId="328" priority="4">
      <formula>$C15="1.6"</formula>
    </cfRule>
    <cfRule type="expression" dxfId="327" priority="5">
      <formula>$C15="1.67"</formula>
    </cfRule>
  </conditionalFormatting>
  <conditionalFormatting sqref="AJ22 AI14:AN15">
    <cfRule type="expression" dxfId="326" priority="6">
      <formula>$C15="Poly"</formula>
    </cfRule>
    <cfRule type="expression" dxfId="325" priority="7">
      <formula>$C15="1.6"</formula>
    </cfRule>
    <cfRule type="expression" dxfId="324" priority="8">
      <formula>$C15="1.67"</formula>
    </cfRule>
  </conditionalFormatting>
  <conditionalFormatting sqref="AI16:AN17 AM15 AI21:AN21">
    <cfRule type="expression" dxfId="323" priority="9">
      <formula>#REF!="Poly"</formula>
    </cfRule>
    <cfRule type="expression" dxfId="322" priority="10">
      <formula>#REF!="1.6"</formula>
    </cfRule>
    <cfRule type="expression" dxfId="321" priority="11">
      <formula>#REF!="1.67"</formula>
    </cfRule>
  </conditionalFormatting>
  <conditionalFormatting sqref="AK22:AN22 AK18:AN19">
    <cfRule type="expression" dxfId="320" priority="1">
      <formula>$C18="1.6"</formula>
    </cfRule>
    <cfRule type="expression" dxfId="319" priority="2">
      <formula>$C18="1.67"</formula>
    </cfRule>
  </conditionalFormatting>
  <conditionalFormatting sqref="AK20:AN21">
    <cfRule type="expression" dxfId="318" priority="12">
      <formula>$C22="Poly"</formula>
    </cfRule>
    <cfRule type="expression" dxfId="317" priority="13">
      <formula>$C22="1.6"</formula>
    </cfRule>
    <cfRule type="expression" dxfId="316" priority="14">
      <formula>$C22="1.67"</formula>
    </cfRule>
  </conditionalFormatting>
  <conditionalFormatting sqref="AJ19 AJ16:AJ17 AI20:AN20 AM21">
    <cfRule type="expression" dxfId="315" priority="15">
      <formula>$C19="Poly"</formula>
    </cfRule>
    <cfRule type="expression" dxfId="314" priority="16">
      <formula>$C19="1.6"</formula>
    </cfRule>
    <cfRule type="expression" dxfId="313" priority="17">
      <formula>$C19="1.67"</formula>
    </cfRule>
  </conditionalFormatting>
  <conditionalFormatting sqref="AJ21">
    <cfRule type="expression" dxfId="312" priority="18">
      <formula>#REF!="Poly"</formula>
    </cfRule>
    <cfRule type="expression" dxfId="311" priority="19">
      <formula>#REF!="1.6"</formula>
    </cfRule>
    <cfRule type="expression" dxfId="310" priority="20">
      <formula>#REF!="1.67"</formula>
    </cfRule>
  </conditionalFormatting>
  <conditionalFormatting sqref="AJ18">
    <cfRule type="expression" dxfId="309" priority="21">
      <formula>$C24="Poly"</formula>
    </cfRule>
    <cfRule type="expression" dxfId="308" priority="22">
      <formula>$C24="1.6"</formula>
    </cfRule>
    <cfRule type="expression" dxfId="307" priority="23">
      <formula>$C24="1.67"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4" r:id="rId4" name="Button 6">
              <controlPr defaultSize="0" print="0" autoFill="0" autoPict="0" macro="[0]!Adjustment">
                <anchor moveWithCells="1" sizeWithCells="1">
                  <from>
                    <xdr:col>16</xdr:col>
                    <xdr:colOff>9525</xdr:colOff>
                    <xdr:row>0</xdr:row>
                    <xdr:rowOff>19050</xdr:rowOff>
                  </from>
                  <to>
                    <xdr:col>17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G83"/>
  <sheetViews>
    <sheetView workbookViewId="0">
      <selection activeCell="D6" sqref="D6"/>
    </sheetView>
  </sheetViews>
  <sheetFormatPr baseColWidth="10" defaultRowHeight="12.75" x14ac:dyDescent="0.2"/>
  <cols>
    <col min="2" max="2" width="33.85546875" bestFit="1" customWidth="1"/>
    <col min="5" max="5" width="39.85546875" bestFit="1" customWidth="1"/>
  </cols>
  <sheetData>
    <row r="1" spans="2:7" ht="15.75" x14ac:dyDescent="0.25">
      <c r="B1" s="21" t="s">
        <v>22</v>
      </c>
      <c r="C1" s="22"/>
      <c r="G1" s="23" t="s">
        <v>128</v>
      </c>
    </row>
    <row r="2" spans="2:7" ht="13.5" thickBot="1" x14ac:dyDescent="0.25">
      <c r="B2" s="24" t="s">
        <v>129</v>
      </c>
      <c r="C2" s="25" t="s">
        <v>130</v>
      </c>
      <c r="D2" s="25" t="s">
        <v>131</v>
      </c>
      <c r="E2" s="25" t="s">
        <v>132</v>
      </c>
    </row>
    <row r="3" spans="2:7" ht="15" thickBot="1" x14ac:dyDescent="0.25">
      <c r="B3" s="26" t="s">
        <v>37</v>
      </c>
      <c r="C3" s="27">
        <f>VLOOKUP(B3,'[1]MES Adj'!$Q$64:$T$79,3,0)</f>
        <v>90</v>
      </c>
      <c r="D3" s="28">
        <f>VLOOKUP(B3,'[1]MES Adj'!$Q$64:$T$79,4,0)</f>
        <v>75</v>
      </c>
      <c r="E3" s="29" t="s">
        <v>96</v>
      </c>
    </row>
    <row r="4" spans="2:7" ht="15" thickBot="1" x14ac:dyDescent="0.25">
      <c r="B4" s="26" t="s">
        <v>51</v>
      </c>
      <c r="C4" s="27">
        <f>VLOOKUP(B4,'[1]MES Adj'!$Q$64:$T$79,3,0)</f>
        <v>252</v>
      </c>
      <c r="D4" s="28">
        <f>VLOOKUP(B4,'[1]MES Adj'!$Q$64:$T$79,4,0)</f>
        <v>218</v>
      </c>
      <c r="E4" s="30" t="s">
        <v>97</v>
      </c>
    </row>
    <row r="5" spans="2:7" ht="15" thickBot="1" x14ac:dyDescent="0.25">
      <c r="B5" s="31" t="s">
        <v>43</v>
      </c>
      <c r="C5" s="27">
        <f>VLOOKUP(B5,'[1]MES Adj'!$Q$64:$T$79,3,0)</f>
        <v>0</v>
      </c>
      <c r="D5" s="28">
        <f>VLOOKUP(B5,'[1]MES Adj'!$Q$64:$T$79,4,0)</f>
        <v>0</v>
      </c>
      <c r="E5" s="32" t="s">
        <v>98</v>
      </c>
    </row>
    <row r="6" spans="2:7" ht="15" thickBot="1" x14ac:dyDescent="0.25">
      <c r="B6" s="31" t="s">
        <v>56</v>
      </c>
      <c r="C6" s="27">
        <f>VLOOKUP(B6,'[1]MES Adj'!$Q$64:$T$79,3,0)</f>
        <v>0</v>
      </c>
      <c r="D6" s="28">
        <f>VLOOKUP(B6,'[1]MES Adj'!$Q$64:$T$79,4,0)</f>
        <v>0</v>
      </c>
      <c r="E6" s="32" t="s">
        <v>99</v>
      </c>
    </row>
    <row r="7" spans="2:7" ht="15" thickBot="1" x14ac:dyDescent="0.25">
      <c r="B7" s="33" t="s">
        <v>47</v>
      </c>
      <c r="C7" s="27">
        <f>VLOOKUP(B7,'[1]MES Adj'!$Q$64:$T$79,3,0)</f>
        <v>55</v>
      </c>
      <c r="D7" s="28">
        <f>VLOOKUP(B7,'[1]MES Adj'!$Q$64:$T$79,4,0)</f>
        <v>37</v>
      </c>
      <c r="E7" s="32" t="s">
        <v>133</v>
      </c>
    </row>
    <row r="8" spans="2:7" ht="15" thickBot="1" x14ac:dyDescent="0.25">
      <c r="B8" s="33" t="s">
        <v>57</v>
      </c>
      <c r="C8" s="27">
        <f>VLOOKUP(B8,'[1]MES Adj'!$Q$64:$T$79,3,0)</f>
        <v>111</v>
      </c>
      <c r="D8" s="28">
        <f>VLOOKUP(B8,'[1]MES Adj'!$Q$64:$T$79,4,0)</f>
        <v>82</v>
      </c>
      <c r="E8" s="32" t="s">
        <v>133</v>
      </c>
    </row>
    <row r="9" spans="2:7" ht="15" thickBot="1" x14ac:dyDescent="0.25">
      <c r="B9" s="34" t="s">
        <v>34</v>
      </c>
      <c r="C9" s="27">
        <f>VLOOKUP(B9,'[1]MES Adj'!$Q$64:$T$79,3,0)</f>
        <v>616</v>
      </c>
      <c r="D9" s="28">
        <f>VLOOKUP(B9,'[1]MES Adj'!$Q$64:$T$79,4,0)</f>
        <v>536</v>
      </c>
      <c r="E9" s="35" t="s">
        <v>134</v>
      </c>
    </row>
    <row r="10" spans="2:7" ht="15" thickBot="1" x14ac:dyDescent="0.25">
      <c r="B10" s="34" t="s">
        <v>35</v>
      </c>
      <c r="C10" s="27">
        <f>VLOOKUP(B10,'[1]MES Adj'!$Q$64:$T$79,3,0)</f>
        <v>4539</v>
      </c>
      <c r="D10" s="28">
        <f>VLOOKUP(B10,'[1]MES Adj'!$Q$64:$T$79,4,0)</f>
        <v>3738</v>
      </c>
      <c r="E10" s="35" t="s">
        <v>135</v>
      </c>
    </row>
    <row r="11" spans="2:7" ht="15" thickBot="1" x14ac:dyDescent="0.25">
      <c r="B11" s="36" t="s">
        <v>45</v>
      </c>
      <c r="C11" s="37">
        <f>VLOOKUP(B11,'[1]MES Adj'!$Q$64:$T$79,3,0)</f>
        <v>1534</v>
      </c>
      <c r="D11" s="38">
        <f>VLOOKUP(B11,'[1]MES Adj'!$Q$64:$T$79,4,0)</f>
        <v>1298</v>
      </c>
      <c r="E11" s="39" t="s">
        <v>136</v>
      </c>
    </row>
    <row r="12" spans="2:7" ht="15" thickBot="1" x14ac:dyDescent="0.25">
      <c r="B12" s="40" t="s">
        <v>41</v>
      </c>
      <c r="C12" s="37">
        <f>VLOOKUP(B12,'[1]MES Adj'!$Q$64:$T$79,3,0)</f>
        <v>57</v>
      </c>
      <c r="D12" s="38">
        <f>VLOOKUP(B12,'[1]MES Adj'!$Q$64:$T$79,4,0)</f>
        <v>50</v>
      </c>
      <c r="E12" s="41" t="s">
        <v>95</v>
      </c>
    </row>
    <row r="13" spans="2:7" ht="15" thickBot="1" x14ac:dyDescent="0.25">
      <c r="B13" s="40" t="s">
        <v>55</v>
      </c>
      <c r="C13" s="37">
        <f>VLOOKUP(B13,'[1]MES Adj'!$Q$64:$T$79,3,0)</f>
        <v>432</v>
      </c>
      <c r="D13" s="38">
        <f>VLOOKUP(B13,'[1]MES Adj'!$Q$64:$T$79,4,0)</f>
        <v>352</v>
      </c>
      <c r="E13" s="41" t="s">
        <v>95</v>
      </c>
    </row>
    <row r="14" spans="2:7" ht="16.5" thickBot="1" x14ac:dyDescent="0.3">
      <c r="B14" s="42" t="s">
        <v>110</v>
      </c>
      <c r="C14" s="43">
        <f>SUM(C3:C11)</f>
        <v>7197</v>
      </c>
      <c r="D14" s="44">
        <f>SUM(D3:D11)</f>
        <v>5984</v>
      </c>
    </row>
    <row r="15" spans="2:7" x14ac:dyDescent="0.2">
      <c r="B15" s="45" t="s">
        <v>129</v>
      </c>
      <c r="C15" s="46" t="s">
        <v>130</v>
      </c>
      <c r="D15" s="46" t="s">
        <v>131</v>
      </c>
      <c r="E15" s="47" t="s">
        <v>132</v>
      </c>
    </row>
    <row r="16" spans="2:7" ht="14.25" x14ac:dyDescent="0.2">
      <c r="B16" s="48" t="s">
        <v>100</v>
      </c>
      <c r="C16" s="49">
        <f>VLOOKUP(B16,'[1]MES Adj'!$Q$4:$T$27,3,0)</f>
        <v>0</v>
      </c>
      <c r="D16" s="50">
        <f>VLOOKUP(B16,'[1]MES Adj'!$Q$4:$T$27,4,0)</f>
        <v>0</v>
      </c>
      <c r="E16" s="51" t="s">
        <v>137</v>
      </c>
    </row>
    <row r="17" spans="2:5" ht="14.25" x14ac:dyDescent="0.2">
      <c r="B17" s="48" t="s">
        <v>11</v>
      </c>
      <c r="C17" s="49">
        <f>VLOOKUP(B17,'[1]MES Adj'!$Q$4:$T$27,3,0)</f>
        <v>0</v>
      </c>
      <c r="D17" s="50">
        <f>VLOOKUP(B17,'[1]MES Adj'!$Q$4:$T$27,4,0)</f>
        <v>0</v>
      </c>
      <c r="E17" s="51" t="s">
        <v>138</v>
      </c>
    </row>
    <row r="18" spans="2:5" ht="14.25" x14ac:dyDescent="0.2">
      <c r="B18" s="48" t="s">
        <v>101</v>
      </c>
      <c r="C18" s="49">
        <f>VLOOKUP(B18,'[1]MES Adj'!$Q$4:$T$27,3,0)</f>
        <v>0</v>
      </c>
      <c r="D18" s="50">
        <f>VLOOKUP(B18,'[1]MES Adj'!$Q$4:$T$27,4,0)</f>
        <v>3</v>
      </c>
      <c r="E18" s="51" t="s">
        <v>137</v>
      </c>
    </row>
    <row r="19" spans="2:5" ht="14.25" x14ac:dyDescent="0.2">
      <c r="B19" s="48" t="s">
        <v>102</v>
      </c>
      <c r="C19" s="49">
        <f>VLOOKUP(B19,'[1]MES Adj'!$Q$4:$T$27,3,0)</f>
        <v>0</v>
      </c>
      <c r="D19" s="50">
        <f>VLOOKUP(B19,'[1]MES Adj'!$Q$4:$T$27,4,0)</f>
        <v>0</v>
      </c>
      <c r="E19" s="51" t="s">
        <v>138</v>
      </c>
    </row>
    <row r="20" spans="2:5" ht="14.25" x14ac:dyDescent="0.2">
      <c r="B20" s="48" t="s">
        <v>16</v>
      </c>
      <c r="C20" s="49">
        <f>VLOOKUP(B20,'[1]MES Adj'!$Q$4:$T$27,3,0)</f>
        <v>2714</v>
      </c>
      <c r="D20" s="50">
        <f>VLOOKUP(B20,'[1]MES Adj'!$Q$4:$T$27,4,0)</f>
        <v>2233</v>
      </c>
      <c r="E20" s="51" t="s">
        <v>139</v>
      </c>
    </row>
    <row r="21" spans="2:5" ht="14.25" x14ac:dyDescent="0.2">
      <c r="B21" s="48" t="s">
        <v>18</v>
      </c>
      <c r="C21" s="49">
        <f>VLOOKUP(B21,'[1]MES Adj'!$Q$4:$T$27,3,0)</f>
        <v>0</v>
      </c>
      <c r="D21" s="50">
        <f>VLOOKUP(B21,'[1]MES Adj'!$Q$4:$T$27,4,0)</f>
        <v>0</v>
      </c>
      <c r="E21" s="51" t="s">
        <v>140</v>
      </c>
    </row>
    <row r="22" spans="2:5" ht="14.25" x14ac:dyDescent="0.2">
      <c r="B22" s="48" t="s">
        <v>19</v>
      </c>
      <c r="C22" s="49">
        <f>VLOOKUP(B22,'[1]MES Adj'!$Q$4:$T$27,3,0)</f>
        <v>4563</v>
      </c>
      <c r="D22" s="50">
        <f>VLOOKUP(B22,'[1]MES Adj'!$Q$4:$T$27,4,0)</f>
        <v>3821</v>
      </c>
      <c r="E22" s="51" t="s">
        <v>141</v>
      </c>
    </row>
    <row r="23" spans="2:5" ht="14.25" x14ac:dyDescent="0.2">
      <c r="B23" s="48" t="s">
        <v>23</v>
      </c>
      <c r="C23" s="49">
        <f>VLOOKUP(B23,'[1]MES Adj'!$Q$4:$T$27,3,0)</f>
        <v>2689</v>
      </c>
      <c r="D23" s="50">
        <f>VLOOKUP(B23,'[1]MES Adj'!$Q$4:$T$27,4,0)</f>
        <v>2336</v>
      </c>
      <c r="E23" s="51" t="s">
        <v>139</v>
      </c>
    </row>
    <row r="24" spans="2:5" ht="14.25" x14ac:dyDescent="0.2">
      <c r="B24" s="52" t="s">
        <v>25</v>
      </c>
      <c r="C24" s="49">
        <f>VLOOKUP(B24,'[1]MES Adj'!$Q$4:$T$27,3,0)</f>
        <v>0</v>
      </c>
      <c r="D24" s="50">
        <f>VLOOKUP(B24,'[1]MES Adj'!$Q$4:$T$27,4,0)</f>
        <v>0</v>
      </c>
      <c r="E24" s="51" t="s">
        <v>140</v>
      </c>
    </row>
    <row r="25" spans="2:5" ht="14.25" x14ac:dyDescent="0.2">
      <c r="B25" s="52" t="s">
        <v>26</v>
      </c>
      <c r="C25" s="49">
        <f>VLOOKUP(B25,'[1]MES Adj'!$Q$4:$T$27,3,0)</f>
        <v>10001</v>
      </c>
      <c r="D25" s="50">
        <f>VLOOKUP(B25,'[1]MES Adj'!$Q$4:$T$27,4,0)</f>
        <v>8588</v>
      </c>
      <c r="E25" s="51" t="s">
        <v>141</v>
      </c>
    </row>
    <row r="26" spans="2:5" ht="14.25" x14ac:dyDescent="0.2">
      <c r="B26" s="52" t="s">
        <v>12</v>
      </c>
      <c r="C26" s="49">
        <f>VLOOKUP(B26,'[1]MES Adj'!$Q$4:$T$27,3,0)</f>
        <v>519</v>
      </c>
      <c r="D26" s="50">
        <f>VLOOKUP(B26,'[1]MES Adj'!$Q$4:$T$27,4,0)</f>
        <v>403</v>
      </c>
      <c r="E26" s="51" t="s">
        <v>142</v>
      </c>
    </row>
    <row r="27" spans="2:5" ht="14.25" x14ac:dyDescent="0.2">
      <c r="B27" s="52" t="s">
        <v>14</v>
      </c>
      <c r="C27" s="49">
        <f>VLOOKUP(B27,'[1]MES Adj'!$Q$4:$T$27,3,0)</f>
        <v>79</v>
      </c>
      <c r="D27" s="50">
        <f>VLOOKUP(B27,'[1]MES Adj'!$Q$4:$T$27,4,0)</f>
        <v>73</v>
      </c>
      <c r="E27" s="51" t="s">
        <v>142</v>
      </c>
    </row>
    <row r="28" spans="2:5" ht="14.25" x14ac:dyDescent="0.2">
      <c r="B28" s="52" t="s">
        <v>20</v>
      </c>
      <c r="C28" s="49">
        <f>VLOOKUP(B28,'[1]MES Adj'!$Q$4:$T$27,3,0)</f>
        <v>1375</v>
      </c>
      <c r="D28" s="50">
        <f>VLOOKUP(B28,'[1]MES Adj'!$Q$4:$T$27,4,0)</f>
        <v>1167</v>
      </c>
      <c r="E28" s="51" t="s">
        <v>143</v>
      </c>
    </row>
    <row r="29" spans="2:5" ht="14.25" x14ac:dyDescent="0.2">
      <c r="B29" s="52" t="s">
        <v>27</v>
      </c>
      <c r="C29" s="49">
        <f>VLOOKUP(B29,'[1]MES Adj'!$Q$4:$T$27,3,0)</f>
        <v>1689</v>
      </c>
      <c r="D29" s="50">
        <f>VLOOKUP(B29,'[1]MES Adj'!$Q$4:$T$27,4,0)</f>
        <v>1509</v>
      </c>
      <c r="E29" s="51" t="s">
        <v>143</v>
      </c>
    </row>
    <row r="30" spans="2:5" ht="14.25" x14ac:dyDescent="0.2">
      <c r="B30" s="52" t="s">
        <v>17</v>
      </c>
      <c r="C30" s="49">
        <f>VLOOKUP(B30,'[1]MES Adj'!$Q$4:$T$27,3,0)</f>
        <v>1703</v>
      </c>
      <c r="D30" s="50">
        <f>VLOOKUP(B30,'[1]MES Adj'!$Q$4:$T$27,4,0)</f>
        <v>1221</v>
      </c>
      <c r="E30" s="51" t="s">
        <v>112</v>
      </c>
    </row>
    <row r="31" spans="2:5" ht="14.25" x14ac:dyDescent="0.2">
      <c r="B31" s="52" t="s">
        <v>24</v>
      </c>
      <c r="C31" s="49">
        <f>VLOOKUP(B31,'[1]MES Adj'!$Q$4:$T$27,3,0)</f>
        <v>1153</v>
      </c>
      <c r="D31" s="50">
        <f>VLOOKUP(B31,'[1]MES Adj'!$Q$4:$T$27,4,0)</f>
        <v>966</v>
      </c>
      <c r="E31" s="51" t="s">
        <v>112</v>
      </c>
    </row>
    <row r="32" spans="2:5" x14ac:dyDescent="0.2">
      <c r="B32" s="10" t="s">
        <v>21</v>
      </c>
      <c r="C32" s="49">
        <f>VLOOKUP(B32,'[1]MES Adj'!$Q$4:$T$27,3,0)</f>
        <v>5128</v>
      </c>
      <c r="D32" s="50">
        <f>VLOOKUP(B32,'[1]MES Adj'!$Q$4:$T$27,4,0)</f>
        <v>4013</v>
      </c>
      <c r="E32" s="53" t="s">
        <v>144</v>
      </c>
    </row>
    <row r="33" spans="2:5" x14ac:dyDescent="0.2">
      <c r="B33" s="10" t="s">
        <v>28</v>
      </c>
      <c r="C33" s="49">
        <f>VLOOKUP(B33,'[1]MES Adj'!$Q$4:$T$27,3,0)</f>
        <v>4677</v>
      </c>
      <c r="D33" s="50">
        <f>VLOOKUP(B33,'[1]MES Adj'!$Q$4:$T$27,4,0)</f>
        <v>4070</v>
      </c>
      <c r="E33" s="53" t="s">
        <v>144</v>
      </c>
    </row>
    <row r="34" spans="2:5" ht="15" thickBot="1" x14ac:dyDescent="0.25">
      <c r="B34" s="54" t="s">
        <v>113</v>
      </c>
      <c r="C34" s="55">
        <f>VLOOKUP(B34,'[1]MES Adj'!$Q$4:$T$27,3,0)</f>
        <v>0</v>
      </c>
      <c r="D34" s="56">
        <f>VLOOKUP(B34,'[1]MES Adj'!$Q$4:$T$27,4,0)</f>
        <v>0</v>
      </c>
      <c r="E34" s="57" t="s">
        <v>145</v>
      </c>
    </row>
    <row r="35" spans="2:5" ht="13.5" thickBot="1" x14ac:dyDescent="0.25">
      <c r="B35" s="58" t="s">
        <v>146</v>
      </c>
      <c r="C35" s="59">
        <f>SUM(C23:C34)</f>
        <v>29013</v>
      </c>
      <c r="D35" s="60">
        <f>SUM(D16:D34)</f>
        <v>30403</v>
      </c>
      <c r="E35" s="61"/>
    </row>
    <row r="36" spans="2:5" x14ac:dyDescent="0.2">
      <c r="B36" s="62" t="s">
        <v>29</v>
      </c>
      <c r="C36" s="55">
        <f>VLOOKUP(B36,'[1]MES Adj'!$Q$4:$T$27,3,0)</f>
        <v>1</v>
      </c>
      <c r="D36" s="56">
        <f>VLOOKUP(B36,'[1]MES Adj'!$Q$11:$T$27,4,0)</f>
        <v>0</v>
      </c>
      <c r="E36" s="63" t="s">
        <v>147</v>
      </c>
    </row>
    <row r="37" spans="2:5" x14ac:dyDescent="0.2">
      <c r="B37" s="62" t="s">
        <v>114</v>
      </c>
      <c r="C37" s="55">
        <f>VLOOKUP(B37,'[1]MES Adj'!$Q$4:$T$27,3,0)</f>
        <v>0</v>
      </c>
      <c r="D37" s="56">
        <f>VLOOKUP(B37,'[1]MES Adj'!$Q$15:$T$27,4,0)</f>
        <v>0</v>
      </c>
      <c r="E37" s="63" t="s">
        <v>147</v>
      </c>
    </row>
    <row r="38" spans="2:5" x14ac:dyDescent="0.2">
      <c r="B38" s="62" t="s">
        <v>115</v>
      </c>
      <c r="C38" s="55">
        <f>VLOOKUP(B38,'[1]MES Adj'!$Q$4:$T$27,3,0)</f>
        <v>0</v>
      </c>
      <c r="D38" s="56">
        <f>VLOOKUP(B38,'[1]MES Adj'!$Q$4:$T$11,4,0)</f>
        <v>0</v>
      </c>
      <c r="E38" s="63" t="s">
        <v>147</v>
      </c>
    </row>
    <row r="39" spans="2:5" ht="13.5" thickBot="1" x14ac:dyDescent="0.25">
      <c r="B39" s="62" t="s">
        <v>116</v>
      </c>
      <c r="C39" s="55">
        <f>VLOOKUP(B39,'[1]MES Adj'!$Q$4:$T$27,3,0)</f>
        <v>0</v>
      </c>
      <c r="D39" s="56">
        <f>VLOOKUP(B39,'[1]MES Adj'!$Q$7:$V$27,4,0)</f>
        <v>0</v>
      </c>
      <c r="E39" s="64" t="s">
        <v>147</v>
      </c>
    </row>
    <row r="40" spans="2:5" x14ac:dyDescent="0.2">
      <c r="B40" s="65" t="s">
        <v>148</v>
      </c>
      <c r="C40" s="49">
        <f>SUM(C36:C39)</f>
        <v>1</v>
      </c>
      <c r="D40" s="49">
        <f>SUM(D36:D39)</f>
        <v>0</v>
      </c>
      <c r="E40" s="188"/>
    </row>
    <row r="41" spans="2:5" ht="15.75" thickBot="1" x14ac:dyDescent="0.25">
      <c r="B41" s="66" t="s">
        <v>149</v>
      </c>
      <c r="C41" s="67">
        <f>C35+C40</f>
        <v>29014</v>
      </c>
      <c r="D41" s="67">
        <f>D35+D40</f>
        <v>30403</v>
      </c>
      <c r="E41" s="189"/>
    </row>
    <row r="42" spans="2:5" ht="14.25" x14ac:dyDescent="0.2">
      <c r="B42" s="68" t="s">
        <v>117</v>
      </c>
      <c r="C42" s="69">
        <f>VLOOKUP(B42,'[1]MES Adj'!Q4:V63,3,0)</f>
        <v>0</v>
      </c>
      <c r="D42" s="69">
        <f>VLOOKUP(B42,'[1]MES Adj'!Q4:T63,4,0)</f>
        <v>0</v>
      </c>
      <c r="E42" s="70" t="s">
        <v>150</v>
      </c>
    </row>
    <row r="43" spans="2:5" x14ac:dyDescent="0.2">
      <c r="B43" s="58" t="s">
        <v>151</v>
      </c>
      <c r="C43" s="71"/>
      <c r="D43" s="71"/>
      <c r="E43" s="72"/>
    </row>
    <row r="44" spans="2:5" x14ac:dyDescent="0.2">
      <c r="B44" s="73" t="s">
        <v>36</v>
      </c>
      <c r="C44" s="49">
        <f>VLOOKUP(B44,'[1]MES Adj'!$Q$4:$T$62,3,0)</f>
        <v>1670</v>
      </c>
      <c r="D44" s="49">
        <f>VLOOKUP(B44,'[1]MES Adj'!$Q$11:$T$62,4,0)</f>
        <v>1440</v>
      </c>
      <c r="E44" s="70"/>
    </row>
    <row r="45" spans="2:5" x14ac:dyDescent="0.2">
      <c r="B45" s="73" t="s">
        <v>38</v>
      </c>
      <c r="C45" s="49">
        <f>VLOOKUP(B45,'[1]MES Adj'!$Q$4:$T$62,3,0)</f>
        <v>2044</v>
      </c>
      <c r="D45" s="49">
        <f>VLOOKUP(B45,'[1]MES Adj'!$Q$11:$T$62,4,0)</f>
        <v>1836</v>
      </c>
      <c r="E45" s="70"/>
    </row>
    <row r="46" spans="2:5" x14ac:dyDescent="0.2">
      <c r="B46" s="73" t="s">
        <v>40</v>
      </c>
      <c r="C46" s="49">
        <f>VLOOKUP(B46,'[1]MES Adj'!$Q$4:$T$62,3,0)</f>
        <v>1924</v>
      </c>
      <c r="D46" s="49">
        <f>VLOOKUP(B46,'[1]MES Adj'!$Q$11:$T$62,4,0)</f>
        <v>1668</v>
      </c>
      <c r="E46" s="70"/>
    </row>
    <row r="47" spans="2:5" x14ac:dyDescent="0.2">
      <c r="B47" s="73" t="s">
        <v>42</v>
      </c>
      <c r="C47" s="49">
        <f>VLOOKUP(B47,'[1]MES Adj'!$Q$4:$T$62,3,0)</f>
        <v>2112</v>
      </c>
      <c r="D47" s="49">
        <f>VLOOKUP(B47,'[1]MES Adj'!$Q$11:$T$62,4,0)</f>
        <v>1911</v>
      </c>
      <c r="E47" s="70"/>
    </row>
    <row r="48" spans="2:5" ht="15" x14ac:dyDescent="0.25">
      <c r="B48" s="11" t="s">
        <v>44</v>
      </c>
      <c r="C48" s="74">
        <f>VLOOKUP(B48,'[1]MES Adj'!$Q$4:$T$62,3,0)</f>
        <v>0</v>
      </c>
      <c r="D48" s="74">
        <f>VLOOKUP(B48,'[1]MES Adj'!$Q$11:$T$62,4,0)</f>
        <v>0</v>
      </c>
      <c r="E48" s="75"/>
    </row>
    <row r="49" spans="2:5" ht="15" x14ac:dyDescent="0.25">
      <c r="B49" s="12" t="s">
        <v>46</v>
      </c>
      <c r="C49" s="74">
        <f>VLOOKUP(B49,'[1]MES Adj'!$Q$4:$T$62,3,0)</f>
        <v>0</v>
      </c>
      <c r="D49" s="74">
        <f>VLOOKUP(B49,'[1]MES Adj'!$Q$11:$T$62,4,0)</f>
        <v>0</v>
      </c>
      <c r="E49" s="75"/>
    </row>
    <row r="50" spans="2:5" ht="15" x14ac:dyDescent="0.25">
      <c r="B50" s="11" t="s">
        <v>48</v>
      </c>
      <c r="C50" s="74">
        <f>VLOOKUP(B50,'[1]MES Adj'!$Q$4:$T$62,3,0)</f>
        <v>0</v>
      </c>
      <c r="D50" s="74">
        <f>VLOOKUP(B50,'[1]MES Adj'!$Q$11:$T$62,4,0)</f>
        <v>0</v>
      </c>
      <c r="E50" s="75"/>
    </row>
    <row r="51" spans="2:5" ht="15" x14ac:dyDescent="0.25">
      <c r="B51" s="11" t="s">
        <v>50</v>
      </c>
      <c r="C51" s="74">
        <f>VLOOKUP(B51,'[1]MES Adj'!$Q$4:$T$62,3,0)</f>
        <v>0</v>
      </c>
      <c r="D51" s="74">
        <f>VLOOKUP(B51,'[1]MES Adj'!$Q$11:$T$62,4,0)</f>
        <v>0</v>
      </c>
      <c r="E51" s="75"/>
    </row>
    <row r="52" spans="2:5" ht="15" x14ac:dyDescent="0.25">
      <c r="B52" s="11" t="s">
        <v>52</v>
      </c>
      <c r="C52" s="74">
        <f>VLOOKUP(B52,'[1]MES Adj'!$Q$4:$T$62,3,0)</f>
        <v>1285</v>
      </c>
      <c r="D52" s="74">
        <f>VLOOKUP(B52,'[1]MES Adj'!$Q$11:$T$62,4,0)</f>
        <v>1099</v>
      </c>
      <c r="E52" s="75"/>
    </row>
    <row r="53" spans="2:5" ht="15" x14ac:dyDescent="0.25">
      <c r="B53" s="11" t="s">
        <v>54</v>
      </c>
      <c r="C53" s="74">
        <f>VLOOKUP(B53,'[1]MES Adj'!$Q$4:$T$62,3,0)</f>
        <v>3935</v>
      </c>
      <c r="D53" s="74">
        <f>VLOOKUP(B53,'[1]MES Adj'!$Q$11:$T$62,4,0)</f>
        <v>3485</v>
      </c>
      <c r="E53" s="75"/>
    </row>
    <row r="54" spans="2:5" x14ac:dyDescent="0.2">
      <c r="B54" s="76" t="s">
        <v>152</v>
      </c>
      <c r="C54" s="77"/>
      <c r="D54" s="77"/>
      <c r="E54" s="78"/>
    </row>
    <row r="55" spans="2:5" x14ac:dyDescent="0.2">
      <c r="B55" s="79"/>
      <c r="C55" s="50"/>
      <c r="D55" s="50"/>
      <c r="E55" s="70"/>
    </row>
    <row r="56" spans="2:5" x14ac:dyDescent="0.2">
      <c r="B56" s="79"/>
      <c r="C56" s="50"/>
      <c r="D56" s="50"/>
      <c r="E56" s="70"/>
    </row>
    <row r="57" spans="2:5" ht="15.75" x14ac:dyDescent="0.25">
      <c r="B57" s="80" t="s">
        <v>111</v>
      </c>
    </row>
    <row r="58" spans="2:5" x14ac:dyDescent="0.2">
      <c r="B58" s="81" t="s">
        <v>129</v>
      </c>
      <c r="C58" s="82"/>
      <c r="D58" s="82"/>
      <c r="E58" s="82" t="s">
        <v>132</v>
      </c>
    </row>
    <row r="59" spans="2:5" x14ac:dyDescent="0.2">
      <c r="B59" s="49" t="s">
        <v>104</v>
      </c>
      <c r="C59" s="55">
        <f>VLOOKUP(B59,'[1]MES Adj'!$Q$28:$T$46,3,0)</f>
        <v>0</v>
      </c>
      <c r="D59" s="55">
        <f>VLOOKUP(B59,'[1]MES Adj'!$Q$28:$T$46,4,0)</f>
        <v>0</v>
      </c>
      <c r="E59" s="63" t="s">
        <v>137</v>
      </c>
    </row>
    <row r="60" spans="2:5" x14ac:dyDescent="0.2">
      <c r="B60" s="49" t="s">
        <v>105</v>
      </c>
      <c r="C60" s="55">
        <f>VLOOKUP(B60,'[1]MES Adj'!$Q$28:$T$46,3,0)</f>
        <v>0</v>
      </c>
      <c r="D60" s="55">
        <f>VLOOKUP(B60,'[1]MES Adj'!$Q$28:$T$46,4,0)</f>
        <v>0</v>
      </c>
      <c r="E60" s="63" t="s">
        <v>153</v>
      </c>
    </row>
    <row r="61" spans="2:5" x14ac:dyDescent="0.2">
      <c r="B61" s="49" t="s">
        <v>106</v>
      </c>
      <c r="C61" s="55">
        <f>VLOOKUP(B61,'[1]MES Adj'!$Q$28:$T$46,3,0)</f>
        <v>0</v>
      </c>
      <c r="D61" s="55">
        <f>VLOOKUP(B61,'[1]MES Adj'!$Q$28:$T$46,4,0)</f>
        <v>0</v>
      </c>
      <c r="E61" s="63" t="s">
        <v>137</v>
      </c>
    </row>
    <row r="62" spans="2:5" x14ac:dyDescent="0.2">
      <c r="B62" s="49" t="s">
        <v>107</v>
      </c>
      <c r="C62" s="55">
        <f>VLOOKUP(B62,'[1]MES Adj'!$Q$28:$T$46,3,0)</f>
        <v>0</v>
      </c>
      <c r="D62" s="55">
        <f>VLOOKUP(B62,'[1]MES Adj'!$Q$28:$T$46,4,0)</f>
        <v>0</v>
      </c>
      <c r="E62" s="63" t="s">
        <v>153</v>
      </c>
    </row>
    <row r="63" spans="2:5" x14ac:dyDescent="0.2">
      <c r="B63" s="49" t="s">
        <v>108</v>
      </c>
      <c r="C63" s="55">
        <f>VLOOKUP(B63,'[1]MES Adj'!$Q$28:$T$46,3,0)</f>
        <v>0</v>
      </c>
      <c r="D63" s="55">
        <f>VLOOKUP(B63,'[1]MES Adj'!$Q$28:$T$46,4,0)</f>
        <v>0</v>
      </c>
      <c r="E63" s="63" t="s">
        <v>137</v>
      </c>
    </row>
    <row r="64" spans="2:5" x14ac:dyDescent="0.2">
      <c r="B64" s="49" t="s">
        <v>109</v>
      </c>
      <c r="C64" s="55">
        <f>VLOOKUP(B64,'[1]MES Adj'!$Q$28:$T$46,3,0)</f>
        <v>0</v>
      </c>
      <c r="D64" s="55">
        <f>VLOOKUP(B64,'[1]MES Adj'!$Q$28:$T$46,4,0)</f>
        <v>0</v>
      </c>
      <c r="E64" s="63" t="s">
        <v>153</v>
      </c>
    </row>
    <row r="65" spans="2:5" x14ac:dyDescent="0.2">
      <c r="B65" s="49" t="s">
        <v>61</v>
      </c>
      <c r="C65" s="55">
        <f>VLOOKUP(B65,'[1]MES Adj'!$Q$28:$T$46,3,0)</f>
        <v>79</v>
      </c>
      <c r="D65" s="55">
        <f>VLOOKUP(B65,'[1]MES Adj'!$Q$28:$T$46,4,0)</f>
        <v>54</v>
      </c>
      <c r="E65" s="63" t="s">
        <v>154</v>
      </c>
    </row>
    <row r="66" spans="2:5" x14ac:dyDescent="0.2">
      <c r="B66" s="49" t="s">
        <v>63</v>
      </c>
      <c r="C66" s="55">
        <f>VLOOKUP(B66,'[1]MES Adj'!$Q$28:$T$46,3,0)</f>
        <v>0</v>
      </c>
      <c r="D66" s="55">
        <f>VLOOKUP(B66,'[1]MES Adj'!$Q$28:$T$46,4,0)</f>
        <v>0</v>
      </c>
      <c r="E66" s="63" t="s">
        <v>155</v>
      </c>
    </row>
    <row r="67" spans="2:5" x14ac:dyDescent="0.2">
      <c r="B67" s="49" t="s">
        <v>66</v>
      </c>
      <c r="C67" s="55">
        <f>VLOOKUP(B67,'[1]MES Adj'!$Q$28:$T$46,3,0)</f>
        <v>36</v>
      </c>
      <c r="D67" s="55">
        <f>VLOOKUP(B67,'[1]MES Adj'!$Q$28:$T$46,4,0)</f>
        <v>15</v>
      </c>
      <c r="E67" s="63" t="s">
        <v>154</v>
      </c>
    </row>
    <row r="68" spans="2:5" x14ac:dyDescent="0.2">
      <c r="B68" s="49" t="s">
        <v>68</v>
      </c>
      <c r="C68" s="55">
        <f>VLOOKUP(B68,'[1]MES Adj'!$Q$28:$T$46,3,0)</f>
        <v>0</v>
      </c>
      <c r="D68" s="55">
        <f>VLOOKUP(B68,'[1]MES Adj'!$Q$28:$T$46,4,0)</f>
        <v>0</v>
      </c>
      <c r="E68" s="63" t="s">
        <v>155</v>
      </c>
    </row>
    <row r="69" spans="2:5" x14ac:dyDescent="0.2">
      <c r="B69" s="49" t="s">
        <v>71</v>
      </c>
      <c r="C69" s="55">
        <f>VLOOKUP(B69,'[1]MES Adj'!$Q$28:$T$46,3,0)</f>
        <v>534</v>
      </c>
      <c r="D69" s="55">
        <f>VLOOKUP(B69,'[1]MES Adj'!$Q$28:$T$46,4,0)</f>
        <v>424</v>
      </c>
      <c r="E69" s="63" t="s">
        <v>154</v>
      </c>
    </row>
    <row r="70" spans="2:5" x14ac:dyDescent="0.2">
      <c r="B70" s="49" t="s">
        <v>73</v>
      </c>
      <c r="C70" s="55">
        <f>VLOOKUP(B70,'[1]MES Adj'!$Q$28:$T$46,3,0)</f>
        <v>15</v>
      </c>
      <c r="D70" s="55">
        <f>VLOOKUP(B70,'[1]MES Adj'!$Q$28:$T$46,4,0)</f>
        <v>0</v>
      </c>
      <c r="E70" s="63" t="s">
        <v>155</v>
      </c>
    </row>
    <row r="71" spans="2:5" x14ac:dyDescent="0.2">
      <c r="B71" s="49" t="s">
        <v>58</v>
      </c>
      <c r="C71" s="55">
        <f>VLOOKUP(B71,'[1]MES Adj'!$Q$28:$T$46,3,0)</f>
        <v>309</v>
      </c>
      <c r="D71" s="55">
        <f>VLOOKUP(B71,'[1]MES Adj'!$Q$28:$T$46,4,0)</f>
        <v>238</v>
      </c>
      <c r="E71" s="63" t="s">
        <v>142</v>
      </c>
    </row>
    <row r="72" spans="2:5" x14ac:dyDescent="0.2">
      <c r="B72" s="49" t="s">
        <v>59</v>
      </c>
      <c r="C72" s="55">
        <f>VLOOKUP(B72,'[1]MES Adj'!$Q$28:$T$46,3,0)</f>
        <v>117</v>
      </c>
      <c r="D72" s="55">
        <f>VLOOKUP(B72,'[1]MES Adj'!$Q$28:$T$46,4,0)</f>
        <v>84</v>
      </c>
      <c r="E72" s="63" t="s">
        <v>142</v>
      </c>
    </row>
    <row r="73" spans="2:5" x14ac:dyDescent="0.2">
      <c r="B73" s="49" t="s">
        <v>60</v>
      </c>
      <c r="C73" s="55">
        <f>VLOOKUP(B73,'[1]MES Adj'!$Q$28:$T$46,3,0)</f>
        <v>754</v>
      </c>
      <c r="D73" s="55">
        <f>VLOOKUP(B73,'[1]MES Adj'!$Q$28:$T$46,4,0)</f>
        <v>554</v>
      </c>
      <c r="E73" s="63" t="s">
        <v>142</v>
      </c>
    </row>
    <row r="74" spans="2:5" x14ac:dyDescent="0.2">
      <c r="B74" s="49" t="s">
        <v>64</v>
      </c>
      <c r="C74" s="55">
        <f>VLOOKUP(B74,'[1]MES Adj'!$Q$28:$T$46,3,0)</f>
        <v>141</v>
      </c>
      <c r="D74" s="55">
        <f>VLOOKUP(B74,'[1]MES Adj'!$Q$28:$T$46,4,0)</f>
        <v>108</v>
      </c>
      <c r="E74" s="63" t="s">
        <v>143</v>
      </c>
    </row>
    <row r="75" spans="2:5" x14ac:dyDescent="0.2">
      <c r="B75" s="49" t="s">
        <v>69</v>
      </c>
      <c r="C75" s="55">
        <f>VLOOKUP(B75,'[1]MES Adj'!$Q$28:$T$46,3,0)</f>
        <v>219</v>
      </c>
      <c r="D75" s="55">
        <f>VLOOKUP(B75,'[1]MES Adj'!$Q$28:$T$46,4,0)</f>
        <v>152</v>
      </c>
      <c r="E75" s="63" t="s">
        <v>143</v>
      </c>
    </row>
    <row r="76" spans="2:5" x14ac:dyDescent="0.2">
      <c r="B76" s="55" t="s">
        <v>74</v>
      </c>
      <c r="C76" s="55">
        <f>VLOOKUP(B76,'[1]MES Adj'!$Q$28:$T$46,3,0)</f>
        <v>691</v>
      </c>
      <c r="D76" s="55">
        <f>VLOOKUP(B76,'[1]MES Adj'!$Q$28:$T$46,4,0)</f>
        <v>533</v>
      </c>
      <c r="E76" s="64" t="s">
        <v>143</v>
      </c>
    </row>
    <row r="77" spans="2:5" x14ac:dyDescent="0.2">
      <c r="B77" s="83" t="s">
        <v>62</v>
      </c>
      <c r="C77" s="55">
        <f>VLOOKUP(B77,'[1]MES Adj'!$Q$28:$T$65,3,0)</f>
        <v>35</v>
      </c>
      <c r="D77" s="55">
        <f>VLOOKUP(B77,'[1]MES Adj'!$Q$28:$T$65,4,0)</f>
        <v>29</v>
      </c>
      <c r="E77" s="84" t="s">
        <v>103</v>
      </c>
    </row>
    <row r="78" spans="2:5" x14ac:dyDescent="0.2">
      <c r="B78" s="83" t="s">
        <v>67</v>
      </c>
      <c r="C78" s="55">
        <f>VLOOKUP(B78,'[1]MES Adj'!$Q$28:$T$65,3,0)</f>
        <v>331</v>
      </c>
      <c r="D78" s="55">
        <f>VLOOKUP(B78,'[1]MES Adj'!$Q$28:$T$65,4,0)</f>
        <v>207</v>
      </c>
      <c r="E78" s="84" t="s">
        <v>103</v>
      </c>
    </row>
    <row r="79" spans="2:5" x14ac:dyDescent="0.2">
      <c r="B79" s="83" t="s">
        <v>72</v>
      </c>
      <c r="C79" s="55">
        <f>VLOOKUP(B79,'[1]MES Adj'!$Q$28:$T$65,3,0)</f>
        <v>1436</v>
      </c>
      <c r="D79" s="55">
        <f>VLOOKUP(B79,'[1]MES Adj'!$Q$28:$T$65,4,0)</f>
        <v>1171</v>
      </c>
      <c r="E79" s="84" t="s">
        <v>103</v>
      </c>
    </row>
    <row r="80" spans="2:5" x14ac:dyDescent="0.2">
      <c r="B80" s="10" t="s">
        <v>65</v>
      </c>
      <c r="C80" s="55">
        <f>VLOOKUP(B80,'[1]MES Adj'!$Q$28:$T$65,3,0)</f>
        <v>331</v>
      </c>
      <c r="D80" s="55">
        <f>VLOOKUP(B80,'[1]MES Adj'!$Q$28:$T$65,4,0)</f>
        <v>257</v>
      </c>
      <c r="E80" s="84" t="s">
        <v>144</v>
      </c>
    </row>
    <row r="81" spans="2:5" x14ac:dyDescent="0.2">
      <c r="B81" s="10" t="s">
        <v>70</v>
      </c>
      <c r="C81" s="55">
        <f>VLOOKUP(B81,'[1]MES Adj'!$Q$28:$T$65,3,0)</f>
        <v>785</v>
      </c>
      <c r="D81" s="55">
        <f>VLOOKUP(B81,'[1]MES Adj'!$Q$28:$T$65,4,0)</f>
        <v>568</v>
      </c>
      <c r="E81" s="84" t="s">
        <v>144</v>
      </c>
    </row>
    <row r="82" spans="2:5" ht="13.5" thickBot="1" x14ac:dyDescent="0.25">
      <c r="B82" s="10" t="s">
        <v>75</v>
      </c>
      <c r="C82" s="55">
        <f>VLOOKUP(B82,'[1]MES Adj'!$Q$28:$T$65,3,0)</f>
        <v>3844</v>
      </c>
      <c r="D82" s="55">
        <f>VLOOKUP(B82,'[1]MES Adj'!$Q$28:$T$65,4,0)</f>
        <v>3107</v>
      </c>
      <c r="E82" s="84" t="s">
        <v>144</v>
      </c>
    </row>
    <row r="83" spans="2:5" ht="13.5" thickBot="1" x14ac:dyDescent="0.25">
      <c r="B83" s="85" t="s">
        <v>156</v>
      </c>
      <c r="C83" s="86">
        <f>SUM(C59:C82)</f>
        <v>9657</v>
      </c>
      <c r="D83" s="87">
        <f>SUM(D59:D82)</f>
        <v>7501</v>
      </c>
      <c r="E83" s="88"/>
    </row>
  </sheetData>
  <mergeCells count="1">
    <mergeCell ref="E40:E41"/>
  </mergeCells>
  <conditionalFormatting sqref="B7:B8">
    <cfRule type="expression" dxfId="306" priority="31">
      <formula>$C7="Poly"</formula>
    </cfRule>
    <cfRule type="expression" dxfId="305" priority="32">
      <formula>$C7="1.6"</formula>
    </cfRule>
    <cfRule type="expression" dxfId="304" priority="33">
      <formula>$C7="1.67"</formula>
    </cfRule>
  </conditionalFormatting>
  <conditionalFormatting sqref="B34">
    <cfRule type="expression" dxfId="303" priority="28">
      <formula>$C34="Poly"</formula>
    </cfRule>
    <cfRule type="expression" dxfId="302" priority="29">
      <formula>$C34="1.6"</formula>
    </cfRule>
    <cfRule type="expression" dxfId="301" priority="30">
      <formula>$C34="1.67"</formula>
    </cfRule>
  </conditionalFormatting>
  <conditionalFormatting sqref="B42 B46:B53">
    <cfRule type="expression" dxfId="300" priority="27">
      <formula>$A42="354710065031400"</formula>
    </cfRule>
  </conditionalFormatting>
  <conditionalFormatting sqref="B42 B46:B53">
    <cfRule type="expression" dxfId="299" priority="25">
      <formula>$C42="1.67"</formula>
    </cfRule>
    <cfRule type="expression" dxfId="298" priority="26">
      <formula>$C42="1.6"</formula>
    </cfRule>
  </conditionalFormatting>
  <conditionalFormatting sqref="B42 B46:B53">
    <cfRule type="expression" dxfId="297" priority="20">
      <formula>$A42="354710070031401"</formula>
    </cfRule>
    <cfRule type="expression" dxfId="296" priority="21">
      <formula>$E42="SFSV"</formula>
    </cfRule>
    <cfRule type="expression" dxfId="295" priority="22">
      <formula>$E42="SFPAL"</formula>
    </cfRule>
    <cfRule type="expression" dxfId="294" priority="23">
      <formula>$E42="FSV"</formula>
    </cfRule>
    <cfRule type="expression" dxfId="293" priority="24">
      <formula>$C42="Poly"</formula>
    </cfRule>
  </conditionalFormatting>
  <conditionalFormatting sqref="B42 B46:B53">
    <cfRule type="expression" dxfId="292" priority="19">
      <formula>$B42="SPH NU"</formula>
    </cfRule>
  </conditionalFormatting>
  <conditionalFormatting sqref="B42 B46:B53">
    <cfRule type="expression" dxfId="291" priority="18">
      <formula>$B42="Magic Leap"</formula>
    </cfRule>
  </conditionalFormatting>
  <conditionalFormatting sqref="B42 B46:B53">
    <cfRule type="expression" dxfId="290" priority="17">
      <formula>$A42="354710065031400"</formula>
    </cfRule>
  </conditionalFormatting>
  <conditionalFormatting sqref="B42 B46:B53">
    <cfRule type="expression" dxfId="289" priority="15">
      <formula>$C42="1.67"</formula>
    </cfRule>
    <cfRule type="expression" dxfId="288" priority="16">
      <formula>$C42="1.6"</formula>
    </cfRule>
  </conditionalFormatting>
  <conditionalFormatting sqref="B42 B46:B53">
    <cfRule type="expression" dxfId="287" priority="10">
      <formula>$A42="354710070031401"</formula>
    </cfRule>
    <cfRule type="expression" dxfId="286" priority="11">
      <formula>$E42="SFSV"</formula>
    </cfRule>
    <cfRule type="expression" dxfId="285" priority="12">
      <formula>$E42="SFPAL"</formula>
    </cfRule>
    <cfRule type="expression" dxfId="284" priority="13">
      <formula>$E42="FSV"</formula>
    </cfRule>
    <cfRule type="expression" dxfId="283" priority="14">
      <formula>$C42="Poly"</formula>
    </cfRule>
  </conditionalFormatting>
  <conditionalFormatting sqref="B42 B46:B53">
    <cfRule type="expression" dxfId="282" priority="9">
      <formula>$B42="SPH NU"</formula>
    </cfRule>
  </conditionalFormatting>
  <conditionalFormatting sqref="B42 B46:B53">
    <cfRule type="expression" dxfId="281" priority="8">
      <formula>$B42="Magic Leap"</formula>
    </cfRule>
  </conditionalFormatting>
  <conditionalFormatting sqref="B48:B51">
    <cfRule type="expression" dxfId="280" priority="7">
      <formula>$A48="354710065031400"</formula>
    </cfRule>
  </conditionalFormatting>
  <conditionalFormatting sqref="B48:B51">
    <cfRule type="expression" dxfId="279" priority="2">
      <formula>$A48="354710070031401"</formula>
    </cfRule>
    <cfRule type="expression" dxfId="278" priority="3">
      <formula>$E48="SFSV"</formula>
    </cfRule>
    <cfRule type="expression" dxfId="277" priority="4">
      <formula>$E48="SFPAL"</formula>
    </cfRule>
    <cfRule type="expression" dxfId="276" priority="5">
      <formula>$E48="FSV"</formula>
    </cfRule>
    <cfRule type="expression" dxfId="275" priority="6">
      <formula>$C48="Poly"</formula>
    </cfRule>
  </conditionalFormatting>
  <conditionalFormatting sqref="B48:B51">
    <cfRule type="expression" dxfId="274" priority="1">
      <formula>$B48="SPH NU"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44"/>
  <sheetViews>
    <sheetView topLeftCell="D13" workbookViewId="0">
      <selection activeCell="C39" sqref="C39"/>
    </sheetView>
  </sheetViews>
  <sheetFormatPr baseColWidth="10" defaultRowHeight="12.75" x14ac:dyDescent="0.2"/>
  <cols>
    <col min="1" max="1" width="22.5703125" customWidth="1"/>
    <col min="2" max="2" width="24.85546875" bestFit="1" customWidth="1"/>
    <col min="7" max="7" width="22.85546875" customWidth="1"/>
    <col min="15" max="15" width="15" bestFit="1" customWidth="1"/>
  </cols>
  <sheetData>
    <row r="1" spans="1:19" x14ac:dyDescent="0.2">
      <c r="G1" s="23">
        <v>2</v>
      </c>
      <c r="I1">
        <v>4</v>
      </c>
      <c r="J1" s="23">
        <v>1</v>
      </c>
      <c r="K1">
        <v>3</v>
      </c>
    </row>
    <row r="2" spans="1:19" ht="45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157</v>
      </c>
      <c r="J2" s="1" t="s">
        <v>9</v>
      </c>
      <c r="K2" s="1" t="s">
        <v>158</v>
      </c>
      <c r="L2" s="89" t="s">
        <v>159</v>
      </c>
      <c r="M2" s="89" t="s">
        <v>160</v>
      </c>
      <c r="N2" s="89" t="s">
        <v>161</v>
      </c>
      <c r="O2" s="13" t="s">
        <v>162</v>
      </c>
      <c r="P2" s="90" t="s">
        <v>163</v>
      </c>
      <c r="Q2" s="91"/>
    </row>
    <row r="3" spans="1:19" ht="15" x14ac:dyDescent="0.25">
      <c r="A3" s="89"/>
      <c r="B3" s="1"/>
      <c r="C3" s="1"/>
      <c r="D3" s="1"/>
      <c r="E3" s="1"/>
      <c r="F3" s="1"/>
      <c r="G3" s="1"/>
      <c r="H3" s="1"/>
      <c r="I3" s="1"/>
      <c r="J3" s="1"/>
      <c r="K3" s="1"/>
      <c r="O3" s="13"/>
      <c r="P3" s="89" t="s">
        <v>164</v>
      </c>
      <c r="Q3" s="91"/>
    </row>
    <row r="4" spans="1:19" ht="15" x14ac:dyDescent="0.2">
      <c r="A4" s="92" t="s">
        <v>84</v>
      </c>
      <c r="B4" s="92" t="s">
        <v>85</v>
      </c>
      <c r="C4" s="92" t="s">
        <v>32</v>
      </c>
      <c r="D4" s="92" t="s">
        <v>33</v>
      </c>
      <c r="E4" s="92" t="s">
        <v>81</v>
      </c>
      <c r="F4" s="93">
        <v>106272</v>
      </c>
      <c r="G4" s="93">
        <v>99987</v>
      </c>
      <c r="H4" s="94">
        <v>0.940859304426378</v>
      </c>
      <c r="I4" s="93">
        <v>48960</v>
      </c>
      <c r="J4" s="93">
        <v>9384</v>
      </c>
      <c r="K4" s="93">
        <v>12991</v>
      </c>
      <c r="L4" s="95">
        <f t="shared" ref="L4:L7" si="0">K4-K3</f>
        <v>12991</v>
      </c>
      <c r="M4" s="95">
        <f t="shared" ref="M4:M8" si="1">L4+O4+I4</f>
        <v>107449</v>
      </c>
      <c r="N4" s="95"/>
      <c r="O4" s="96">
        <v>45498</v>
      </c>
      <c r="P4" s="97" t="s">
        <v>165</v>
      </c>
      <c r="Q4" s="98"/>
    </row>
    <row r="5" spans="1:19" ht="15" x14ac:dyDescent="0.2">
      <c r="A5" s="92" t="s">
        <v>84</v>
      </c>
      <c r="B5" s="92" t="s">
        <v>85</v>
      </c>
      <c r="C5" s="92" t="s">
        <v>32</v>
      </c>
      <c r="D5" s="92" t="s">
        <v>33</v>
      </c>
      <c r="E5" s="92" t="s">
        <v>81</v>
      </c>
      <c r="F5" s="93">
        <v>123012</v>
      </c>
      <c r="G5" s="93">
        <v>117920</v>
      </c>
      <c r="H5" s="94">
        <v>0.95860566448801698</v>
      </c>
      <c r="I5" s="93">
        <v>57270</v>
      </c>
      <c r="J5" s="93">
        <v>9098</v>
      </c>
      <c r="K5" s="93">
        <v>3266</v>
      </c>
      <c r="L5" s="95">
        <f t="shared" si="0"/>
        <v>-9725</v>
      </c>
      <c r="M5" s="95">
        <f t="shared" si="1"/>
        <v>117921</v>
      </c>
      <c r="N5" s="95"/>
      <c r="O5" s="96">
        <v>70376</v>
      </c>
      <c r="P5" s="97" t="s">
        <v>166</v>
      </c>
      <c r="Q5" s="98"/>
    </row>
    <row r="6" spans="1:19" ht="15" x14ac:dyDescent="0.2">
      <c r="A6" s="92" t="s">
        <v>84</v>
      </c>
      <c r="B6" s="92" t="s">
        <v>85</v>
      </c>
      <c r="C6" s="92" t="s">
        <v>32</v>
      </c>
      <c r="D6" s="92" t="s">
        <v>33</v>
      </c>
      <c r="E6" s="92" t="s">
        <v>81</v>
      </c>
      <c r="F6" s="93">
        <v>74044</v>
      </c>
      <c r="G6" s="93">
        <v>70875</v>
      </c>
      <c r="H6" s="94">
        <v>0.95720112365620402</v>
      </c>
      <c r="I6" s="93">
        <v>12750</v>
      </c>
      <c r="J6" s="93">
        <v>5020</v>
      </c>
      <c r="K6" s="93">
        <v>17615</v>
      </c>
      <c r="L6" s="95">
        <f t="shared" si="0"/>
        <v>14349</v>
      </c>
      <c r="M6" s="95">
        <f t="shared" si="1"/>
        <v>70254</v>
      </c>
      <c r="N6" s="95"/>
      <c r="O6" s="96">
        <v>43155</v>
      </c>
      <c r="P6" s="97" t="s">
        <v>167</v>
      </c>
      <c r="Q6" s="98"/>
    </row>
    <row r="7" spans="1:19" s="5" customFormat="1" ht="15" x14ac:dyDescent="0.2">
      <c r="A7" s="6" t="s">
        <v>84</v>
      </c>
      <c r="B7" s="6" t="s">
        <v>85</v>
      </c>
      <c r="C7" s="6" t="s">
        <v>32</v>
      </c>
      <c r="D7" s="6" t="s">
        <v>33</v>
      </c>
      <c r="E7" s="6" t="s">
        <v>81</v>
      </c>
      <c r="F7" s="7">
        <v>0</v>
      </c>
      <c r="G7" s="7">
        <v>0</v>
      </c>
      <c r="H7" s="8">
        <v>0</v>
      </c>
      <c r="I7" s="7">
        <v>17460</v>
      </c>
      <c r="J7" s="7">
        <v>5020</v>
      </c>
      <c r="K7" s="7">
        <v>155</v>
      </c>
      <c r="L7" s="99">
        <f t="shared" si="0"/>
        <v>-17460</v>
      </c>
      <c r="M7" s="99">
        <f t="shared" si="1"/>
        <v>0</v>
      </c>
      <c r="N7" s="99"/>
      <c r="O7" s="100">
        <v>0</v>
      </c>
      <c r="P7" s="101" t="s">
        <v>168</v>
      </c>
      <c r="Q7" s="101">
        <f>I7+K7</f>
        <v>17615</v>
      </c>
      <c r="R7" s="5">
        <f>I7-K6</f>
        <v>-155</v>
      </c>
      <c r="S7" s="102" t="s">
        <v>169</v>
      </c>
    </row>
    <row r="8" spans="1:19" ht="15" x14ac:dyDescent="0.2">
      <c r="A8" s="92" t="s">
        <v>84</v>
      </c>
      <c r="B8" s="92" t="s">
        <v>85</v>
      </c>
      <c r="C8" s="92" t="s">
        <v>32</v>
      </c>
      <c r="D8" s="92" t="s">
        <v>33</v>
      </c>
      <c r="E8" s="92" t="s">
        <v>81</v>
      </c>
      <c r="F8" s="93">
        <v>2360</v>
      </c>
      <c r="G8" s="93">
        <v>2291</v>
      </c>
      <c r="H8" s="94">
        <v>0.97076271186440699</v>
      </c>
      <c r="I8" s="93">
        <v>0</v>
      </c>
      <c r="J8" s="93">
        <v>7397</v>
      </c>
      <c r="K8" s="93">
        <v>783</v>
      </c>
      <c r="L8" s="95">
        <f>K8-K7</f>
        <v>628</v>
      </c>
      <c r="M8" s="95">
        <f t="shared" si="1"/>
        <v>2291</v>
      </c>
      <c r="N8" s="95"/>
      <c r="O8" s="96">
        <v>1663</v>
      </c>
      <c r="P8" s="97" t="s">
        <v>170</v>
      </c>
      <c r="Q8" s="98"/>
      <c r="R8" s="23"/>
    </row>
    <row r="9" spans="1:19" ht="15" x14ac:dyDescent="0.2">
      <c r="A9" s="92" t="s">
        <v>84</v>
      </c>
      <c r="B9" s="92" t="s">
        <v>85</v>
      </c>
      <c r="C9" s="92" t="s">
        <v>32</v>
      </c>
      <c r="D9" s="92" t="s">
        <v>33</v>
      </c>
      <c r="E9" s="92" t="s">
        <v>81</v>
      </c>
      <c r="F9" s="93">
        <v>48584</v>
      </c>
      <c r="G9" s="93">
        <v>46164</v>
      </c>
      <c r="H9" s="94">
        <v>1.908881204514663</v>
      </c>
      <c r="I9" s="93">
        <v>3660</v>
      </c>
      <c r="J9" s="93">
        <v>13264</v>
      </c>
      <c r="K9" s="93">
        <v>3218</v>
      </c>
      <c r="L9" s="95">
        <f>K9-K8</f>
        <v>2435</v>
      </c>
      <c r="M9" s="95">
        <f>L9+O9+I9</f>
        <v>46202</v>
      </c>
      <c r="N9" s="95">
        <f>M9-G9</f>
        <v>38</v>
      </c>
      <c r="O9" s="96">
        <v>40107</v>
      </c>
      <c r="P9" s="97" t="s">
        <v>171</v>
      </c>
      <c r="Q9" s="98"/>
    </row>
    <row r="10" spans="1:19" ht="15" x14ac:dyDescent="0.2">
      <c r="A10" s="92" t="s">
        <v>84</v>
      </c>
      <c r="B10" s="92" t="s">
        <v>172</v>
      </c>
      <c r="C10" s="92" t="s">
        <v>32</v>
      </c>
      <c r="D10" s="92" t="s">
        <v>33</v>
      </c>
      <c r="E10" s="92" t="s">
        <v>81</v>
      </c>
      <c r="F10" s="93">
        <v>83472</v>
      </c>
      <c r="G10" s="93">
        <v>79465</v>
      </c>
      <c r="H10" s="94">
        <v>1.9013826830943792</v>
      </c>
      <c r="I10" s="93">
        <v>43110</v>
      </c>
      <c r="J10" s="93">
        <v>14942</v>
      </c>
      <c r="K10" s="93">
        <v>174</v>
      </c>
      <c r="L10" s="95">
        <f>K10-K9</f>
        <v>-3044</v>
      </c>
      <c r="M10" s="95">
        <f>L10+O10+I10</f>
        <v>79469</v>
      </c>
      <c r="N10" s="95">
        <f t="shared" ref="N10:N25" si="2">M10-G10</f>
        <v>4</v>
      </c>
      <c r="O10" s="96">
        <v>39403</v>
      </c>
      <c r="P10" s="97" t="s">
        <v>173</v>
      </c>
      <c r="Q10" s="98"/>
    </row>
    <row r="11" spans="1:19" ht="15" x14ac:dyDescent="0.2">
      <c r="A11" s="92" t="s">
        <v>84</v>
      </c>
      <c r="B11" s="92" t="s">
        <v>85</v>
      </c>
      <c r="C11" s="92" t="s">
        <v>32</v>
      </c>
      <c r="D11" s="92" t="s">
        <v>33</v>
      </c>
      <c r="E11" s="92" t="s">
        <v>81</v>
      </c>
      <c r="F11" s="93">
        <v>36848</v>
      </c>
      <c r="G11" s="93">
        <v>34683</v>
      </c>
      <c r="H11" s="94">
        <v>0.94124511506730302</v>
      </c>
      <c r="I11" s="93">
        <v>22380</v>
      </c>
      <c r="J11" s="93">
        <v>6728</v>
      </c>
      <c r="K11" s="93">
        <v>4426</v>
      </c>
      <c r="L11" s="95">
        <f t="shared" ref="L11:L23" si="3">K11-K10</f>
        <v>4252</v>
      </c>
      <c r="M11" s="95">
        <f t="shared" ref="M11:M25" si="4">L11+O11+I11</f>
        <v>34683</v>
      </c>
      <c r="N11" s="95">
        <f t="shared" si="2"/>
        <v>0</v>
      </c>
      <c r="O11" s="96">
        <v>8051</v>
      </c>
      <c r="P11" s="97" t="s">
        <v>174</v>
      </c>
      <c r="Q11" s="98"/>
      <c r="R11" s="23"/>
    </row>
    <row r="12" spans="1:19" x14ac:dyDescent="0.2">
      <c r="A12" s="103" t="s">
        <v>84</v>
      </c>
      <c r="B12" s="104" t="s">
        <v>85</v>
      </c>
      <c r="C12" s="104" t="s">
        <v>32</v>
      </c>
      <c r="D12" s="104" t="s">
        <v>33</v>
      </c>
      <c r="E12" s="104" t="s">
        <v>81</v>
      </c>
      <c r="F12" s="104">
        <v>70744</v>
      </c>
      <c r="G12" s="104">
        <v>66577</v>
      </c>
      <c r="H12" s="105">
        <v>0.94109747823136902</v>
      </c>
      <c r="I12" s="104">
        <v>46578</v>
      </c>
      <c r="J12" s="104">
        <v>7173</v>
      </c>
      <c r="K12" s="104">
        <v>17042</v>
      </c>
      <c r="L12" s="95">
        <f t="shared" si="3"/>
        <v>12616</v>
      </c>
      <c r="M12" s="95">
        <f t="shared" si="4"/>
        <v>66592</v>
      </c>
      <c r="N12" s="95">
        <f t="shared" si="2"/>
        <v>15</v>
      </c>
      <c r="O12" s="106">
        <v>7398</v>
      </c>
      <c r="P12" s="97" t="s">
        <v>175</v>
      </c>
      <c r="Q12" s="98"/>
    </row>
    <row r="13" spans="1:19" x14ac:dyDescent="0.2">
      <c r="A13" s="107" t="s">
        <v>84</v>
      </c>
      <c r="B13" s="107" t="s">
        <v>85</v>
      </c>
      <c r="C13" s="107" t="s">
        <v>32</v>
      </c>
      <c r="D13" s="107" t="s">
        <v>33</v>
      </c>
      <c r="E13" s="107" t="s">
        <v>81</v>
      </c>
      <c r="F13" s="107">
        <v>93056</v>
      </c>
      <c r="G13" s="107">
        <v>87715</v>
      </c>
      <c r="H13" s="108">
        <v>0.942604453232462</v>
      </c>
      <c r="I13" s="109">
        <v>88020</v>
      </c>
      <c r="J13" s="107">
        <v>13836</v>
      </c>
      <c r="K13" s="107">
        <v>9747</v>
      </c>
      <c r="L13" s="95">
        <f t="shared" si="3"/>
        <v>-7295</v>
      </c>
      <c r="M13" s="95">
        <f t="shared" si="4"/>
        <v>87801</v>
      </c>
      <c r="N13" s="95">
        <f t="shared" si="2"/>
        <v>86</v>
      </c>
      <c r="O13" s="106">
        <v>7076</v>
      </c>
      <c r="P13" s="97" t="s">
        <v>176</v>
      </c>
      <c r="Q13" s="98"/>
    </row>
    <row r="14" spans="1:19" ht="15" x14ac:dyDescent="0.2">
      <c r="A14" s="2" t="s">
        <v>84</v>
      </c>
      <c r="B14" s="2" t="s">
        <v>85</v>
      </c>
      <c r="C14" s="2" t="s">
        <v>32</v>
      </c>
      <c r="D14" s="2" t="s">
        <v>33</v>
      </c>
      <c r="E14" s="2" t="s">
        <v>81</v>
      </c>
      <c r="F14" s="3">
        <v>84240</v>
      </c>
      <c r="G14" s="3">
        <v>80479</v>
      </c>
      <c r="H14" s="4">
        <v>0.95535375118708499</v>
      </c>
      <c r="I14" s="3">
        <v>77310</v>
      </c>
      <c r="J14" s="3">
        <v>5208</v>
      </c>
      <c r="K14" s="3">
        <v>12072</v>
      </c>
      <c r="L14" s="95">
        <f t="shared" si="3"/>
        <v>2325</v>
      </c>
      <c r="M14" s="95">
        <f t="shared" si="4"/>
        <v>79635</v>
      </c>
      <c r="N14" s="95">
        <f t="shared" si="2"/>
        <v>-844</v>
      </c>
      <c r="O14" s="96">
        <v>0</v>
      </c>
      <c r="P14" s="97" t="s">
        <v>177</v>
      </c>
    </row>
    <row r="15" spans="1:19" ht="15" x14ac:dyDescent="0.2">
      <c r="A15" s="2" t="s">
        <v>84</v>
      </c>
      <c r="B15" s="2" t="s">
        <v>85</v>
      </c>
      <c r="C15" s="2" t="s">
        <v>32</v>
      </c>
      <c r="D15" s="2" t="s">
        <v>33</v>
      </c>
      <c r="E15" s="2" t="s">
        <v>81</v>
      </c>
      <c r="F15" s="3">
        <v>88052</v>
      </c>
      <c r="G15" s="3">
        <v>85045</v>
      </c>
      <c r="H15" s="4">
        <v>0.96584972516240397</v>
      </c>
      <c r="I15" s="3">
        <v>88936</v>
      </c>
      <c r="J15" s="3">
        <v>10249</v>
      </c>
      <c r="K15" s="3">
        <v>3036</v>
      </c>
      <c r="L15" s="95">
        <f t="shared" si="3"/>
        <v>-9036</v>
      </c>
      <c r="M15" s="95">
        <f t="shared" si="4"/>
        <v>85205</v>
      </c>
      <c r="N15" s="95">
        <f t="shared" si="2"/>
        <v>160</v>
      </c>
      <c r="O15" s="96">
        <v>5305</v>
      </c>
      <c r="P15" s="97" t="s">
        <v>164</v>
      </c>
    </row>
    <row r="16" spans="1:19" ht="15" x14ac:dyDescent="0.2">
      <c r="A16" s="2" t="s">
        <v>84</v>
      </c>
      <c r="B16" s="2" t="s">
        <v>85</v>
      </c>
      <c r="C16" s="2" t="s">
        <v>32</v>
      </c>
      <c r="D16" s="2" t="s">
        <v>33</v>
      </c>
      <c r="E16" s="2" t="s">
        <v>81</v>
      </c>
      <c r="F16" s="3">
        <v>133964</v>
      </c>
      <c r="G16" s="3">
        <v>129553</v>
      </c>
      <c r="H16" s="4">
        <v>0.96707324355797097</v>
      </c>
      <c r="I16" s="3">
        <v>91380</v>
      </c>
      <c r="J16" s="3">
        <v>10922</v>
      </c>
      <c r="K16" s="3">
        <v>9206</v>
      </c>
      <c r="L16" s="95">
        <f t="shared" si="3"/>
        <v>6170</v>
      </c>
      <c r="M16" s="95">
        <f t="shared" si="4"/>
        <v>129697</v>
      </c>
      <c r="N16" s="95">
        <f t="shared" si="2"/>
        <v>144</v>
      </c>
      <c r="O16" s="96">
        <v>32147</v>
      </c>
      <c r="P16" s="110">
        <v>36892</v>
      </c>
    </row>
    <row r="17" spans="1:16" ht="15" x14ac:dyDescent="0.2">
      <c r="A17" s="2" t="s">
        <v>84</v>
      </c>
      <c r="B17" s="2" t="s">
        <v>85</v>
      </c>
      <c r="C17" s="2" t="s">
        <v>32</v>
      </c>
      <c r="D17" s="2" t="s">
        <v>33</v>
      </c>
      <c r="E17" s="2" t="s">
        <v>81</v>
      </c>
      <c r="F17" s="3">
        <v>122928</v>
      </c>
      <c r="G17" s="3">
        <v>117958</v>
      </c>
      <c r="H17" s="4">
        <v>0.95956982949368697</v>
      </c>
      <c r="I17" s="3">
        <v>92910</v>
      </c>
      <c r="J17" s="3">
        <v>7188</v>
      </c>
      <c r="K17" s="3">
        <v>8593</v>
      </c>
      <c r="L17" s="95">
        <f t="shared" si="3"/>
        <v>-613</v>
      </c>
      <c r="M17" s="95">
        <f t="shared" si="4"/>
        <v>117864</v>
      </c>
      <c r="N17" s="95">
        <f t="shared" si="2"/>
        <v>-94</v>
      </c>
      <c r="O17" s="96">
        <v>25567</v>
      </c>
      <c r="P17" s="110">
        <v>36923</v>
      </c>
    </row>
    <row r="18" spans="1:16" ht="15" x14ac:dyDescent="0.2">
      <c r="A18" s="2" t="s">
        <v>84</v>
      </c>
      <c r="B18" s="2" t="s">
        <v>85</v>
      </c>
      <c r="C18" s="2" t="s">
        <v>32</v>
      </c>
      <c r="D18" s="2" t="s">
        <v>33</v>
      </c>
      <c r="E18" s="2" t="s">
        <v>81</v>
      </c>
      <c r="F18" s="3">
        <v>132104</v>
      </c>
      <c r="G18" s="3">
        <v>126214</v>
      </c>
      <c r="H18" s="4">
        <v>0.95541391630836303</v>
      </c>
      <c r="I18" s="3">
        <v>96930</v>
      </c>
      <c r="J18" s="3">
        <v>10927</v>
      </c>
      <c r="K18" s="3">
        <v>28269</v>
      </c>
      <c r="L18" s="95">
        <f t="shared" si="3"/>
        <v>19676</v>
      </c>
      <c r="M18" s="95">
        <f t="shared" si="4"/>
        <v>126668</v>
      </c>
      <c r="N18" s="95">
        <f t="shared" si="2"/>
        <v>454</v>
      </c>
      <c r="O18" s="96">
        <v>10062</v>
      </c>
      <c r="P18" s="110">
        <v>36951</v>
      </c>
    </row>
    <row r="19" spans="1:16" ht="15" x14ac:dyDescent="0.2">
      <c r="A19" s="2" t="s">
        <v>84</v>
      </c>
      <c r="B19" s="2" t="s">
        <v>85</v>
      </c>
      <c r="C19" s="2" t="s">
        <v>32</v>
      </c>
      <c r="D19" s="2" t="s">
        <v>33</v>
      </c>
      <c r="E19" s="2" t="s">
        <v>81</v>
      </c>
      <c r="F19" s="3">
        <v>117620</v>
      </c>
      <c r="G19" s="3">
        <v>113207</v>
      </c>
      <c r="H19" s="4">
        <v>0.96248087060023801</v>
      </c>
      <c r="I19" s="3">
        <v>128760</v>
      </c>
      <c r="J19" s="3">
        <v>9875</v>
      </c>
      <c r="K19" s="3">
        <v>12761</v>
      </c>
      <c r="L19" s="95">
        <f t="shared" si="3"/>
        <v>-15508</v>
      </c>
      <c r="M19" s="95">
        <f t="shared" si="4"/>
        <v>113252</v>
      </c>
      <c r="N19" s="95">
        <f t="shared" si="2"/>
        <v>45</v>
      </c>
      <c r="O19" s="96">
        <v>0</v>
      </c>
      <c r="P19" s="110">
        <v>36982</v>
      </c>
    </row>
    <row r="20" spans="1:16" ht="15" x14ac:dyDescent="0.25">
      <c r="A20" s="9" t="s">
        <v>84</v>
      </c>
      <c r="B20" s="9" t="s">
        <v>85</v>
      </c>
      <c r="C20" s="9" t="s">
        <v>32</v>
      </c>
      <c r="D20" s="9" t="s">
        <v>33</v>
      </c>
      <c r="E20" s="9" t="s">
        <v>81</v>
      </c>
      <c r="F20" s="9">
        <v>86236</v>
      </c>
      <c r="G20" s="9">
        <v>81306</v>
      </c>
      <c r="H20" s="14">
        <v>0.94283130015306804</v>
      </c>
      <c r="I20" s="9">
        <v>67530</v>
      </c>
      <c r="J20" s="9">
        <v>3734</v>
      </c>
      <c r="K20" s="3">
        <v>5753</v>
      </c>
      <c r="L20" s="95">
        <f t="shared" si="3"/>
        <v>-7008</v>
      </c>
      <c r="M20" s="95">
        <f t="shared" si="4"/>
        <v>81545</v>
      </c>
      <c r="N20" s="95">
        <f t="shared" si="2"/>
        <v>239</v>
      </c>
      <c r="O20" s="96">
        <v>21023</v>
      </c>
      <c r="P20" s="110">
        <v>44317</v>
      </c>
    </row>
    <row r="21" spans="1:16" ht="15" x14ac:dyDescent="0.2">
      <c r="A21" s="2" t="s">
        <v>84</v>
      </c>
      <c r="B21" s="2" t="s">
        <v>85</v>
      </c>
      <c r="C21" s="2" t="s">
        <v>32</v>
      </c>
      <c r="D21" s="2" t="s">
        <v>33</v>
      </c>
      <c r="E21" s="2" t="s">
        <v>81</v>
      </c>
      <c r="F21" s="3">
        <v>92516</v>
      </c>
      <c r="G21" s="3">
        <v>87285</v>
      </c>
      <c r="H21" s="4">
        <v>0.94345842881231401</v>
      </c>
      <c r="I21" s="3">
        <v>67500</v>
      </c>
      <c r="J21" s="3">
        <v>6135</v>
      </c>
      <c r="K21" s="3">
        <v>17399</v>
      </c>
      <c r="L21" s="95">
        <f t="shared" si="3"/>
        <v>11646</v>
      </c>
      <c r="M21" s="95">
        <f t="shared" si="4"/>
        <v>87285</v>
      </c>
      <c r="N21" s="95">
        <f t="shared" si="2"/>
        <v>0</v>
      </c>
      <c r="O21" s="96">
        <v>8139</v>
      </c>
      <c r="P21" s="110">
        <v>44348</v>
      </c>
    </row>
    <row r="22" spans="1:16" ht="15" x14ac:dyDescent="0.2">
      <c r="A22" s="15" t="s">
        <v>84</v>
      </c>
      <c r="B22" s="15" t="s">
        <v>85</v>
      </c>
      <c r="C22" s="15" t="s">
        <v>32</v>
      </c>
      <c r="D22" s="15" t="s">
        <v>33</v>
      </c>
      <c r="E22" s="15" t="s">
        <v>81</v>
      </c>
      <c r="F22" s="111">
        <v>75956</v>
      </c>
      <c r="G22" s="111">
        <v>72691</v>
      </c>
      <c r="H22" s="112">
        <v>0.95701458739270095</v>
      </c>
      <c r="I22" s="111">
        <v>86760</v>
      </c>
      <c r="J22" s="111">
        <v>6934</v>
      </c>
      <c r="K22" s="111">
        <v>2701</v>
      </c>
      <c r="L22" s="95">
        <f t="shared" si="3"/>
        <v>-14698</v>
      </c>
      <c r="M22" s="95">
        <f t="shared" si="4"/>
        <v>72062</v>
      </c>
      <c r="N22" s="95">
        <f t="shared" si="2"/>
        <v>-629</v>
      </c>
      <c r="O22" s="96">
        <v>0</v>
      </c>
      <c r="P22" s="110">
        <v>44378</v>
      </c>
    </row>
    <row r="23" spans="1:16" ht="15" x14ac:dyDescent="0.2">
      <c r="A23" s="15" t="s">
        <v>84</v>
      </c>
      <c r="B23" s="15" t="s">
        <v>85</v>
      </c>
      <c r="C23" s="15" t="s">
        <v>32</v>
      </c>
      <c r="D23" s="15" t="s">
        <v>33</v>
      </c>
      <c r="E23" s="15" t="s">
        <v>81</v>
      </c>
      <c r="F23" s="111">
        <v>43176</v>
      </c>
      <c r="G23" s="111">
        <v>41623</v>
      </c>
      <c r="H23" s="112">
        <v>0.96403094311654602</v>
      </c>
      <c r="I23" s="111">
        <v>32520</v>
      </c>
      <c r="J23" s="111">
        <v>9440</v>
      </c>
      <c r="K23" s="111">
        <v>11804</v>
      </c>
      <c r="L23" s="95">
        <f t="shared" si="3"/>
        <v>9103</v>
      </c>
      <c r="M23" s="95">
        <f t="shared" si="4"/>
        <v>41623</v>
      </c>
      <c r="N23" s="95">
        <f t="shared" si="2"/>
        <v>0</v>
      </c>
      <c r="O23" s="96">
        <v>0</v>
      </c>
      <c r="P23" s="110">
        <v>44409</v>
      </c>
    </row>
    <row r="24" spans="1:16" ht="15" x14ac:dyDescent="0.2">
      <c r="A24" s="2" t="s">
        <v>84</v>
      </c>
      <c r="B24" s="2" t="s">
        <v>85</v>
      </c>
      <c r="C24" s="2" t="s">
        <v>32</v>
      </c>
      <c r="D24" s="2" t="s">
        <v>33</v>
      </c>
      <c r="E24" s="2" t="s">
        <v>81</v>
      </c>
      <c r="F24" s="3">
        <v>116968</v>
      </c>
      <c r="G24" s="113">
        <v>111840</v>
      </c>
      <c r="H24" s="4">
        <v>0.95615894945626201</v>
      </c>
      <c r="I24" s="3">
        <v>109980</v>
      </c>
      <c r="J24" s="3">
        <v>5444</v>
      </c>
      <c r="K24" s="3">
        <v>13664</v>
      </c>
      <c r="L24" s="95">
        <f t="shared" ref="L24:L25" si="5">K24-K22</f>
        <v>10963</v>
      </c>
      <c r="M24" s="95">
        <f t="shared" si="4"/>
        <v>120943</v>
      </c>
      <c r="N24" s="95">
        <f t="shared" si="2"/>
        <v>9103</v>
      </c>
      <c r="O24" s="96">
        <v>0</v>
      </c>
      <c r="P24" s="110">
        <v>44440</v>
      </c>
    </row>
    <row r="25" spans="1:16" ht="15" x14ac:dyDescent="0.2">
      <c r="A25" s="2" t="s">
        <v>84</v>
      </c>
      <c r="B25" s="2" t="s">
        <v>85</v>
      </c>
      <c r="C25" s="2" t="s">
        <v>32</v>
      </c>
      <c r="D25" s="2" t="s">
        <v>33</v>
      </c>
      <c r="E25" s="2" t="s">
        <v>81</v>
      </c>
      <c r="F25" s="3">
        <v>95440</v>
      </c>
      <c r="G25" s="113">
        <v>91795</v>
      </c>
      <c r="H25" s="4">
        <v>0.96180846605197001</v>
      </c>
      <c r="I25" s="3">
        <v>93180</v>
      </c>
      <c r="J25" s="3">
        <v>8063</v>
      </c>
      <c r="K25" s="3">
        <v>12279</v>
      </c>
      <c r="L25" s="95">
        <f t="shared" si="5"/>
        <v>475</v>
      </c>
      <c r="M25" s="95">
        <f t="shared" si="4"/>
        <v>93655</v>
      </c>
      <c r="N25" s="95">
        <f t="shared" si="2"/>
        <v>1860</v>
      </c>
      <c r="O25" s="96">
        <v>0</v>
      </c>
      <c r="P25" s="110">
        <v>44470</v>
      </c>
    </row>
    <row r="26" spans="1:16" ht="89.25" x14ac:dyDescent="0.2">
      <c r="G26" s="114" t="s">
        <v>178</v>
      </c>
      <c r="H26" s="114" t="s">
        <v>179</v>
      </c>
      <c r="I26" s="114" t="s">
        <v>180</v>
      </c>
      <c r="J26" s="114" t="s">
        <v>181</v>
      </c>
      <c r="K26" s="115" t="s">
        <v>182</v>
      </c>
      <c r="L26" s="114" t="s">
        <v>183</v>
      </c>
      <c r="M26" s="114" t="s">
        <v>184</v>
      </c>
      <c r="N26" s="114" t="s">
        <v>183</v>
      </c>
    </row>
    <row r="27" spans="1:16" hidden="1" x14ac:dyDescent="0.2">
      <c r="F27" t="s">
        <v>185</v>
      </c>
      <c r="G27" s="115">
        <f t="shared" ref="G27:G33" si="6">K14-K15</f>
        <v>9036</v>
      </c>
      <c r="H27" s="115">
        <f t="shared" ref="H27:H33" si="7">G15-O15-K15</f>
        <v>76704</v>
      </c>
      <c r="I27" s="115">
        <f t="shared" ref="I27:I33" si="8">K15</f>
        <v>3036</v>
      </c>
      <c r="J27" s="116">
        <f t="shared" ref="J27:J33" si="9">O15</f>
        <v>5305</v>
      </c>
      <c r="K27" s="115">
        <f t="shared" ref="K27:K33" si="10">H27+I27+J27</f>
        <v>85045</v>
      </c>
      <c r="L27" s="117">
        <f t="shared" ref="L27:L33" si="11">G15-K27</f>
        <v>0</v>
      </c>
      <c r="M27" s="118">
        <f t="shared" ref="M27:M33" si="12">G27+H27+I27</f>
        <v>88776</v>
      </c>
      <c r="N27" s="117">
        <f t="shared" ref="N27:N33" si="13">I15-M27</f>
        <v>160</v>
      </c>
    </row>
    <row r="28" spans="1:16" hidden="1" x14ac:dyDescent="0.2">
      <c r="F28" s="119">
        <v>44197</v>
      </c>
      <c r="G28" s="115">
        <f t="shared" si="6"/>
        <v>-6170</v>
      </c>
      <c r="H28" s="115">
        <f t="shared" si="7"/>
        <v>88200</v>
      </c>
      <c r="I28" s="115">
        <f t="shared" si="8"/>
        <v>9206</v>
      </c>
      <c r="J28" s="116">
        <f t="shared" si="9"/>
        <v>32147</v>
      </c>
      <c r="K28" s="115">
        <f t="shared" si="10"/>
        <v>129553</v>
      </c>
      <c r="L28" s="117">
        <f t="shared" si="11"/>
        <v>0</v>
      </c>
      <c r="M28" s="118">
        <f t="shared" si="12"/>
        <v>91236</v>
      </c>
      <c r="N28" s="117">
        <f t="shared" si="13"/>
        <v>144</v>
      </c>
    </row>
    <row r="29" spans="1:16" hidden="1" x14ac:dyDescent="0.2">
      <c r="F29" s="119">
        <v>44228</v>
      </c>
      <c r="G29" s="115">
        <f t="shared" si="6"/>
        <v>613</v>
      </c>
      <c r="H29" s="115">
        <f t="shared" si="7"/>
        <v>83798</v>
      </c>
      <c r="I29" s="115">
        <f t="shared" si="8"/>
        <v>8593</v>
      </c>
      <c r="J29" s="116">
        <f t="shared" si="9"/>
        <v>25567</v>
      </c>
      <c r="K29" s="115">
        <f t="shared" si="10"/>
        <v>117958</v>
      </c>
      <c r="L29" s="117">
        <f t="shared" si="11"/>
        <v>0</v>
      </c>
      <c r="M29" s="118">
        <f t="shared" si="12"/>
        <v>93004</v>
      </c>
      <c r="N29" s="117">
        <f t="shared" si="13"/>
        <v>-94</v>
      </c>
    </row>
    <row r="30" spans="1:16" hidden="1" x14ac:dyDescent="0.2">
      <c r="F30" s="119">
        <v>44256</v>
      </c>
      <c r="G30" s="115">
        <f t="shared" si="6"/>
        <v>-19676</v>
      </c>
      <c r="H30" s="115">
        <f t="shared" si="7"/>
        <v>87883</v>
      </c>
      <c r="I30" s="115">
        <f t="shared" si="8"/>
        <v>28269</v>
      </c>
      <c r="J30" s="116">
        <f t="shared" si="9"/>
        <v>10062</v>
      </c>
      <c r="K30" s="115">
        <f t="shared" si="10"/>
        <v>126214</v>
      </c>
      <c r="L30" s="117">
        <f t="shared" si="11"/>
        <v>0</v>
      </c>
      <c r="M30" s="118">
        <f t="shared" si="12"/>
        <v>96476</v>
      </c>
      <c r="N30" s="117">
        <f t="shared" si="13"/>
        <v>454</v>
      </c>
    </row>
    <row r="31" spans="1:16" hidden="1" x14ac:dyDescent="0.2">
      <c r="F31" s="120">
        <v>44287</v>
      </c>
      <c r="G31" s="116">
        <f t="shared" si="6"/>
        <v>15508</v>
      </c>
      <c r="H31" s="116">
        <f t="shared" si="7"/>
        <v>100446</v>
      </c>
      <c r="I31" s="116">
        <f t="shared" si="8"/>
        <v>12761</v>
      </c>
      <c r="J31" s="116">
        <f t="shared" si="9"/>
        <v>0</v>
      </c>
      <c r="K31" s="116">
        <f t="shared" si="10"/>
        <v>113207</v>
      </c>
      <c r="L31" s="118">
        <f t="shared" si="11"/>
        <v>0</v>
      </c>
      <c r="M31" s="118">
        <f t="shared" si="12"/>
        <v>128715</v>
      </c>
      <c r="N31" s="118">
        <f t="shared" si="13"/>
        <v>45</v>
      </c>
    </row>
    <row r="32" spans="1:16" hidden="1" x14ac:dyDescent="0.2">
      <c r="F32" s="121">
        <v>44317</v>
      </c>
      <c r="G32" s="122">
        <f t="shared" si="6"/>
        <v>7008</v>
      </c>
      <c r="H32" s="122">
        <f t="shared" si="7"/>
        <v>54530</v>
      </c>
      <c r="I32" s="122">
        <f t="shared" si="8"/>
        <v>5753</v>
      </c>
      <c r="J32" s="122">
        <f t="shared" si="9"/>
        <v>21023</v>
      </c>
      <c r="K32" s="122">
        <f t="shared" si="10"/>
        <v>81306</v>
      </c>
      <c r="L32" s="123">
        <f t="shared" si="11"/>
        <v>0</v>
      </c>
      <c r="M32" s="123">
        <f t="shared" si="12"/>
        <v>67291</v>
      </c>
      <c r="N32" s="123">
        <f t="shared" si="13"/>
        <v>239</v>
      </c>
    </row>
    <row r="33" spans="6:14" hidden="1" x14ac:dyDescent="0.2">
      <c r="F33" s="121">
        <v>44348</v>
      </c>
      <c r="G33" s="122">
        <f t="shared" si="6"/>
        <v>-11646</v>
      </c>
      <c r="H33" s="122">
        <f t="shared" si="7"/>
        <v>61747</v>
      </c>
      <c r="I33" s="122">
        <f t="shared" si="8"/>
        <v>17399</v>
      </c>
      <c r="J33" s="122">
        <f t="shared" si="9"/>
        <v>8139</v>
      </c>
      <c r="K33" s="122">
        <f t="shared" si="10"/>
        <v>87285</v>
      </c>
      <c r="L33" s="123">
        <f t="shared" si="11"/>
        <v>0</v>
      </c>
      <c r="M33" s="123">
        <f t="shared" si="12"/>
        <v>67500</v>
      </c>
      <c r="N33" s="123">
        <f t="shared" si="13"/>
        <v>0</v>
      </c>
    </row>
    <row r="34" spans="6:14" x14ac:dyDescent="0.2">
      <c r="G34" s="124"/>
      <c r="H34" s="124"/>
      <c r="I34" s="124"/>
      <c r="J34" s="124"/>
      <c r="K34" s="124"/>
      <c r="L34" s="124"/>
    </row>
    <row r="35" spans="6:14" x14ac:dyDescent="0.2">
      <c r="G35" s="124"/>
      <c r="H35" s="124"/>
      <c r="I35" s="124"/>
      <c r="J35" s="124"/>
      <c r="K35" s="124"/>
      <c r="L35" s="124"/>
    </row>
    <row r="36" spans="6:14" x14ac:dyDescent="0.2">
      <c r="F36" s="119">
        <v>44228</v>
      </c>
      <c r="G36" s="115">
        <f t="shared" ref="G36:G44" si="14">+K16</f>
        <v>9206</v>
      </c>
      <c r="H36" s="115">
        <f t="shared" ref="H36:H44" si="15">G17-O17-K17</f>
        <v>83798</v>
      </c>
      <c r="I36" s="115">
        <f t="shared" ref="I36:I44" si="16">K17</f>
        <v>8593</v>
      </c>
      <c r="J36" s="116">
        <f t="shared" ref="J36:J44" si="17">O17</f>
        <v>25567</v>
      </c>
      <c r="K36" s="115">
        <f t="shared" ref="K36:K44" si="18">H36+I36+J36</f>
        <v>117958</v>
      </c>
      <c r="L36" s="117">
        <f t="shared" ref="L36:L44" si="19">G17-K29</f>
        <v>0</v>
      </c>
      <c r="M36" s="118">
        <f t="shared" ref="M36:M44" si="20">+G36+H36</f>
        <v>93004</v>
      </c>
      <c r="N36" s="117">
        <f>+I17-M36</f>
        <v>-94</v>
      </c>
    </row>
    <row r="37" spans="6:14" x14ac:dyDescent="0.2">
      <c r="F37" s="119">
        <v>44256</v>
      </c>
      <c r="G37" s="115">
        <f t="shared" si="14"/>
        <v>8593</v>
      </c>
      <c r="H37" s="115">
        <f t="shared" si="15"/>
        <v>87883</v>
      </c>
      <c r="I37" s="115">
        <f t="shared" si="16"/>
        <v>28269</v>
      </c>
      <c r="J37" s="116">
        <f t="shared" si="17"/>
        <v>10062</v>
      </c>
      <c r="K37" s="115">
        <f t="shared" si="18"/>
        <v>126214</v>
      </c>
      <c r="L37" s="117">
        <f t="shared" si="19"/>
        <v>0</v>
      </c>
      <c r="M37" s="118">
        <f t="shared" si="20"/>
        <v>96476</v>
      </c>
      <c r="N37" s="117">
        <f t="shared" ref="N37:N44" si="21">I18-M37</f>
        <v>454</v>
      </c>
    </row>
    <row r="38" spans="6:14" x14ac:dyDescent="0.2">
      <c r="F38" s="120">
        <v>44287</v>
      </c>
      <c r="G38" s="115">
        <f t="shared" si="14"/>
        <v>28269</v>
      </c>
      <c r="H38" s="115">
        <f t="shared" si="15"/>
        <v>100446</v>
      </c>
      <c r="I38" s="115">
        <f t="shared" si="16"/>
        <v>12761</v>
      </c>
      <c r="J38" s="116">
        <f t="shared" si="17"/>
        <v>0</v>
      </c>
      <c r="K38" s="115">
        <f t="shared" si="18"/>
        <v>113207</v>
      </c>
      <c r="L38" s="117">
        <f t="shared" si="19"/>
        <v>0</v>
      </c>
      <c r="M38" s="118">
        <f t="shared" si="20"/>
        <v>128715</v>
      </c>
      <c r="N38" s="117">
        <f t="shared" si="21"/>
        <v>45</v>
      </c>
    </row>
    <row r="39" spans="6:14" x14ac:dyDescent="0.2">
      <c r="F39" s="121">
        <v>44317</v>
      </c>
      <c r="G39" s="115">
        <f>+K19</f>
        <v>12761</v>
      </c>
      <c r="H39" s="115">
        <f t="shared" si="15"/>
        <v>54530</v>
      </c>
      <c r="I39" s="115">
        <f t="shared" si="16"/>
        <v>5753</v>
      </c>
      <c r="J39" s="116">
        <f t="shared" si="17"/>
        <v>21023</v>
      </c>
      <c r="K39" s="115">
        <f t="shared" si="18"/>
        <v>81306</v>
      </c>
      <c r="L39" s="117">
        <f t="shared" si="19"/>
        <v>0</v>
      </c>
      <c r="M39" s="118">
        <f t="shared" si="20"/>
        <v>67291</v>
      </c>
      <c r="N39" s="117">
        <f t="shared" si="21"/>
        <v>239</v>
      </c>
    </row>
    <row r="40" spans="6:14" x14ac:dyDescent="0.2">
      <c r="F40" s="121">
        <v>44348</v>
      </c>
      <c r="G40" s="115">
        <f t="shared" si="14"/>
        <v>5753</v>
      </c>
      <c r="H40" s="115">
        <f t="shared" si="15"/>
        <v>61747</v>
      </c>
      <c r="I40" s="115">
        <f t="shared" si="16"/>
        <v>17399</v>
      </c>
      <c r="J40" s="116">
        <f t="shared" si="17"/>
        <v>8139</v>
      </c>
      <c r="K40" s="115">
        <f t="shared" si="18"/>
        <v>87285</v>
      </c>
      <c r="L40" s="117">
        <f t="shared" si="19"/>
        <v>0</v>
      </c>
      <c r="M40" s="118">
        <f t="shared" si="20"/>
        <v>67500</v>
      </c>
      <c r="N40" s="117">
        <f t="shared" si="21"/>
        <v>0</v>
      </c>
    </row>
    <row r="41" spans="6:14" x14ac:dyDescent="0.2">
      <c r="F41" s="121">
        <v>44378</v>
      </c>
      <c r="G41" s="115">
        <f t="shared" si="14"/>
        <v>17399</v>
      </c>
      <c r="H41" s="115">
        <f t="shared" si="15"/>
        <v>69990</v>
      </c>
      <c r="I41" s="115">
        <f t="shared" si="16"/>
        <v>2701</v>
      </c>
      <c r="J41" s="116">
        <f t="shared" si="17"/>
        <v>0</v>
      </c>
      <c r="K41" s="115">
        <f t="shared" si="18"/>
        <v>72691</v>
      </c>
      <c r="L41" s="117">
        <f t="shared" si="19"/>
        <v>72691</v>
      </c>
      <c r="M41" s="118">
        <f t="shared" si="20"/>
        <v>87389</v>
      </c>
      <c r="N41" s="117">
        <f t="shared" si="21"/>
        <v>-629</v>
      </c>
    </row>
    <row r="42" spans="6:14" x14ac:dyDescent="0.2">
      <c r="F42" s="121">
        <v>44409</v>
      </c>
      <c r="G42" s="115">
        <f t="shared" si="14"/>
        <v>2701</v>
      </c>
      <c r="H42" s="115">
        <f t="shared" si="15"/>
        <v>29819</v>
      </c>
      <c r="I42" s="115">
        <f t="shared" si="16"/>
        <v>11804</v>
      </c>
      <c r="J42" s="116">
        <f t="shared" si="17"/>
        <v>0</v>
      </c>
      <c r="K42" s="115">
        <f t="shared" si="18"/>
        <v>41623</v>
      </c>
      <c r="L42" s="117">
        <f t="shared" si="19"/>
        <v>41623</v>
      </c>
      <c r="M42" s="118">
        <f t="shared" si="20"/>
        <v>32520</v>
      </c>
      <c r="N42" s="117">
        <f t="shared" si="21"/>
        <v>0</v>
      </c>
    </row>
    <row r="43" spans="6:14" x14ac:dyDescent="0.2">
      <c r="F43" s="121">
        <v>44440</v>
      </c>
      <c r="G43" s="115">
        <f t="shared" si="14"/>
        <v>11804</v>
      </c>
      <c r="H43" s="115">
        <f t="shared" si="15"/>
        <v>98176</v>
      </c>
      <c r="I43" s="115">
        <f t="shared" si="16"/>
        <v>13664</v>
      </c>
      <c r="J43" s="116">
        <f t="shared" si="17"/>
        <v>0</v>
      </c>
      <c r="K43" s="115">
        <f t="shared" si="18"/>
        <v>111840</v>
      </c>
      <c r="L43" s="117">
        <f t="shared" si="19"/>
        <v>-6118</v>
      </c>
      <c r="M43" s="118">
        <f t="shared" si="20"/>
        <v>109980</v>
      </c>
      <c r="N43" s="117">
        <f t="shared" si="21"/>
        <v>0</v>
      </c>
    </row>
    <row r="44" spans="6:14" x14ac:dyDescent="0.2">
      <c r="F44" s="121">
        <v>44470</v>
      </c>
      <c r="G44" s="115">
        <f t="shared" si="14"/>
        <v>13664</v>
      </c>
      <c r="H44" s="115">
        <f t="shared" si="15"/>
        <v>79516</v>
      </c>
      <c r="I44" s="115">
        <f t="shared" si="16"/>
        <v>12279</v>
      </c>
      <c r="J44" s="116">
        <f t="shared" si="17"/>
        <v>0</v>
      </c>
      <c r="K44" s="115">
        <f t="shared" si="18"/>
        <v>91795</v>
      </c>
      <c r="L44" s="117">
        <f t="shared" si="19"/>
        <v>-34419</v>
      </c>
      <c r="M44" s="118">
        <f t="shared" si="20"/>
        <v>93180</v>
      </c>
      <c r="N44" s="117">
        <f t="shared" si="21"/>
        <v>0</v>
      </c>
    </row>
  </sheetData>
  <conditionalFormatting sqref="A14:K14">
    <cfRule type="expression" dxfId="273" priority="258">
      <formula>$A14="354710065031400"</formula>
    </cfRule>
  </conditionalFormatting>
  <conditionalFormatting sqref="A14:K14">
    <cfRule type="expression" dxfId="272" priority="253">
      <formula>$A14="354710070031401"</formula>
    </cfRule>
    <cfRule type="expression" dxfId="271" priority="254">
      <formula>$E14="SFSV"</formula>
    </cfRule>
    <cfRule type="expression" dxfId="270" priority="255">
      <formula>$E14="SFPAL"</formula>
    </cfRule>
    <cfRule type="expression" dxfId="269" priority="256">
      <formula>$E14="FSV"</formula>
    </cfRule>
    <cfRule type="expression" dxfId="268" priority="257">
      <formula>$C14="Poly"</formula>
    </cfRule>
  </conditionalFormatting>
  <conditionalFormatting sqref="A14:K14">
    <cfRule type="expression" dxfId="267" priority="252">
      <formula>$B14="SPH NU"</formula>
    </cfRule>
  </conditionalFormatting>
  <conditionalFormatting sqref="A14:K14">
    <cfRule type="expression" dxfId="266" priority="251">
      <formula>$A14="354710065031400"</formula>
    </cfRule>
  </conditionalFormatting>
  <conditionalFormatting sqref="A14:K14">
    <cfRule type="expression" dxfId="265" priority="246">
      <formula>$A14="354710070031401"</formula>
    </cfRule>
    <cfRule type="expression" dxfId="264" priority="247">
      <formula>$E14="SFSV"</formula>
    </cfRule>
    <cfRule type="expression" dxfId="263" priority="248">
      <formula>$E14="SFPAL"</formula>
    </cfRule>
    <cfRule type="expression" dxfId="262" priority="249">
      <formula>$E14="FSV"</formula>
    </cfRule>
    <cfRule type="expression" dxfId="261" priority="250">
      <formula>$C14="Poly"</formula>
    </cfRule>
  </conditionalFormatting>
  <conditionalFormatting sqref="A14:K14">
    <cfRule type="expression" dxfId="260" priority="245">
      <formula>$B14="SPH NU"</formula>
    </cfRule>
  </conditionalFormatting>
  <conditionalFormatting sqref="A14:K14">
    <cfRule type="expression" dxfId="259" priority="244">
      <formula>$B14="Magic Leap"</formula>
    </cfRule>
  </conditionalFormatting>
  <conditionalFormatting sqref="A14:K14">
    <cfRule type="expression" dxfId="258" priority="243">
      <formula>$A14="354710065031400"</formula>
    </cfRule>
  </conditionalFormatting>
  <conditionalFormatting sqref="A14:K14">
    <cfRule type="expression" dxfId="257" priority="238">
      <formula>$A14="354710070031401"</formula>
    </cfRule>
    <cfRule type="expression" dxfId="256" priority="239">
      <formula>$E14="SFSV"</formula>
    </cfRule>
    <cfRule type="expression" dxfId="255" priority="240">
      <formula>$E14="SFPAL"</formula>
    </cfRule>
    <cfRule type="expression" dxfId="254" priority="241">
      <formula>$E14="FSV"</formula>
    </cfRule>
    <cfRule type="expression" dxfId="253" priority="242">
      <formula>$C14="Poly"</formula>
    </cfRule>
  </conditionalFormatting>
  <conditionalFormatting sqref="A14:K14">
    <cfRule type="expression" dxfId="252" priority="237">
      <formula>$B14="SPH NU"</formula>
    </cfRule>
  </conditionalFormatting>
  <conditionalFormatting sqref="A14:K14">
    <cfRule type="expression" dxfId="251" priority="236">
      <formula>$B14="Magic Leap"</formula>
    </cfRule>
  </conditionalFormatting>
  <conditionalFormatting sqref="A14:B14">
    <cfRule type="expression" dxfId="250" priority="233">
      <formula>$C14="Poly"</formula>
    </cfRule>
    <cfRule type="expression" dxfId="249" priority="234">
      <formula>$C14="1.6"</formula>
    </cfRule>
    <cfRule type="expression" dxfId="248" priority="235">
      <formula>$C14="1.67"</formula>
    </cfRule>
  </conditionalFormatting>
  <conditionalFormatting sqref="A14:B14">
    <cfRule type="expression" dxfId="247" priority="232">
      <formula>$A14="354710065031400"</formula>
    </cfRule>
  </conditionalFormatting>
  <conditionalFormatting sqref="A14:B14">
    <cfRule type="expression" dxfId="246" priority="230">
      <formula>$C14="1.67"</formula>
    </cfRule>
    <cfRule type="expression" dxfId="245" priority="231">
      <formula>$C14="1.6"</formula>
    </cfRule>
  </conditionalFormatting>
  <conditionalFormatting sqref="A14:B14">
    <cfRule type="expression" dxfId="244" priority="224">
      <formula>$B14="SPH NU"</formula>
    </cfRule>
    <cfRule type="expression" dxfId="243" priority="225">
      <formula>$A14="354710070031401"</formula>
    </cfRule>
    <cfRule type="expression" dxfId="242" priority="226">
      <formula>$E14="SFSV"</formula>
    </cfRule>
    <cfRule type="expression" dxfId="241" priority="227">
      <formula>$E14="SFPAL"</formula>
    </cfRule>
    <cfRule type="expression" dxfId="240" priority="228">
      <formula>$E14="FSV"</formula>
    </cfRule>
    <cfRule type="expression" dxfId="239" priority="229">
      <formula>$C14="Poly"</formula>
    </cfRule>
  </conditionalFormatting>
  <conditionalFormatting sqref="A14:J14">
    <cfRule type="expression" dxfId="238" priority="221">
      <formula>$C14="Poly"</formula>
    </cfRule>
    <cfRule type="expression" dxfId="237" priority="222">
      <formula>$C14="1.6"</formula>
    </cfRule>
    <cfRule type="expression" dxfId="236" priority="223">
      <formula>$C14="1.67"</formula>
    </cfRule>
  </conditionalFormatting>
  <conditionalFormatting sqref="A14:E14">
    <cfRule type="expression" dxfId="235" priority="220">
      <formula>$A14="354710065031400"</formula>
    </cfRule>
  </conditionalFormatting>
  <conditionalFormatting sqref="A14:E14">
    <cfRule type="expression" dxfId="234" priority="218">
      <formula>$C14="1.67"</formula>
    </cfRule>
    <cfRule type="expression" dxfId="233" priority="219">
      <formula>$C14="1.6"</formula>
    </cfRule>
  </conditionalFormatting>
  <conditionalFormatting sqref="A14:E14">
    <cfRule type="expression" dxfId="232" priority="212">
      <formula>$B14="SPH NU"</formula>
    </cfRule>
    <cfRule type="expression" dxfId="231" priority="213">
      <formula>$A14="354710070031401"</formula>
    </cfRule>
    <cfRule type="expression" dxfId="230" priority="214">
      <formula>$E14="SFSV"</formula>
    </cfRule>
    <cfRule type="expression" dxfId="229" priority="215">
      <formula>$E14="SFPAL"</formula>
    </cfRule>
    <cfRule type="expression" dxfId="228" priority="216">
      <formula>$E14="FSV"</formula>
    </cfRule>
    <cfRule type="expression" dxfId="227" priority="217">
      <formula>$C14="Poly"</formula>
    </cfRule>
  </conditionalFormatting>
  <conditionalFormatting sqref="A15:K20">
    <cfRule type="expression" dxfId="226" priority="211">
      <formula>$A15="354710065031400"</formula>
    </cfRule>
  </conditionalFormatting>
  <conditionalFormatting sqref="A15:K20">
    <cfRule type="expression" dxfId="225" priority="206">
      <formula>$A15="354710070031401"</formula>
    </cfRule>
    <cfRule type="expression" dxfId="224" priority="207">
      <formula>$E15="SFSV"</formula>
    </cfRule>
    <cfRule type="expression" dxfId="223" priority="208">
      <formula>$E15="SFPAL"</formula>
    </cfRule>
    <cfRule type="expression" dxfId="222" priority="209">
      <formula>$E15="FSV"</formula>
    </cfRule>
    <cfRule type="expression" dxfId="221" priority="210">
      <formula>$C15="Poly"</formula>
    </cfRule>
  </conditionalFormatting>
  <conditionalFormatting sqref="A15:K20">
    <cfRule type="expression" dxfId="220" priority="205">
      <formula>$B15="SPH NU"</formula>
    </cfRule>
  </conditionalFormatting>
  <conditionalFormatting sqref="A15:K20">
    <cfRule type="expression" dxfId="219" priority="204">
      <formula>$B15="Magic Leap"</formula>
    </cfRule>
  </conditionalFormatting>
  <conditionalFormatting sqref="A16:K17">
    <cfRule type="expression" dxfId="218" priority="203">
      <formula>$A16="354710065031400"</formula>
    </cfRule>
  </conditionalFormatting>
  <conditionalFormatting sqref="A16:K17">
    <cfRule type="expression" dxfId="217" priority="198">
      <formula>$A16="354710070031401"</formula>
    </cfRule>
    <cfRule type="expression" dxfId="216" priority="199">
      <formula>$E16="SFSV"</formula>
    </cfRule>
    <cfRule type="expression" dxfId="215" priority="200">
      <formula>$E16="SFPAL"</formula>
    </cfRule>
    <cfRule type="expression" dxfId="214" priority="201">
      <formula>$E16="FSV"</formula>
    </cfRule>
    <cfRule type="expression" dxfId="213" priority="202">
      <formula>$C16="Poly"</formula>
    </cfRule>
  </conditionalFormatting>
  <conditionalFormatting sqref="A16:K17">
    <cfRule type="expression" dxfId="212" priority="197">
      <formula>$B16="SPH NU"</formula>
    </cfRule>
  </conditionalFormatting>
  <conditionalFormatting sqref="A16:K17">
    <cfRule type="expression" dxfId="211" priority="196">
      <formula>$B16="Magic Leap"</formula>
    </cfRule>
  </conditionalFormatting>
  <conditionalFormatting sqref="A17:K17">
    <cfRule type="expression" dxfId="210" priority="195">
      <formula>$A17="354710065031400"</formula>
    </cfRule>
  </conditionalFormatting>
  <conditionalFormatting sqref="A17:K17">
    <cfRule type="expression" dxfId="209" priority="190">
      <formula>$A17="354710070031401"</formula>
    </cfRule>
    <cfRule type="expression" dxfId="208" priority="191">
      <formula>$E17="SFSV"</formula>
    </cfRule>
    <cfRule type="expression" dxfId="207" priority="192">
      <formula>$E17="SFPAL"</formula>
    </cfRule>
    <cfRule type="expression" dxfId="206" priority="193">
      <formula>$E17="FSV"</formula>
    </cfRule>
    <cfRule type="expression" dxfId="205" priority="194">
      <formula>$C17="Poly"</formula>
    </cfRule>
  </conditionalFormatting>
  <conditionalFormatting sqref="A17:K17">
    <cfRule type="expression" dxfId="204" priority="189">
      <formula>$B17="SPH NU"</formula>
    </cfRule>
  </conditionalFormatting>
  <conditionalFormatting sqref="A17:K17">
    <cfRule type="expression" dxfId="203" priority="188">
      <formula>$B17="Magic Leap"</formula>
    </cfRule>
  </conditionalFormatting>
  <conditionalFormatting sqref="A18:K20">
    <cfRule type="expression" dxfId="202" priority="187">
      <formula>$A18="354710065031400"</formula>
    </cfRule>
  </conditionalFormatting>
  <conditionalFormatting sqref="A18:K20">
    <cfRule type="expression" dxfId="201" priority="182">
      <formula>$A18="354710070031401"</formula>
    </cfRule>
    <cfRule type="expression" dxfId="200" priority="183">
      <formula>$E18="SFSV"</formula>
    </cfRule>
    <cfRule type="expression" dxfId="199" priority="184">
      <formula>$E18="SFPAL"</formula>
    </cfRule>
    <cfRule type="expression" dxfId="198" priority="185">
      <formula>$E18="FSV"</formula>
    </cfRule>
    <cfRule type="expression" dxfId="197" priority="186">
      <formula>$C18="Poly"</formula>
    </cfRule>
  </conditionalFormatting>
  <conditionalFormatting sqref="A18:K20">
    <cfRule type="expression" dxfId="196" priority="181">
      <formula>$B18="SPH NU"</formula>
    </cfRule>
  </conditionalFormatting>
  <conditionalFormatting sqref="A18:K20">
    <cfRule type="expression" dxfId="195" priority="180">
      <formula>$A18="354710065031400"</formula>
    </cfRule>
  </conditionalFormatting>
  <conditionalFormatting sqref="A18:K20">
    <cfRule type="expression" dxfId="194" priority="175">
      <formula>$A18="354710070031401"</formula>
    </cfRule>
    <cfRule type="expression" dxfId="193" priority="176">
      <formula>$E18="SFSV"</formula>
    </cfRule>
    <cfRule type="expression" dxfId="192" priority="177">
      <formula>$E18="SFPAL"</formula>
    </cfRule>
    <cfRule type="expression" dxfId="191" priority="178">
      <formula>$E18="FSV"</formula>
    </cfRule>
    <cfRule type="expression" dxfId="190" priority="179">
      <formula>$C18="Poly"</formula>
    </cfRule>
  </conditionalFormatting>
  <conditionalFormatting sqref="A18:K20">
    <cfRule type="expression" dxfId="189" priority="174">
      <formula>$B18="SPH NU"</formula>
    </cfRule>
  </conditionalFormatting>
  <conditionalFormatting sqref="A18:K20">
    <cfRule type="expression" dxfId="188" priority="173">
      <formula>$B18="Magic Leap"</formula>
    </cfRule>
  </conditionalFormatting>
  <conditionalFormatting sqref="A18:K20">
    <cfRule type="expression" dxfId="187" priority="172">
      <formula>$A18="354710065031400"</formula>
    </cfRule>
  </conditionalFormatting>
  <conditionalFormatting sqref="A18:K20">
    <cfRule type="expression" dxfId="186" priority="167">
      <formula>$A18="354710070031401"</formula>
    </cfRule>
    <cfRule type="expression" dxfId="185" priority="168">
      <formula>$E18="SFSV"</formula>
    </cfRule>
    <cfRule type="expression" dxfId="184" priority="169">
      <formula>$E18="SFPAL"</formula>
    </cfRule>
    <cfRule type="expression" dxfId="183" priority="170">
      <formula>$E18="FSV"</formula>
    </cfRule>
    <cfRule type="expression" dxfId="182" priority="171">
      <formula>$C18="Poly"</formula>
    </cfRule>
  </conditionalFormatting>
  <conditionalFormatting sqref="A18:K20">
    <cfRule type="expression" dxfId="181" priority="166">
      <formula>$B18="SPH NU"</formula>
    </cfRule>
  </conditionalFormatting>
  <conditionalFormatting sqref="A18:K20">
    <cfRule type="expression" dxfId="180" priority="165">
      <formula>$B18="Magic Leap"</formula>
    </cfRule>
  </conditionalFormatting>
  <conditionalFormatting sqref="A18:B20">
    <cfRule type="expression" dxfId="179" priority="162">
      <formula>$C18="Poly"</formula>
    </cfRule>
    <cfRule type="expression" dxfId="178" priority="163">
      <formula>$C18="1.6"</formula>
    </cfRule>
    <cfRule type="expression" dxfId="177" priority="164">
      <formula>$C18="1.67"</formula>
    </cfRule>
  </conditionalFormatting>
  <conditionalFormatting sqref="A18:B20">
    <cfRule type="expression" dxfId="176" priority="161">
      <formula>$A18="354710065031400"</formula>
    </cfRule>
  </conditionalFormatting>
  <conditionalFormatting sqref="A18:B20">
    <cfRule type="expression" dxfId="175" priority="159">
      <formula>$C18="1.67"</formula>
    </cfRule>
    <cfRule type="expression" dxfId="174" priority="160">
      <formula>$C18="1.6"</formula>
    </cfRule>
  </conditionalFormatting>
  <conditionalFormatting sqref="A18:B20">
    <cfRule type="expression" dxfId="173" priority="153">
      <formula>$B18="SPH NU"</formula>
    </cfRule>
    <cfRule type="expression" dxfId="172" priority="154">
      <formula>$A18="354710070031401"</formula>
    </cfRule>
    <cfRule type="expression" dxfId="171" priority="155">
      <formula>$E18="SFSV"</formula>
    </cfRule>
    <cfRule type="expression" dxfId="170" priority="156">
      <formula>$E18="SFPAL"</formula>
    </cfRule>
    <cfRule type="expression" dxfId="169" priority="157">
      <formula>$E18="FSV"</formula>
    </cfRule>
    <cfRule type="expression" dxfId="168" priority="158">
      <formula>$C18="Poly"</formula>
    </cfRule>
  </conditionalFormatting>
  <conditionalFormatting sqref="A18:J20">
    <cfRule type="expression" dxfId="167" priority="150">
      <formula>$C18="Poly"</formula>
    </cfRule>
    <cfRule type="expression" dxfId="166" priority="151">
      <formula>$C18="1.6"</formula>
    </cfRule>
    <cfRule type="expression" dxfId="165" priority="152">
      <formula>$C18="1.67"</formula>
    </cfRule>
  </conditionalFormatting>
  <conditionalFormatting sqref="A18:E20">
    <cfRule type="expression" dxfId="164" priority="149">
      <formula>$A18="354710065031400"</formula>
    </cfRule>
  </conditionalFormatting>
  <conditionalFormatting sqref="A18:E20">
    <cfRule type="expression" dxfId="163" priority="147">
      <formula>$C18="1.67"</formula>
    </cfRule>
    <cfRule type="expression" dxfId="162" priority="148">
      <formula>$C18="1.6"</formula>
    </cfRule>
  </conditionalFormatting>
  <conditionalFormatting sqref="A18:E20">
    <cfRule type="expression" dxfId="161" priority="141">
      <formula>$B18="SPH NU"</formula>
    </cfRule>
    <cfRule type="expression" dxfId="160" priority="142">
      <formula>$A18="354710070031401"</formula>
    </cfRule>
    <cfRule type="expression" dxfId="159" priority="143">
      <formula>$E18="SFSV"</formula>
    </cfRule>
    <cfRule type="expression" dxfId="158" priority="144">
      <formula>$E18="SFPAL"</formula>
    </cfRule>
    <cfRule type="expression" dxfId="157" priority="145">
      <formula>$E18="FSV"</formula>
    </cfRule>
    <cfRule type="expression" dxfId="156" priority="146">
      <formula>$C18="Poly"</formula>
    </cfRule>
  </conditionalFormatting>
  <conditionalFormatting sqref="A18:K20">
    <cfRule type="expression" dxfId="155" priority="140">
      <formula>$A18="354710065031400"</formula>
    </cfRule>
  </conditionalFormatting>
  <conditionalFormatting sqref="A18:K20">
    <cfRule type="expression" dxfId="154" priority="135">
      <formula>$A18="354710070031401"</formula>
    </cfRule>
    <cfRule type="expression" dxfId="153" priority="136">
      <formula>$E18="SFSV"</formula>
    </cfRule>
    <cfRule type="expression" dxfId="152" priority="137">
      <formula>$E18="SFPAL"</formula>
    </cfRule>
    <cfRule type="expression" dxfId="151" priority="138">
      <formula>$E18="FSV"</formula>
    </cfRule>
    <cfRule type="expression" dxfId="150" priority="139">
      <formula>$C18="Poly"</formula>
    </cfRule>
  </conditionalFormatting>
  <conditionalFormatting sqref="A18:K20">
    <cfRule type="expression" dxfId="149" priority="134">
      <formula>$B18="SPH NU"</formula>
    </cfRule>
  </conditionalFormatting>
  <conditionalFormatting sqref="A18:K20">
    <cfRule type="expression" dxfId="148" priority="133">
      <formula>$A18="354710065031400"</formula>
    </cfRule>
  </conditionalFormatting>
  <conditionalFormatting sqref="A18:K20">
    <cfRule type="expression" dxfId="147" priority="128">
      <formula>$A18="354710070031401"</formula>
    </cfRule>
    <cfRule type="expression" dxfId="146" priority="129">
      <formula>$E18="SFSV"</formula>
    </cfRule>
    <cfRule type="expression" dxfId="145" priority="130">
      <formula>$E18="SFPAL"</formula>
    </cfRule>
    <cfRule type="expression" dxfId="144" priority="131">
      <formula>$E18="FSV"</formula>
    </cfRule>
    <cfRule type="expression" dxfId="143" priority="132">
      <formula>$C18="Poly"</formula>
    </cfRule>
  </conditionalFormatting>
  <conditionalFormatting sqref="A18:K20">
    <cfRule type="expression" dxfId="142" priority="127">
      <formula>$B18="SPH NU"</formula>
    </cfRule>
  </conditionalFormatting>
  <conditionalFormatting sqref="A18:K20">
    <cfRule type="expression" dxfId="141" priority="126">
      <formula>$B18="Magic Leap"</formula>
    </cfRule>
  </conditionalFormatting>
  <conditionalFormatting sqref="A18:K20">
    <cfRule type="expression" dxfId="140" priority="125">
      <formula>$A18="354710065031400"</formula>
    </cfRule>
  </conditionalFormatting>
  <conditionalFormatting sqref="A18:K20">
    <cfRule type="expression" dxfId="139" priority="120">
      <formula>$A18="354710070031401"</formula>
    </cfRule>
    <cfRule type="expression" dxfId="138" priority="121">
      <formula>$E18="SFSV"</formula>
    </cfRule>
    <cfRule type="expression" dxfId="137" priority="122">
      <formula>$E18="SFPAL"</formula>
    </cfRule>
    <cfRule type="expression" dxfId="136" priority="123">
      <formula>$E18="FSV"</formula>
    </cfRule>
    <cfRule type="expression" dxfId="135" priority="124">
      <formula>$C18="Poly"</formula>
    </cfRule>
  </conditionalFormatting>
  <conditionalFormatting sqref="A18:K20">
    <cfRule type="expression" dxfId="134" priority="119">
      <formula>$B18="SPH NU"</formula>
    </cfRule>
  </conditionalFormatting>
  <conditionalFormatting sqref="A18:K20">
    <cfRule type="expression" dxfId="133" priority="118">
      <formula>$B18="Magic Leap"</formula>
    </cfRule>
  </conditionalFormatting>
  <conditionalFormatting sqref="A18:B20">
    <cfRule type="expression" dxfId="132" priority="115">
      <formula>$C18="Poly"</formula>
    </cfRule>
    <cfRule type="expression" dxfId="131" priority="116">
      <formula>$C18="1.6"</formula>
    </cfRule>
    <cfRule type="expression" dxfId="130" priority="117">
      <formula>$C18="1.67"</formula>
    </cfRule>
  </conditionalFormatting>
  <conditionalFormatting sqref="A18:B20">
    <cfRule type="expression" dxfId="129" priority="114">
      <formula>$A18="354710065031400"</formula>
    </cfRule>
  </conditionalFormatting>
  <conditionalFormatting sqref="A18:B20">
    <cfRule type="expression" dxfId="128" priority="112">
      <formula>$C18="1.67"</formula>
    </cfRule>
    <cfRule type="expression" dxfId="127" priority="113">
      <formula>$C18="1.6"</formula>
    </cfRule>
  </conditionalFormatting>
  <conditionalFormatting sqref="A18:B20">
    <cfRule type="expression" dxfId="126" priority="106">
      <formula>$B18="SPH NU"</formula>
    </cfRule>
    <cfRule type="expression" dxfId="125" priority="107">
      <formula>$A18="354710070031401"</formula>
    </cfRule>
    <cfRule type="expression" dxfId="124" priority="108">
      <formula>$E18="SFSV"</formula>
    </cfRule>
    <cfRule type="expression" dxfId="123" priority="109">
      <formula>$E18="SFPAL"</formula>
    </cfRule>
    <cfRule type="expression" dxfId="122" priority="110">
      <formula>$E18="FSV"</formula>
    </cfRule>
    <cfRule type="expression" dxfId="121" priority="111">
      <formula>$C18="Poly"</formula>
    </cfRule>
  </conditionalFormatting>
  <conditionalFormatting sqref="A18:J20">
    <cfRule type="expression" dxfId="120" priority="103">
      <formula>$C18="Poly"</formula>
    </cfRule>
    <cfRule type="expression" dxfId="119" priority="104">
      <formula>$C18="1.6"</formula>
    </cfRule>
    <cfRule type="expression" dxfId="118" priority="105">
      <formula>$C18="1.67"</formula>
    </cfRule>
  </conditionalFormatting>
  <conditionalFormatting sqref="A18:E20">
    <cfRule type="expression" dxfId="117" priority="102">
      <formula>$A18="354710065031400"</formula>
    </cfRule>
  </conditionalFormatting>
  <conditionalFormatting sqref="A18:E20">
    <cfRule type="expression" dxfId="116" priority="100">
      <formula>$C18="1.67"</formula>
    </cfRule>
    <cfRule type="expression" dxfId="115" priority="101">
      <formula>$C18="1.6"</formula>
    </cfRule>
  </conditionalFormatting>
  <conditionalFormatting sqref="A18:E20">
    <cfRule type="expression" dxfId="114" priority="94">
      <formula>$B18="SPH NU"</formula>
    </cfRule>
    <cfRule type="expression" dxfId="113" priority="95">
      <formula>$A18="354710070031401"</formula>
    </cfRule>
    <cfRule type="expression" dxfId="112" priority="96">
      <formula>$E18="SFSV"</formula>
    </cfRule>
    <cfRule type="expression" dxfId="111" priority="97">
      <formula>$E18="SFPAL"</formula>
    </cfRule>
    <cfRule type="expression" dxfId="110" priority="98">
      <formula>$E18="FSV"</formula>
    </cfRule>
    <cfRule type="expression" dxfId="109" priority="99">
      <formula>$C18="Poly"</formula>
    </cfRule>
  </conditionalFormatting>
  <conditionalFormatting sqref="A19:K20">
    <cfRule type="expression" dxfId="108" priority="93">
      <formula>$A19="354710065031400"</formula>
    </cfRule>
  </conditionalFormatting>
  <conditionalFormatting sqref="A19:K20">
    <cfRule type="expression" dxfId="107" priority="88">
      <formula>$A19="354710070031401"</formula>
    </cfRule>
    <cfRule type="expression" dxfId="106" priority="89">
      <formula>$E19="SFSV"</formula>
    </cfRule>
    <cfRule type="expression" dxfId="105" priority="90">
      <formula>$E19="SFPAL"</formula>
    </cfRule>
    <cfRule type="expression" dxfId="104" priority="91">
      <formula>$E19="FSV"</formula>
    </cfRule>
    <cfRule type="expression" dxfId="103" priority="92">
      <formula>$C19="Poly"</formula>
    </cfRule>
  </conditionalFormatting>
  <conditionalFormatting sqref="A19:K20">
    <cfRule type="expression" dxfId="102" priority="87">
      <formula>$B19="SPH NU"</formula>
    </cfRule>
  </conditionalFormatting>
  <conditionalFormatting sqref="A19:K20">
    <cfRule type="expression" dxfId="101" priority="86">
      <formula>$A19="354710065031400"</formula>
    </cfRule>
  </conditionalFormatting>
  <conditionalFormatting sqref="A19:K20">
    <cfRule type="expression" dxfId="100" priority="81">
      <formula>$A19="354710070031401"</formula>
    </cfRule>
    <cfRule type="expression" dxfId="99" priority="82">
      <formula>$E19="SFSV"</formula>
    </cfRule>
    <cfRule type="expression" dxfId="98" priority="83">
      <formula>$E19="SFPAL"</formula>
    </cfRule>
    <cfRule type="expression" dxfId="97" priority="84">
      <formula>$E19="FSV"</formula>
    </cfRule>
    <cfRule type="expression" dxfId="96" priority="85">
      <formula>$C19="Poly"</formula>
    </cfRule>
  </conditionalFormatting>
  <conditionalFormatting sqref="A19:K20">
    <cfRule type="expression" dxfId="95" priority="80">
      <formula>$B19="SPH NU"</formula>
    </cfRule>
  </conditionalFormatting>
  <conditionalFormatting sqref="A19:K20">
    <cfRule type="expression" dxfId="94" priority="79">
      <formula>$B19="Magic Leap"</formula>
    </cfRule>
  </conditionalFormatting>
  <conditionalFormatting sqref="A19:K20">
    <cfRule type="expression" dxfId="93" priority="78">
      <formula>$A19="354710065031400"</formula>
    </cfRule>
  </conditionalFormatting>
  <conditionalFormatting sqref="A19:K20">
    <cfRule type="expression" dxfId="92" priority="73">
      <formula>$A19="354710070031401"</formula>
    </cfRule>
    <cfRule type="expression" dxfId="91" priority="74">
      <formula>$E19="SFSV"</formula>
    </cfRule>
    <cfRule type="expression" dxfId="90" priority="75">
      <formula>$E19="SFPAL"</formula>
    </cfRule>
    <cfRule type="expression" dxfId="89" priority="76">
      <formula>$E19="FSV"</formula>
    </cfRule>
    <cfRule type="expression" dxfId="88" priority="77">
      <formula>$C19="Poly"</formula>
    </cfRule>
  </conditionalFormatting>
  <conditionalFormatting sqref="A19:K20">
    <cfRule type="expression" dxfId="87" priority="72">
      <formula>$B19="SPH NU"</formula>
    </cfRule>
  </conditionalFormatting>
  <conditionalFormatting sqref="A19:K20">
    <cfRule type="expression" dxfId="86" priority="71">
      <formula>$B19="Magic Leap"</formula>
    </cfRule>
  </conditionalFormatting>
  <conditionalFormatting sqref="A19:B20">
    <cfRule type="expression" dxfId="85" priority="68">
      <formula>$C19="Poly"</formula>
    </cfRule>
    <cfRule type="expression" dxfId="84" priority="69">
      <formula>$C19="1.6"</formula>
    </cfRule>
    <cfRule type="expression" dxfId="83" priority="70">
      <formula>$C19="1.67"</formula>
    </cfRule>
  </conditionalFormatting>
  <conditionalFormatting sqref="A19:B20">
    <cfRule type="expression" dxfId="82" priority="67">
      <formula>$A19="354710065031400"</formula>
    </cfRule>
  </conditionalFormatting>
  <conditionalFormatting sqref="A19:B20">
    <cfRule type="expression" dxfId="81" priority="65">
      <formula>$C19="1.67"</formula>
    </cfRule>
    <cfRule type="expression" dxfId="80" priority="66">
      <formula>$C19="1.6"</formula>
    </cfRule>
  </conditionalFormatting>
  <conditionalFormatting sqref="A19:B20">
    <cfRule type="expression" dxfId="79" priority="59">
      <formula>$B19="SPH NU"</formula>
    </cfRule>
    <cfRule type="expression" dxfId="78" priority="60">
      <formula>$A19="354710070031401"</formula>
    </cfRule>
    <cfRule type="expression" dxfId="77" priority="61">
      <formula>$E19="SFSV"</formula>
    </cfRule>
    <cfRule type="expression" dxfId="76" priority="62">
      <formula>$E19="SFPAL"</formula>
    </cfRule>
    <cfRule type="expression" dxfId="75" priority="63">
      <formula>$E19="FSV"</formula>
    </cfRule>
    <cfRule type="expression" dxfId="74" priority="64">
      <formula>$C19="Poly"</formula>
    </cfRule>
  </conditionalFormatting>
  <conditionalFormatting sqref="A19:J20">
    <cfRule type="expression" dxfId="73" priority="56">
      <formula>$C19="Poly"</formula>
    </cfRule>
    <cfRule type="expression" dxfId="72" priority="57">
      <formula>$C19="1.6"</formula>
    </cfRule>
    <cfRule type="expression" dxfId="71" priority="58">
      <formula>$C19="1.67"</formula>
    </cfRule>
  </conditionalFormatting>
  <conditionalFormatting sqref="A19:E20">
    <cfRule type="expression" dxfId="70" priority="55">
      <formula>$A19="354710065031400"</formula>
    </cfRule>
  </conditionalFormatting>
  <conditionalFormatting sqref="A19:E20">
    <cfRule type="expression" dxfId="69" priority="53">
      <formula>$C19="1.67"</formula>
    </cfRule>
    <cfRule type="expression" dxfId="68" priority="54">
      <formula>$C19="1.6"</formula>
    </cfRule>
  </conditionalFormatting>
  <conditionalFormatting sqref="A19:E20">
    <cfRule type="expression" dxfId="67" priority="47">
      <formula>$B19="SPH NU"</formula>
    </cfRule>
    <cfRule type="expression" dxfId="66" priority="48">
      <formula>$A19="354710070031401"</formula>
    </cfRule>
    <cfRule type="expression" dxfId="65" priority="49">
      <formula>$E19="SFSV"</formula>
    </cfRule>
    <cfRule type="expression" dxfId="64" priority="50">
      <formula>$E19="SFPAL"</formula>
    </cfRule>
    <cfRule type="expression" dxfId="63" priority="51">
      <formula>$E19="FSV"</formula>
    </cfRule>
    <cfRule type="expression" dxfId="62" priority="52">
      <formula>$C19="Poly"</formula>
    </cfRule>
  </conditionalFormatting>
  <conditionalFormatting sqref="A20:K20">
    <cfRule type="expression" dxfId="61" priority="46">
      <formula>$A20="354710065031400"</formula>
    </cfRule>
  </conditionalFormatting>
  <conditionalFormatting sqref="A20:K20">
    <cfRule type="expression" dxfId="60" priority="41">
      <formula>$A20="354710070031401"</formula>
    </cfRule>
    <cfRule type="expression" dxfId="59" priority="42">
      <formula>$E20="SFSV"</formula>
    </cfRule>
    <cfRule type="expression" dxfId="58" priority="43">
      <formula>$E20="SFPAL"</formula>
    </cfRule>
    <cfRule type="expression" dxfId="57" priority="44">
      <formula>$E20="FSV"</formula>
    </cfRule>
    <cfRule type="expression" dxfId="56" priority="45">
      <formula>$C20="Poly"</formula>
    </cfRule>
  </conditionalFormatting>
  <conditionalFormatting sqref="A20:K20">
    <cfRule type="expression" dxfId="55" priority="40">
      <formula>$B20="SPH NU"</formula>
    </cfRule>
  </conditionalFormatting>
  <conditionalFormatting sqref="C20:E20">
    <cfRule type="expression" dxfId="54" priority="38">
      <formula>$C20="1.67"</formula>
    </cfRule>
    <cfRule type="expression" dxfId="53" priority="39">
      <formula>$C20="1.6"</formula>
    </cfRule>
  </conditionalFormatting>
  <conditionalFormatting sqref="C20:E20">
    <cfRule type="expression" dxfId="52" priority="37">
      <formula>$B20="Magic Leap"</formula>
    </cfRule>
  </conditionalFormatting>
  <conditionalFormatting sqref="C20:E20">
    <cfRule type="expression" dxfId="51" priority="36">
      <formula>$A20="354710065031400"</formula>
    </cfRule>
  </conditionalFormatting>
  <conditionalFormatting sqref="C20:E20">
    <cfRule type="expression" dxfId="50" priority="34">
      <formula>$C20="1.67"</formula>
    </cfRule>
    <cfRule type="expression" dxfId="49" priority="35">
      <formula>$C20="1.6"</formula>
    </cfRule>
  </conditionalFormatting>
  <conditionalFormatting sqref="C20:E20">
    <cfRule type="expression" dxfId="48" priority="29">
      <formula>$A20="354710070031401"</formula>
    </cfRule>
    <cfRule type="expression" dxfId="47" priority="30">
      <formula>$E20="SFSV"</formula>
    </cfRule>
    <cfRule type="expression" dxfId="46" priority="31">
      <formula>$E20="SFPAL"</formula>
    </cfRule>
    <cfRule type="expression" dxfId="45" priority="32">
      <formula>$E20="FSV"</formula>
    </cfRule>
    <cfRule type="expression" dxfId="44" priority="33">
      <formula>$C20="Poly"</formula>
    </cfRule>
  </conditionalFormatting>
  <conditionalFormatting sqref="C20:E20">
    <cfRule type="expression" dxfId="43" priority="28">
      <formula>$B20="SPH NU"</formula>
    </cfRule>
  </conditionalFormatting>
  <conditionalFormatting sqref="C20:E20">
    <cfRule type="expression" dxfId="42" priority="27">
      <formula>$B20="Magic Leap"</formula>
    </cfRule>
  </conditionalFormatting>
  <conditionalFormatting sqref="B20">
    <cfRule type="expression" dxfId="41" priority="25">
      <formula>$C20="1.67"</formula>
    </cfRule>
    <cfRule type="expression" dxfId="40" priority="26">
      <formula>$C20="1.6"</formula>
    </cfRule>
  </conditionalFormatting>
  <conditionalFormatting sqref="B20">
    <cfRule type="expression" dxfId="39" priority="24">
      <formula>$B20="Magic Leap"</formula>
    </cfRule>
  </conditionalFormatting>
  <conditionalFormatting sqref="B20">
    <cfRule type="expression" dxfId="38" priority="23">
      <formula>$A20="354710065031400"</formula>
    </cfRule>
  </conditionalFormatting>
  <conditionalFormatting sqref="B20">
    <cfRule type="expression" dxfId="37" priority="21">
      <formula>$C20="1.67"</formula>
    </cfRule>
    <cfRule type="expression" dxfId="36" priority="22">
      <formula>$C20="1.6"</formula>
    </cfRule>
  </conditionalFormatting>
  <conditionalFormatting sqref="B20">
    <cfRule type="expression" dxfId="35" priority="16">
      <formula>$A20="354710070031401"</formula>
    </cfRule>
    <cfRule type="expression" dxfId="34" priority="17">
      <formula>$E20="SFSV"</formula>
    </cfRule>
    <cfRule type="expression" dxfId="33" priority="18">
      <formula>$E20="SFPAL"</formula>
    </cfRule>
    <cfRule type="expression" dxfId="32" priority="19">
      <formula>$E20="FSV"</formula>
    </cfRule>
    <cfRule type="expression" dxfId="31" priority="20">
      <formula>$C20="Poly"</formula>
    </cfRule>
  </conditionalFormatting>
  <conditionalFormatting sqref="B20">
    <cfRule type="expression" dxfId="30" priority="15">
      <formula>$B20="SPH NU"</formula>
    </cfRule>
  </conditionalFormatting>
  <conditionalFormatting sqref="B20">
    <cfRule type="expression" dxfId="29" priority="14">
      <formula>$B20="Magic Leap"</formula>
    </cfRule>
  </conditionalFormatting>
  <conditionalFormatting sqref="F20:K20">
    <cfRule type="expression" dxfId="28" priority="12">
      <formula>$C20="1.67"</formula>
    </cfRule>
    <cfRule type="expression" dxfId="27" priority="13">
      <formula>$C20="1.6"</formula>
    </cfRule>
  </conditionalFormatting>
  <conditionalFormatting sqref="F20:K20">
    <cfRule type="expression" dxfId="26" priority="11">
      <formula>$B20="Magic Leap"</formula>
    </cfRule>
  </conditionalFormatting>
  <conditionalFormatting sqref="F20:K20">
    <cfRule type="expression" dxfId="25" priority="10">
      <formula>$A20="354710065031400"</formula>
    </cfRule>
  </conditionalFormatting>
  <conditionalFormatting sqref="F20:K20">
    <cfRule type="expression" dxfId="24" priority="8">
      <formula>$C20="1.67"</formula>
    </cfRule>
    <cfRule type="expression" dxfId="23" priority="9">
      <formula>$C20="1.6"</formula>
    </cfRule>
  </conditionalFormatting>
  <conditionalFormatting sqref="F20:K20">
    <cfRule type="expression" dxfId="22" priority="3">
      <formula>$A20="354710070031401"</formula>
    </cfRule>
    <cfRule type="expression" dxfId="21" priority="4">
      <formula>$E20="SFSV"</formula>
    </cfRule>
    <cfRule type="expression" dxfId="20" priority="5">
      <formula>$E20="SFPAL"</formula>
    </cfRule>
    <cfRule type="expression" dxfId="19" priority="6">
      <formula>$E20="FSV"</formula>
    </cfRule>
    <cfRule type="expression" dxfId="18" priority="7">
      <formula>$C20="Poly"</formula>
    </cfRule>
  </conditionalFormatting>
  <conditionalFormatting sqref="F20:K20">
    <cfRule type="expression" dxfId="17" priority="2">
      <formula>$B20="SPH NU"</formula>
    </cfRule>
  </conditionalFormatting>
  <conditionalFormatting sqref="F20:K20">
    <cfRule type="expression" dxfId="16" priority="1">
      <formula>$B20="Magic Leap"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78"/>
  <sheetViews>
    <sheetView topLeftCell="A40" workbookViewId="0">
      <selection activeCell="F55" sqref="F55"/>
    </sheetView>
  </sheetViews>
  <sheetFormatPr baseColWidth="10" defaultRowHeight="12.75" x14ac:dyDescent="0.2"/>
  <cols>
    <col min="1" max="1" width="16.85546875" bestFit="1" customWidth="1"/>
    <col min="3" max="3" width="18.5703125" bestFit="1" customWidth="1"/>
    <col min="5" max="5" width="9" bestFit="1" customWidth="1"/>
    <col min="6" max="6" width="22.140625" bestFit="1" customWidth="1"/>
    <col min="8" max="8" width="11.7109375" customWidth="1"/>
    <col min="9" max="9" width="15.7109375" customWidth="1"/>
    <col min="12" max="12" width="19.42578125" bestFit="1" customWidth="1"/>
  </cols>
  <sheetData>
    <row r="1" spans="1:12" x14ac:dyDescent="0.2">
      <c r="A1" t="s">
        <v>123</v>
      </c>
      <c r="B1" t="s">
        <v>121</v>
      </c>
      <c r="C1" t="s">
        <v>122</v>
      </c>
      <c r="D1" t="s">
        <v>193</v>
      </c>
      <c r="E1" s="23" t="s">
        <v>205</v>
      </c>
      <c r="F1" s="23" t="s">
        <v>206</v>
      </c>
      <c r="I1" s="2"/>
      <c r="L1" s="2"/>
    </row>
    <row r="2" spans="1:12" x14ac:dyDescent="0.2">
      <c r="A2" s="142" t="s">
        <v>16</v>
      </c>
      <c r="C2" t="s">
        <v>90</v>
      </c>
      <c r="D2">
        <v>15.1</v>
      </c>
      <c r="I2" s="2"/>
      <c r="L2" s="2"/>
    </row>
    <row r="3" spans="1:12" x14ac:dyDescent="0.2">
      <c r="A3" s="142" t="s">
        <v>19</v>
      </c>
      <c r="C3" t="s">
        <v>90</v>
      </c>
      <c r="D3">
        <v>15.1</v>
      </c>
      <c r="I3" s="2"/>
      <c r="L3" s="2"/>
    </row>
    <row r="4" spans="1:12" x14ac:dyDescent="0.2">
      <c r="A4" s="142" t="s">
        <v>23</v>
      </c>
      <c r="C4" t="s">
        <v>90</v>
      </c>
      <c r="D4">
        <v>15.1</v>
      </c>
      <c r="I4" s="2"/>
      <c r="L4" s="2"/>
    </row>
    <row r="5" spans="1:12" x14ac:dyDescent="0.2">
      <c r="A5" s="142" t="s">
        <v>26</v>
      </c>
      <c r="C5" t="s">
        <v>90</v>
      </c>
      <c r="D5">
        <v>15.1</v>
      </c>
      <c r="I5" s="2"/>
      <c r="L5" s="2"/>
    </row>
    <row r="6" spans="1:12" x14ac:dyDescent="0.2">
      <c r="A6" s="142" t="s">
        <v>82</v>
      </c>
      <c r="C6" t="s">
        <v>92</v>
      </c>
      <c r="D6">
        <v>2.16</v>
      </c>
      <c r="E6" t="s">
        <v>194</v>
      </c>
      <c r="F6" t="s">
        <v>214</v>
      </c>
      <c r="I6" s="2"/>
      <c r="L6" s="2"/>
    </row>
    <row r="7" spans="1:12" x14ac:dyDescent="0.2">
      <c r="A7" s="142" t="s">
        <v>84</v>
      </c>
      <c r="D7">
        <v>2.16</v>
      </c>
      <c r="E7" t="s">
        <v>194</v>
      </c>
      <c r="F7" t="s">
        <v>207</v>
      </c>
      <c r="I7" s="2"/>
      <c r="L7" s="2"/>
    </row>
    <row r="8" spans="1:12" x14ac:dyDescent="0.2">
      <c r="A8" s="142" t="s">
        <v>80</v>
      </c>
      <c r="B8" t="s">
        <v>94</v>
      </c>
      <c r="C8" t="s">
        <v>93</v>
      </c>
      <c r="D8">
        <v>1.82</v>
      </c>
      <c r="E8" t="s">
        <v>196</v>
      </c>
      <c r="F8" t="s">
        <v>208</v>
      </c>
      <c r="I8" s="2"/>
      <c r="L8" s="2"/>
    </row>
    <row r="9" spans="1:12" x14ac:dyDescent="0.2">
      <c r="A9" s="142" t="s">
        <v>83</v>
      </c>
      <c r="B9" t="s">
        <v>94</v>
      </c>
      <c r="C9" s="23" t="s">
        <v>93</v>
      </c>
      <c r="D9">
        <v>1.82</v>
      </c>
      <c r="E9" t="s">
        <v>196</v>
      </c>
      <c r="F9" t="s">
        <v>215</v>
      </c>
      <c r="I9" s="2"/>
      <c r="L9" s="2"/>
    </row>
    <row r="10" spans="1:12" x14ac:dyDescent="0.2">
      <c r="A10" s="142">
        <v>547410081200000</v>
      </c>
      <c r="C10" s="23" t="s">
        <v>93</v>
      </c>
      <c r="D10">
        <v>1.82</v>
      </c>
      <c r="E10" s="23" t="s">
        <v>195</v>
      </c>
      <c r="F10" t="s">
        <v>213</v>
      </c>
      <c r="I10" s="2"/>
      <c r="L10" s="2"/>
    </row>
    <row r="11" spans="1:12" x14ac:dyDescent="0.2">
      <c r="A11" s="142" t="s">
        <v>77</v>
      </c>
      <c r="C11" t="s">
        <v>92</v>
      </c>
      <c r="D11">
        <v>2.1800000000000002</v>
      </c>
      <c r="E11" s="23" t="s">
        <v>194</v>
      </c>
      <c r="F11" t="s">
        <v>211</v>
      </c>
      <c r="I11" s="2"/>
      <c r="L11" s="2"/>
    </row>
    <row r="12" spans="1:12" x14ac:dyDescent="0.2">
      <c r="A12" s="142" t="s">
        <v>79</v>
      </c>
      <c r="C12" t="s">
        <v>92</v>
      </c>
      <c r="D12">
        <v>2.1800000000000002</v>
      </c>
      <c r="E12" t="s">
        <v>194</v>
      </c>
      <c r="F12" t="s">
        <v>225</v>
      </c>
      <c r="I12" s="2"/>
      <c r="L12" s="2"/>
    </row>
    <row r="13" spans="1:12" x14ac:dyDescent="0.2">
      <c r="A13" s="142" t="s">
        <v>76</v>
      </c>
      <c r="C13" s="23" t="s">
        <v>93</v>
      </c>
      <c r="D13">
        <v>1.82</v>
      </c>
      <c r="E13" s="23" t="s">
        <v>195</v>
      </c>
      <c r="F13" t="s">
        <v>213</v>
      </c>
      <c r="I13" s="2"/>
      <c r="L13" s="2"/>
    </row>
    <row r="14" spans="1:12" x14ac:dyDescent="0.2">
      <c r="A14" s="142" t="s">
        <v>86</v>
      </c>
      <c r="C14" t="s">
        <v>92</v>
      </c>
      <c r="D14">
        <v>2.1800000000000002</v>
      </c>
      <c r="E14" t="s">
        <v>194</v>
      </c>
      <c r="F14" t="s">
        <v>210</v>
      </c>
      <c r="I14" s="2"/>
      <c r="L14" s="2"/>
    </row>
    <row r="15" spans="1:12" x14ac:dyDescent="0.2">
      <c r="A15" s="142">
        <v>354710065031400</v>
      </c>
      <c r="I15" s="2"/>
      <c r="L15" s="2"/>
    </row>
    <row r="16" spans="1:12" x14ac:dyDescent="0.2">
      <c r="A16" s="142" t="s">
        <v>199</v>
      </c>
      <c r="I16" s="2"/>
      <c r="L16" s="2"/>
    </row>
    <row r="17" spans="1:12" x14ac:dyDescent="0.2">
      <c r="A17" s="142" t="s">
        <v>200</v>
      </c>
      <c r="I17" s="2"/>
      <c r="L17" s="2"/>
    </row>
    <row r="18" spans="1:12" x14ac:dyDescent="0.2">
      <c r="A18" s="142" t="s">
        <v>37</v>
      </c>
      <c r="C18" t="s">
        <v>90</v>
      </c>
      <c r="D18">
        <v>10.75</v>
      </c>
      <c r="E18" t="s">
        <v>197</v>
      </c>
      <c r="F18" t="s">
        <v>226</v>
      </c>
      <c r="I18" s="2"/>
      <c r="L18" s="2"/>
    </row>
    <row r="19" spans="1:12" x14ac:dyDescent="0.2">
      <c r="A19" s="142" t="s">
        <v>51</v>
      </c>
      <c r="C19" t="s">
        <v>90</v>
      </c>
      <c r="D19">
        <v>10.75</v>
      </c>
      <c r="E19" t="s">
        <v>197</v>
      </c>
      <c r="F19" t="s">
        <v>227</v>
      </c>
      <c r="I19" s="2"/>
      <c r="L19" s="2"/>
    </row>
    <row r="20" spans="1:12" x14ac:dyDescent="0.2">
      <c r="A20" s="142" t="s">
        <v>34</v>
      </c>
      <c r="C20" t="s">
        <v>90</v>
      </c>
      <c r="D20">
        <v>10.75</v>
      </c>
      <c r="E20" t="s">
        <v>197</v>
      </c>
      <c r="I20" s="2"/>
      <c r="L20" s="2"/>
    </row>
    <row r="21" spans="1:12" x14ac:dyDescent="0.2">
      <c r="A21" s="142" t="s">
        <v>35</v>
      </c>
      <c r="C21" t="s">
        <v>90</v>
      </c>
      <c r="D21">
        <v>10.75</v>
      </c>
      <c r="E21" t="s">
        <v>197</v>
      </c>
      <c r="I21" s="2"/>
      <c r="L21" s="2"/>
    </row>
    <row r="22" spans="1:12" x14ac:dyDescent="0.2">
      <c r="A22" s="142" t="s">
        <v>45</v>
      </c>
      <c r="C22" t="s">
        <v>90</v>
      </c>
      <c r="D22">
        <v>10.75</v>
      </c>
      <c r="E22" t="s">
        <v>197</v>
      </c>
      <c r="I22" s="2"/>
      <c r="L22" s="2"/>
    </row>
    <row r="23" spans="1:12" x14ac:dyDescent="0.2">
      <c r="A23" s="142" t="s">
        <v>41</v>
      </c>
      <c r="B23" t="s">
        <v>88</v>
      </c>
      <c r="C23" t="s">
        <v>90</v>
      </c>
      <c r="D23">
        <v>11.19</v>
      </c>
      <c r="I23" s="2"/>
      <c r="L23" s="2"/>
    </row>
    <row r="24" spans="1:12" x14ac:dyDescent="0.2">
      <c r="A24" s="142" t="s">
        <v>55</v>
      </c>
      <c r="B24" t="s">
        <v>88</v>
      </c>
      <c r="C24" t="s">
        <v>90</v>
      </c>
      <c r="D24">
        <v>11.19</v>
      </c>
      <c r="I24" s="2"/>
      <c r="L24" s="2"/>
    </row>
    <row r="25" spans="1:12" x14ac:dyDescent="0.2">
      <c r="A25" s="142" t="s">
        <v>201</v>
      </c>
      <c r="I25" s="2"/>
      <c r="L25" s="2"/>
    </row>
    <row r="26" spans="1:12" x14ac:dyDescent="0.2">
      <c r="A26" s="142" t="s">
        <v>13</v>
      </c>
      <c r="C26" t="s">
        <v>90</v>
      </c>
      <c r="I26" s="2"/>
      <c r="L26" s="2"/>
    </row>
    <row r="27" spans="1:12" x14ac:dyDescent="0.2">
      <c r="A27" s="142" t="s">
        <v>21</v>
      </c>
      <c r="B27" t="s">
        <v>88</v>
      </c>
      <c r="C27" t="s">
        <v>90</v>
      </c>
      <c r="D27">
        <v>15.49</v>
      </c>
      <c r="I27" s="2"/>
      <c r="L27" s="2"/>
    </row>
    <row r="28" spans="1:12" x14ac:dyDescent="0.2">
      <c r="A28" s="142" t="s">
        <v>28</v>
      </c>
      <c r="B28" t="s">
        <v>88</v>
      </c>
      <c r="C28" t="s">
        <v>90</v>
      </c>
      <c r="D28">
        <v>15.49</v>
      </c>
      <c r="I28" s="2"/>
      <c r="L28" s="2"/>
    </row>
    <row r="29" spans="1:12" x14ac:dyDescent="0.2">
      <c r="A29" s="142" t="s">
        <v>17</v>
      </c>
      <c r="B29" t="s">
        <v>88</v>
      </c>
      <c r="C29" t="s">
        <v>90</v>
      </c>
      <c r="D29">
        <v>15.49</v>
      </c>
      <c r="I29" s="2"/>
      <c r="L29" s="2"/>
    </row>
    <row r="30" spans="1:12" x14ac:dyDescent="0.2">
      <c r="A30" s="142" t="s">
        <v>24</v>
      </c>
      <c r="B30" t="s">
        <v>88</v>
      </c>
      <c r="C30" t="s">
        <v>90</v>
      </c>
      <c r="D30">
        <v>15.49</v>
      </c>
      <c r="I30" s="2"/>
      <c r="L30" s="2"/>
    </row>
    <row r="31" spans="1:12" x14ac:dyDescent="0.2">
      <c r="A31" s="142" t="s">
        <v>124</v>
      </c>
      <c r="C31" t="s">
        <v>91</v>
      </c>
      <c r="D31">
        <v>15.1</v>
      </c>
      <c r="E31" s="23" t="s">
        <v>203</v>
      </c>
      <c r="I31" s="2"/>
      <c r="L31" s="2"/>
    </row>
    <row r="32" spans="1:12" x14ac:dyDescent="0.2">
      <c r="A32" s="142" t="s">
        <v>125</v>
      </c>
      <c r="C32" t="s">
        <v>91</v>
      </c>
      <c r="D32">
        <v>15.1</v>
      </c>
      <c r="E32" s="23" t="s">
        <v>203</v>
      </c>
      <c r="I32" s="2"/>
      <c r="L32" s="2"/>
    </row>
    <row r="33" spans="1:12" x14ac:dyDescent="0.2">
      <c r="A33" s="142" t="s">
        <v>126</v>
      </c>
      <c r="B33" t="s">
        <v>89</v>
      </c>
      <c r="C33" t="s">
        <v>90</v>
      </c>
      <c r="D33">
        <v>15.81</v>
      </c>
      <c r="I33" s="2"/>
      <c r="L33" s="2"/>
    </row>
    <row r="34" spans="1:12" x14ac:dyDescent="0.2">
      <c r="A34" s="142" t="s">
        <v>31</v>
      </c>
      <c r="B34" t="s">
        <v>89</v>
      </c>
      <c r="C34" t="s">
        <v>90</v>
      </c>
      <c r="D34">
        <v>15.81</v>
      </c>
      <c r="I34" s="2"/>
      <c r="L34" s="2"/>
    </row>
    <row r="35" spans="1:12" x14ac:dyDescent="0.2">
      <c r="A35" s="142" t="s">
        <v>30</v>
      </c>
      <c r="B35" t="s">
        <v>192</v>
      </c>
      <c r="C35" t="s">
        <v>90</v>
      </c>
      <c r="D35">
        <v>14.75</v>
      </c>
      <c r="E35" t="s">
        <v>198</v>
      </c>
      <c r="I35" s="2"/>
      <c r="L35" s="2"/>
    </row>
    <row r="36" spans="1:12" x14ac:dyDescent="0.2">
      <c r="A36" s="142" t="s">
        <v>127</v>
      </c>
      <c r="B36" t="s">
        <v>192</v>
      </c>
      <c r="C36" t="s">
        <v>90</v>
      </c>
      <c r="D36">
        <v>14.75</v>
      </c>
      <c r="E36" t="s">
        <v>198</v>
      </c>
      <c r="I36" s="2"/>
      <c r="L36" s="2"/>
    </row>
    <row r="37" spans="1:12" x14ac:dyDescent="0.2">
      <c r="A37" s="142" t="s">
        <v>61</v>
      </c>
      <c r="C37" t="s">
        <v>90</v>
      </c>
      <c r="D37">
        <v>16.649999999999999</v>
      </c>
      <c r="E37" s="23" t="s">
        <v>204</v>
      </c>
      <c r="I37" s="2"/>
      <c r="L37" s="2"/>
    </row>
    <row r="38" spans="1:12" x14ac:dyDescent="0.2">
      <c r="A38" s="142" t="s">
        <v>66</v>
      </c>
      <c r="C38" t="s">
        <v>90</v>
      </c>
      <c r="D38">
        <v>16.649999999999999</v>
      </c>
      <c r="E38" s="23" t="s">
        <v>204</v>
      </c>
      <c r="I38" s="2"/>
      <c r="L38" s="2"/>
    </row>
    <row r="39" spans="1:12" x14ac:dyDescent="0.2">
      <c r="A39" s="142" t="s">
        <v>71</v>
      </c>
      <c r="C39" t="s">
        <v>90</v>
      </c>
      <c r="D39">
        <v>16.649999999999999</v>
      </c>
      <c r="E39" s="23" t="s">
        <v>204</v>
      </c>
      <c r="I39" s="2"/>
      <c r="L39" s="2"/>
    </row>
    <row r="40" spans="1:12" x14ac:dyDescent="0.2">
      <c r="A40" s="142" t="s">
        <v>62</v>
      </c>
      <c r="B40" t="s">
        <v>88</v>
      </c>
      <c r="C40" t="s">
        <v>90</v>
      </c>
      <c r="D40">
        <v>16.940000000000001</v>
      </c>
      <c r="I40" s="2"/>
      <c r="L40" s="2"/>
    </row>
    <row r="41" spans="1:12" x14ac:dyDescent="0.2">
      <c r="A41" s="142" t="s">
        <v>67</v>
      </c>
      <c r="B41" t="s">
        <v>88</v>
      </c>
      <c r="C41" t="s">
        <v>90</v>
      </c>
      <c r="D41">
        <v>16.940000000000001</v>
      </c>
      <c r="I41" s="2"/>
      <c r="L41" s="2"/>
    </row>
    <row r="42" spans="1:12" x14ac:dyDescent="0.2">
      <c r="A42" s="142" t="s">
        <v>72</v>
      </c>
      <c r="B42" t="s">
        <v>88</v>
      </c>
      <c r="C42" t="s">
        <v>90</v>
      </c>
      <c r="D42">
        <v>16.940000000000001</v>
      </c>
      <c r="I42" s="2"/>
      <c r="L42" s="2"/>
    </row>
    <row r="43" spans="1:12" x14ac:dyDescent="0.2">
      <c r="A43" s="142" t="s">
        <v>65</v>
      </c>
      <c r="B43" t="s">
        <v>88</v>
      </c>
      <c r="C43" t="s">
        <v>90</v>
      </c>
      <c r="D43">
        <v>16.940000000000001</v>
      </c>
      <c r="I43" s="2"/>
      <c r="L43" s="2"/>
    </row>
    <row r="44" spans="1:12" x14ac:dyDescent="0.2">
      <c r="A44" s="142" t="s">
        <v>70</v>
      </c>
      <c r="B44" t="s">
        <v>88</v>
      </c>
      <c r="C44" t="s">
        <v>90</v>
      </c>
      <c r="D44">
        <v>16.940000000000001</v>
      </c>
      <c r="I44" s="2"/>
      <c r="L44" s="2"/>
    </row>
    <row r="45" spans="1:12" x14ac:dyDescent="0.2">
      <c r="A45" s="142" t="s">
        <v>75</v>
      </c>
      <c r="B45" t="s">
        <v>88</v>
      </c>
      <c r="C45" t="s">
        <v>90</v>
      </c>
      <c r="D45">
        <v>16.940000000000001</v>
      </c>
      <c r="I45" s="2"/>
      <c r="L45" s="2"/>
    </row>
    <row r="46" spans="1:12" x14ac:dyDescent="0.2">
      <c r="A46" s="142" t="s">
        <v>117</v>
      </c>
      <c r="I46" s="2"/>
      <c r="L46" s="2"/>
    </row>
    <row r="47" spans="1:12" x14ac:dyDescent="0.2">
      <c r="A47" s="142" t="s">
        <v>49</v>
      </c>
      <c r="B47" t="s">
        <v>88</v>
      </c>
      <c r="C47" t="s">
        <v>90</v>
      </c>
      <c r="D47">
        <v>11.19</v>
      </c>
      <c r="I47" s="2"/>
      <c r="L47" s="2"/>
    </row>
    <row r="48" spans="1:12" x14ac:dyDescent="0.2">
      <c r="A48" s="142" t="s">
        <v>189</v>
      </c>
      <c r="B48" t="s">
        <v>88</v>
      </c>
      <c r="C48" t="s">
        <v>90</v>
      </c>
      <c r="D48">
        <v>11.19</v>
      </c>
      <c r="I48" s="2"/>
      <c r="L48" s="2"/>
    </row>
    <row r="49" spans="1:12" x14ac:dyDescent="0.2">
      <c r="A49" s="142" t="s">
        <v>190</v>
      </c>
      <c r="B49" t="s">
        <v>89</v>
      </c>
      <c r="C49" t="s">
        <v>90</v>
      </c>
      <c r="D49">
        <v>15.81</v>
      </c>
      <c r="I49" s="2"/>
      <c r="L49" s="2"/>
    </row>
    <row r="50" spans="1:12" x14ac:dyDescent="0.2">
      <c r="A50" s="142" t="s">
        <v>191</v>
      </c>
      <c r="B50" t="s">
        <v>89</v>
      </c>
      <c r="C50" t="s">
        <v>90</v>
      </c>
      <c r="D50">
        <v>15.81</v>
      </c>
      <c r="I50" s="2"/>
      <c r="L50" s="2"/>
    </row>
    <row r="51" spans="1:12" x14ac:dyDescent="0.2">
      <c r="A51" s="142" t="s">
        <v>40</v>
      </c>
      <c r="B51" s="23" t="s">
        <v>202</v>
      </c>
      <c r="C51" s="23" t="s">
        <v>90</v>
      </c>
      <c r="I51" s="2"/>
      <c r="L51" s="2"/>
    </row>
    <row r="52" spans="1:12" x14ac:dyDescent="0.2">
      <c r="A52" s="142" t="s">
        <v>42</v>
      </c>
      <c r="B52" s="23" t="s">
        <v>202</v>
      </c>
      <c r="C52" s="23" t="s">
        <v>90</v>
      </c>
      <c r="I52" s="2"/>
      <c r="L52" s="2"/>
    </row>
    <row r="53" spans="1:12" x14ac:dyDescent="0.2">
      <c r="A53" s="142" t="s">
        <v>87</v>
      </c>
      <c r="F53" t="s">
        <v>209</v>
      </c>
      <c r="I53" s="2"/>
      <c r="L53" s="2"/>
    </row>
    <row r="54" spans="1:12" x14ac:dyDescent="0.2">
      <c r="A54" s="142" t="s">
        <v>78</v>
      </c>
      <c r="F54" t="s">
        <v>212</v>
      </c>
      <c r="I54" s="2"/>
      <c r="L54" s="2"/>
    </row>
    <row r="55" spans="1:12" x14ac:dyDescent="0.2">
      <c r="A55" t="s">
        <v>230</v>
      </c>
      <c r="F55" t="s">
        <v>236</v>
      </c>
      <c r="I55" s="2"/>
      <c r="L55" s="2"/>
    </row>
    <row r="56" spans="1:12" x14ac:dyDescent="0.2">
      <c r="I56" s="2"/>
      <c r="L56" s="2"/>
    </row>
    <row r="57" spans="1:12" x14ac:dyDescent="0.2">
      <c r="I57" s="2"/>
      <c r="L57" s="2"/>
    </row>
    <row r="58" spans="1:12" x14ac:dyDescent="0.2">
      <c r="I58" s="2"/>
      <c r="L58" s="2"/>
    </row>
    <row r="59" spans="1:12" x14ac:dyDescent="0.2">
      <c r="I59" s="2"/>
      <c r="L59" s="2"/>
    </row>
    <row r="60" spans="1:12" x14ac:dyDescent="0.2">
      <c r="I60" s="2"/>
      <c r="L60" s="2"/>
    </row>
    <row r="61" spans="1:12" x14ac:dyDescent="0.2">
      <c r="I61" s="2"/>
      <c r="L61" s="2"/>
    </row>
    <row r="62" spans="1:12" x14ac:dyDescent="0.2">
      <c r="I62" s="2"/>
      <c r="L62" s="2"/>
    </row>
    <row r="63" spans="1:12" x14ac:dyDescent="0.2">
      <c r="I63" s="2"/>
      <c r="L63" s="2"/>
    </row>
    <row r="64" spans="1:12" x14ac:dyDescent="0.2">
      <c r="I64" s="2"/>
      <c r="L64" s="2"/>
    </row>
    <row r="65" spans="9:12" x14ac:dyDescent="0.2">
      <c r="I65" s="2"/>
      <c r="L65" s="2"/>
    </row>
    <row r="66" spans="9:12" x14ac:dyDescent="0.2">
      <c r="I66" s="2"/>
      <c r="L66" s="2"/>
    </row>
    <row r="67" spans="9:12" x14ac:dyDescent="0.2">
      <c r="I67" s="2"/>
      <c r="L67" s="2"/>
    </row>
    <row r="68" spans="9:12" x14ac:dyDescent="0.2">
      <c r="I68" s="2"/>
      <c r="L68" s="2"/>
    </row>
    <row r="69" spans="9:12" x14ac:dyDescent="0.2">
      <c r="I69" s="2"/>
      <c r="L69" s="2"/>
    </row>
    <row r="70" spans="9:12" x14ac:dyDescent="0.2">
      <c r="I70" s="2"/>
      <c r="L70" s="2"/>
    </row>
    <row r="71" spans="9:12" x14ac:dyDescent="0.2">
      <c r="I71" s="2"/>
      <c r="L71" s="2"/>
    </row>
    <row r="72" spans="9:12" x14ac:dyDescent="0.2">
      <c r="I72" s="2"/>
      <c r="L72" s="2"/>
    </row>
    <row r="73" spans="9:12" x14ac:dyDescent="0.2">
      <c r="I73" s="2"/>
      <c r="L73" s="2"/>
    </row>
    <row r="74" spans="9:12" x14ac:dyDescent="0.2">
      <c r="I74" s="2"/>
      <c r="L74" s="2"/>
    </row>
    <row r="75" spans="9:12" x14ac:dyDescent="0.2">
      <c r="I75" s="2"/>
      <c r="L75" s="2"/>
    </row>
    <row r="76" spans="9:12" x14ac:dyDescent="0.2">
      <c r="I76" s="2"/>
      <c r="L76" s="2"/>
    </row>
    <row r="77" spans="9:12" x14ac:dyDescent="0.2">
      <c r="I77" s="2"/>
      <c r="L77" s="2"/>
    </row>
    <row r="78" spans="9:12" x14ac:dyDescent="0.2">
      <c r="I78" s="2"/>
      <c r="L78" s="2"/>
    </row>
  </sheetData>
  <autoFilter ref="A1:F54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GUIDE</vt:lpstr>
      <vt:lpstr>COSTING</vt:lpstr>
      <vt:lpstr>BS</vt:lpstr>
      <vt:lpstr>Suivi Damien</vt:lpstr>
      <vt:lpstr>FILTRE</vt:lpstr>
    </vt:vector>
  </TitlesOfParts>
  <Company>ESSILOR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brissons</dc:creator>
  <cp:lastModifiedBy>HAYOTTE Jérémy</cp:lastModifiedBy>
  <dcterms:created xsi:type="dcterms:W3CDTF">2021-11-24T14:30:35Z</dcterms:created>
  <dcterms:modified xsi:type="dcterms:W3CDTF">2022-06-20T07:51:12Z</dcterms:modified>
</cp:coreProperties>
</file>