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ouf/Documents/"/>
    </mc:Choice>
  </mc:AlternateContent>
  <xr:revisionPtr revIDLastSave="0" documentId="8_{9D8B5578-E086-A14D-AE77-2E638E944984}" xr6:coauthVersionLast="47" xr6:coauthVersionMax="47" xr10:uidLastSave="{00000000-0000-0000-0000-000000000000}"/>
  <bookViews>
    <workbookView xWindow="0" yWindow="780" windowWidth="34200" windowHeight="20100" xr2:uid="{31F1C532-4B8B-6A48-A628-E5DDDEC88823}"/>
  </bookViews>
  <sheets>
    <sheet name="Production" sheetId="2" r:id="rId1"/>
    <sheet name="Couts" sheetId="7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9" i="7" l="1"/>
  <c r="I6" i="7"/>
  <c r="I8" i="7"/>
  <c r="K28" i="7" l="1"/>
  <c r="K27" i="7"/>
  <c r="I28" i="7"/>
  <c r="I27" i="7"/>
  <c r="I25" i="7"/>
  <c r="K25" i="7" s="1"/>
  <c r="K4" i="2" s="1"/>
  <c r="I4" i="7"/>
  <c r="I15" i="7"/>
  <c r="I18" i="7"/>
  <c r="I24" i="7"/>
  <c r="I26" i="7"/>
  <c r="K26" i="7" s="1"/>
  <c r="K18" i="7" l="1"/>
  <c r="K19" i="7"/>
  <c r="K20" i="7"/>
  <c r="K22" i="7"/>
  <c r="K24" i="7"/>
  <c r="K13" i="7"/>
  <c r="K12" i="2" s="1"/>
  <c r="K14" i="7"/>
  <c r="K13" i="2" s="1"/>
  <c r="K15" i="7"/>
  <c r="K16" i="7"/>
  <c r="K16" i="2" s="1"/>
  <c r="K17" i="7"/>
  <c r="K17" i="2" s="1"/>
  <c r="E8" i="2"/>
  <c r="K12" i="7"/>
  <c r="K11" i="7"/>
  <c r="K10" i="7"/>
  <c r="K14" i="2" s="1"/>
  <c r="K9" i="7"/>
  <c r="K11" i="2" s="1"/>
  <c r="K8" i="7"/>
  <c r="K10" i="2" s="1"/>
  <c r="K6" i="7"/>
  <c r="K6" i="2" s="1"/>
  <c r="K5" i="7"/>
  <c r="K5" i="2" s="1"/>
  <c r="K4" i="7"/>
  <c r="K8" i="2"/>
  <c r="E17" i="2"/>
  <c r="E16" i="2"/>
  <c r="E14" i="2"/>
  <c r="E13" i="2"/>
  <c r="E12" i="2"/>
  <c r="E11" i="2"/>
  <c r="E10" i="2"/>
  <c r="E6" i="2"/>
  <c r="E5" i="2"/>
  <c r="G128" i="2"/>
  <c r="G127" i="2"/>
  <c r="G126" i="2"/>
  <c r="G124" i="2"/>
  <c r="G123" i="2"/>
  <c r="G122" i="2"/>
  <c r="G120" i="2"/>
  <c r="G130" i="2" s="1"/>
  <c r="G132" i="2" s="1"/>
  <c r="G118" i="2"/>
  <c r="G117" i="2"/>
  <c r="G116" i="2"/>
  <c r="H124" i="2" s="1"/>
  <c r="G109" i="2"/>
  <c r="G111" i="2" s="1"/>
  <c r="H107" i="2"/>
  <c r="H106" i="2"/>
  <c r="H105" i="2"/>
  <c r="H103" i="2"/>
  <c r="H102" i="2"/>
  <c r="H101" i="2"/>
  <c r="H97" i="2"/>
  <c r="H96" i="2"/>
  <c r="H95" i="2"/>
  <c r="I43" i="2"/>
  <c r="B43" i="2"/>
  <c r="B40" i="2"/>
  <c r="D40" i="2" s="1"/>
  <c r="B39" i="2"/>
  <c r="D39" i="2" s="1"/>
  <c r="B37" i="2"/>
  <c r="D37" i="2" s="1"/>
  <c r="B36" i="2"/>
  <c r="B35" i="2"/>
  <c r="D35" i="2" s="1"/>
  <c r="B34" i="2"/>
  <c r="B33" i="2"/>
  <c r="D33" i="2" s="1"/>
  <c r="B31" i="2"/>
  <c r="D31" i="2" s="1"/>
  <c r="B29" i="2"/>
  <c r="D29" i="2" s="1"/>
  <c r="B28" i="2"/>
  <c r="D28" i="2" s="1"/>
  <c r="B27" i="2"/>
  <c r="D27" i="2" s="1"/>
  <c r="I20" i="2"/>
  <c r="B19" i="2"/>
  <c r="D17" i="2" s="1"/>
  <c r="K19" i="2" l="1"/>
  <c r="E19" i="2"/>
  <c r="F12" i="2" s="1"/>
  <c r="H109" i="2"/>
  <c r="H111" i="2" s="1"/>
  <c r="D42" i="2"/>
  <c r="D13" i="2"/>
  <c r="D8" i="2"/>
  <c r="D4" i="2"/>
  <c r="D12" i="2"/>
  <c r="D5" i="2"/>
  <c r="D6" i="2"/>
  <c r="D16" i="2"/>
  <c r="D10" i="2"/>
  <c r="H126" i="2"/>
  <c r="D11" i="2"/>
  <c r="B21" i="2"/>
  <c r="B42" i="2"/>
  <c r="B44" i="2" s="1"/>
  <c r="I4" i="2"/>
  <c r="I8" i="2"/>
  <c r="I11" i="2"/>
  <c r="I34" i="2" s="1"/>
  <c r="K34" i="2" s="1"/>
  <c r="D14" i="2"/>
  <c r="D19" i="2" s="1"/>
  <c r="H118" i="2"/>
  <c r="H122" i="2"/>
  <c r="H127" i="2"/>
  <c r="H116" i="2"/>
  <c r="I13" i="2"/>
  <c r="I36" i="2" s="1"/>
  <c r="K36" i="2" s="1"/>
  <c r="H123" i="2"/>
  <c r="H128" i="2"/>
  <c r="I12" i="2"/>
  <c r="H117" i="2"/>
  <c r="F11" i="2" l="1"/>
  <c r="F13" i="2"/>
  <c r="E21" i="2"/>
  <c r="F14" i="2"/>
  <c r="F4" i="2"/>
  <c r="F8" i="2"/>
  <c r="F17" i="2"/>
  <c r="F5" i="2"/>
  <c r="F10" i="2"/>
  <c r="F16" i="2"/>
  <c r="F6" i="2"/>
  <c r="D44" i="2"/>
  <c r="I6" i="2"/>
  <c r="I10" i="2"/>
  <c r="I16" i="2"/>
  <c r="I14" i="2"/>
  <c r="I5" i="2"/>
  <c r="I17" i="2"/>
  <c r="I35" i="2"/>
  <c r="K35" i="2" s="1"/>
  <c r="I31" i="2"/>
  <c r="K31" i="2" s="1"/>
  <c r="I39" i="2"/>
  <c r="K39" i="2" s="1"/>
  <c r="I27" i="2"/>
  <c r="K27" i="2" s="1"/>
  <c r="F19" i="2" l="1"/>
  <c r="I40" i="2"/>
  <c r="K40" i="2" s="1"/>
  <c r="I28" i="2"/>
  <c r="K28" i="2" s="1"/>
  <c r="I33" i="2"/>
  <c r="K33" i="2" s="1"/>
  <c r="I19" i="2"/>
  <c r="I21" i="2" s="1"/>
  <c r="I37" i="2"/>
  <c r="K37" i="2" s="1"/>
  <c r="I29" i="2"/>
  <c r="K29" i="2" s="1"/>
  <c r="K21" i="2" l="1"/>
  <c r="I42" i="2"/>
  <c r="I44" i="2" s="1"/>
  <c r="K42" i="2" l="1"/>
  <c r="K44" i="2" s="1"/>
</calcChain>
</file>

<file path=xl/sharedStrings.xml><?xml version="1.0" encoding="utf-8"?>
<sst xmlns="http://schemas.openxmlformats.org/spreadsheetml/2006/main" count="363" uniqueCount="89">
  <si>
    <t>LISTE DE PRIX DES MATIERES PREMIERES</t>
  </si>
  <si>
    <t>Francais</t>
  </si>
  <si>
    <t>Brand</t>
  </si>
  <si>
    <t>Country</t>
  </si>
  <si>
    <t>Chinois</t>
  </si>
  <si>
    <t>Box</t>
  </si>
  <si>
    <t>Prix</t>
  </si>
  <si>
    <t>Prix au gr</t>
  </si>
  <si>
    <t>Beurre</t>
  </si>
  <si>
    <t>President</t>
  </si>
  <si>
    <t>FR</t>
  </si>
  <si>
    <t>新西兰无盐黄油</t>
  </si>
  <si>
    <t>kg</t>
  </si>
  <si>
    <t>RMB</t>
  </si>
  <si>
    <t>Cassonade</t>
  </si>
  <si>
    <t>Taikoo</t>
  </si>
  <si>
    <t>China</t>
  </si>
  <si>
    <t>太古金黄幼砂糖</t>
  </si>
  <si>
    <t>Sucre blanc</t>
  </si>
  <si>
    <t>Korea</t>
  </si>
  <si>
    <t>韩国白砂糖</t>
  </si>
  <si>
    <t>Oeufs</t>
  </si>
  <si>
    <t>鸡蛋</t>
  </si>
  <si>
    <t>UN</t>
  </si>
  <si>
    <t>Farine</t>
  </si>
  <si>
    <t>Rose</t>
  </si>
  <si>
    <t>HK</t>
  </si>
  <si>
    <t>面粉</t>
  </si>
  <si>
    <t>Baking Powder - Levure chimique</t>
  </si>
  <si>
    <t>发粉 /  发粉</t>
  </si>
  <si>
    <t>Sel</t>
  </si>
  <si>
    <t>海盐</t>
  </si>
  <si>
    <t>Noix</t>
  </si>
  <si>
    <t>Xinjiang</t>
  </si>
  <si>
    <t>核桃仁</t>
  </si>
  <si>
    <t>Raisins</t>
  </si>
  <si>
    <t>葡萄干</t>
  </si>
  <si>
    <t>Bicarbonate - Baking Soda</t>
  </si>
  <si>
    <r>
      <t xml:space="preserve">泡打粉 </t>
    </r>
    <r>
      <rPr>
        <sz val="12"/>
        <color theme="1"/>
        <rFont val="Calibri"/>
        <family val="2"/>
        <scheme val="minor"/>
      </rPr>
      <t xml:space="preserve">OR </t>
    </r>
    <r>
      <rPr>
        <sz val="10"/>
        <rFont val="Arial Unicode MS"/>
        <family val="2"/>
      </rPr>
      <t>培乐道泡打粉</t>
    </r>
  </si>
  <si>
    <t>泡打粉 OR 培乐道泡打粉</t>
  </si>
  <si>
    <t>Corn Flour</t>
  </si>
  <si>
    <t>玉米粉</t>
  </si>
  <si>
    <t>Sam's Club</t>
  </si>
  <si>
    <t>Ninini</t>
  </si>
  <si>
    <t>Chocolat 70% Fleur de Cacao</t>
  </si>
  <si>
    <t>Barry</t>
  </si>
  <si>
    <t>Belgium</t>
  </si>
  <si>
    <t>RECETTE DE BASE</t>
  </si>
  <si>
    <t>RECETTE POUR 1 UNITE</t>
  </si>
  <si>
    <t>Melanger</t>
  </si>
  <si>
    <t>%</t>
  </si>
  <si>
    <t>gr</t>
  </si>
  <si>
    <t>Ajouter</t>
  </si>
  <si>
    <t>pc</t>
  </si>
  <si>
    <t>Baking Powder</t>
  </si>
  <si>
    <t>Bicarbonate</t>
  </si>
  <si>
    <t>Fecule de mais</t>
  </si>
  <si>
    <t>Chocolat</t>
  </si>
  <si>
    <t>TOTAL</t>
  </si>
  <si>
    <t>Gramme cookies</t>
  </si>
  <si>
    <t>Prix Unitaire</t>
  </si>
  <si>
    <t>Unitaire</t>
  </si>
  <si>
    <t>Nb de cookies</t>
  </si>
  <si>
    <t>un</t>
  </si>
  <si>
    <t xml:space="preserve">Batch times </t>
  </si>
  <si>
    <t>Nescafé</t>
  </si>
  <si>
    <t>Creme 35%</t>
  </si>
  <si>
    <t>Mascarpone</t>
  </si>
  <si>
    <t>Gelatine</t>
  </si>
  <si>
    <t>Excellence</t>
  </si>
  <si>
    <t>France</t>
  </si>
  <si>
    <t>ml</t>
  </si>
  <si>
    <t>Prix au kg/L</t>
  </si>
  <si>
    <t>Cacao en poudre</t>
  </si>
  <si>
    <t>U</t>
  </si>
  <si>
    <t>Amandes</t>
  </si>
  <si>
    <t>Acide ascorbique</t>
  </si>
  <si>
    <t>Chine</t>
  </si>
  <si>
    <t>Corman</t>
  </si>
  <si>
    <t>蔻曼</t>
  </si>
  <si>
    <t>Beurre Corman</t>
  </si>
  <si>
    <t>Weiss</t>
  </si>
  <si>
    <t>Chocolat 72%</t>
  </si>
  <si>
    <t>Update</t>
  </si>
  <si>
    <t xml:space="preserve">Almond Extract </t>
  </si>
  <si>
    <t>Simply Organic</t>
  </si>
  <si>
    <t>USA - Taobao</t>
  </si>
  <si>
    <t>L</t>
  </si>
  <si>
    <t>Café Gold Blend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</si>
</sst>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 * #,##0.00_)\ &quot;€&quot;_ ;_ * \(#,##0.00\)\ &quot;€&quot;_ ;_ * &quot;-&quot;??_)\ &quot;€&quot;_ ;_ @_ "/>
    <numFmt numFmtId="43" formatCode="_ * #,##0.00_)_ ;_ * \(#,##0.00\)_ ;_ * &quot;-&quot;??_)_ ;_ @_ "/>
    <numFmt numFmtId="164" formatCode="0.000"/>
    <numFmt numFmtId="165" formatCode="_ [$¥-804]* #,##0.00_ ;_ [$¥-804]* \-#,##0.00_ ;_ [$¥-804]* &quot;-&quot;??_ ;_ @_ "/>
    <numFmt numFmtId="166" formatCode="0.0"/>
    <numFmt numFmtId="169" formatCode="_-* #,##0.0000\ _€_-;\-* #,##0.0000\ _€_-;_-* \-??\ _€_-;_-@_-"/>
    <numFmt numFmtId="171" formatCode="_ * #,##0.00_)\ _€_ ;_ * \(#,##0.00\)\ _€_ ;_ * &quot;-&quot;??_)\ _€_ ;_ @_ "/>
  </numFmts>
  <fonts count="7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color indexed="16"/>
      <name val="Arial"/>
      <family val="2"/>
    </font>
    <font>
      <b/>
      <sz val="10"/>
      <name val="Arial"/>
      <family val="2"/>
    </font>
    <font>
      <sz val="8"/>
      <color indexed="8"/>
      <name val="宋体"/>
      <family val="3"/>
      <charset val="134"/>
    </font>
    <font>
      <sz val="10"/>
      <name val="Arial Unicode MS"/>
      <family val="2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0"/>
        <bgColor indexed="53"/>
      </patternFill>
    </fill>
    <fill>
      <patternFill patternType="solid">
        <fgColor indexed="48"/>
        <bgColor indexed="5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8"/>
        <bgColor indexed="58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4" fillId="3" borderId="1" xfId="0" applyFont="1" applyFill="1" applyBorder="1" applyAlignment="1" applyProtection="1">
      <alignment horizontal="center"/>
      <protection locked="0"/>
    </xf>
    <xf numFmtId="0" fontId="0" fillId="4" borderId="1" xfId="0" applyFill="1" applyBorder="1" applyProtection="1">
      <protection locked="0"/>
    </xf>
    <xf numFmtId="0" fontId="0" fillId="5" borderId="1" xfId="0" applyFill="1" applyBorder="1" applyProtection="1">
      <protection locked="0"/>
    </xf>
    <xf numFmtId="0" fontId="0" fillId="6" borderId="1" xfId="0" applyFill="1" applyBorder="1" applyProtection="1">
      <protection locked="0"/>
    </xf>
    <xf numFmtId="0" fontId="5" fillId="7" borderId="1" xfId="0" applyFont="1" applyFill="1" applyBorder="1" applyProtection="1"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43" fontId="1" fillId="0" borderId="1" xfId="1" applyFill="1" applyBorder="1" applyAlignment="1" applyProtection="1">
      <alignment horizontal="right"/>
      <protection locked="0"/>
    </xf>
    <xf numFmtId="0" fontId="5" fillId="0" borderId="1" xfId="0" applyFont="1" applyBorder="1" applyProtection="1">
      <protection locked="0"/>
    </xf>
    <xf numFmtId="0" fontId="0" fillId="4" borderId="2" xfId="0" applyFill="1" applyBorder="1" applyProtection="1">
      <protection locked="0"/>
    </xf>
    <xf numFmtId="0" fontId="6" fillId="6" borderId="1" xfId="0" applyFont="1" applyFill="1" applyBorder="1" applyProtection="1">
      <protection locked="0"/>
    </xf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0" fontId="0" fillId="7" borderId="3" xfId="0" applyFill="1" applyBorder="1"/>
    <xf numFmtId="0" fontId="0" fillId="7" borderId="4" xfId="0" applyFill="1" applyBorder="1"/>
    <xf numFmtId="10" fontId="0" fillId="8" borderId="4" xfId="0" applyNumberFormat="1" applyFill="1" applyBorder="1"/>
    <xf numFmtId="164" fontId="0" fillId="0" borderId="1" xfId="0" applyNumberFormat="1" applyBorder="1"/>
    <xf numFmtId="10" fontId="0" fillId="8" borderId="1" xfId="0" applyNumberFormat="1" applyFill="1" applyBorder="1"/>
    <xf numFmtId="164" fontId="0" fillId="7" borderId="3" xfId="0" applyNumberFormat="1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2" fontId="0" fillId="0" borderId="1" xfId="0" applyNumberFormat="1" applyBorder="1"/>
    <xf numFmtId="9" fontId="0" fillId="0" borderId="0" xfId="0" applyNumberFormat="1"/>
    <xf numFmtId="0" fontId="0" fillId="0" borderId="1" xfId="0" applyBorder="1"/>
    <xf numFmtId="0" fontId="0" fillId="9" borderId="1" xfId="0" applyFill="1" applyBorder="1"/>
    <xf numFmtId="0" fontId="0" fillId="9" borderId="1" xfId="0" applyFill="1" applyBorder="1" applyAlignment="1">
      <alignment horizontal="center"/>
    </xf>
    <xf numFmtId="2" fontId="0" fillId="9" borderId="1" xfId="0" applyNumberFormat="1" applyFill="1" applyBorder="1"/>
    <xf numFmtId="10" fontId="0" fillId="0" borderId="0" xfId="0" applyNumberFormat="1"/>
    <xf numFmtId="0" fontId="0" fillId="7" borderId="1" xfId="0" applyFill="1" applyBorder="1"/>
    <xf numFmtId="166" fontId="0" fillId="7" borderId="1" xfId="0" applyNumberFormat="1" applyFill="1" applyBorder="1"/>
    <xf numFmtId="1" fontId="0" fillId="0" borderId="1" xfId="0" applyNumberFormat="1" applyBorder="1"/>
    <xf numFmtId="2" fontId="0" fillId="7" borderId="1" xfId="0" applyNumberFormat="1" applyFill="1" applyBorder="1"/>
    <xf numFmtId="0" fontId="2" fillId="4" borderId="1" xfId="0" applyFont="1" applyFill="1" applyBorder="1"/>
    <xf numFmtId="166" fontId="0" fillId="0" borderId="5" xfId="0" applyNumberFormat="1" applyBorder="1"/>
    <xf numFmtId="165" fontId="0" fillId="0" borderId="1" xfId="0" applyNumberFormat="1" applyBorder="1"/>
    <xf numFmtId="165" fontId="0" fillId="0" borderId="1" xfId="2" applyNumberFormat="1" applyFont="1" applyBorder="1"/>
    <xf numFmtId="2" fontId="0" fillId="0" borderId="0" xfId="0" applyNumberFormat="1"/>
    <xf numFmtId="0" fontId="0" fillId="7" borderId="1" xfId="0" applyFill="1" applyBorder="1" applyAlignment="1" applyProtection="1">
      <alignment horizontal="right" indent="1"/>
      <protection locked="0"/>
    </xf>
    <xf numFmtId="169" fontId="0" fillId="0" borderId="1" xfId="0" applyNumberFormat="1" applyBorder="1" applyAlignment="1" applyProtection="1">
      <alignment horizontal="right"/>
      <protection locked="0"/>
    </xf>
    <xf numFmtId="0" fontId="0" fillId="5" borderId="2" xfId="0" applyFill="1" applyBorder="1" applyProtection="1">
      <protection locked="0"/>
    </xf>
    <xf numFmtId="169" fontId="0" fillId="0" borderId="2" xfId="0" applyNumberFormat="1" applyBorder="1" applyAlignment="1" applyProtection="1">
      <alignment horizontal="right"/>
      <protection locked="0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/>
      <protection locked="0"/>
    </xf>
    <xf numFmtId="43" fontId="1" fillId="0" borderId="2" xfId="1" applyFill="1" applyBorder="1" applyAlignment="1" applyProtection="1">
      <alignment horizontal="right"/>
      <protection locked="0"/>
    </xf>
    <xf numFmtId="15" fontId="2" fillId="10" borderId="0" xfId="0" applyNumberFormat="1" applyFont="1" applyFill="1"/>
    <xf numFmtId="0" fontId="0" fillId="0" borderId="0" xfId="0" applyAlignment="1">
      <alignment horizontal="right" indent="1"/>
    </xf>
    <xf numFmtId="171" fontId="0" fillId="0" borderId="0" xfId="0" applyNumberFormat="1"/>
    <xf numFmtId="0" fontId="0" fillId="11" borderId="0" xfId="0" applyFill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ouf/Documents/Cookies-Recette-XLS-update%20.xlsx" TargetMode="External"/><Relationship Id="rId1" Type="http://schemas.openxmlformats.org/officeDocument/2006/relationships/externalLinkPath" Target="Cookies-Recette-XLS-update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uts"/>
      <sheetName val="Production"/>
      <sheetName val="Chocolat"/>
      <sheetName val="Production (2)"/>
      <sheetName val="Couts (2)"/>
      <sheetName val="Last Version"/>
    </sheetNames>
    <sheetDataSet>
      <sheetData sheetId="0">
        <row r="4">
          <cell r="K4">
            <v>5.3999999999999999E-2</v>
          </cell>
        </row>
        <row r="5">
          <cell r="K5">
            <v>2.8000000000000001E-2</v>
          </cell>
        </row>
        <row r="6">
          <cell r="K6">
            <v>0.01</v>
          </cell>
        </row>
        <row r="7">
          <cell r="I7">
            <v>3.5294117647058822</v>
          </cell>
        </row>
        <row r="8">
          <cell r="K8">
            <v>6.6666666666666671E-3</v>
          </cell>
        </row>
        <row r="9">
          <cell r="K9">
            <v>1.2121212121212121E-2</v>
          </cell>
        </row>
        <row r="10">
          <cell r="K10">
            <v>1.0800000000000001E-2</v>
          </cell>
        </row>
        <row r="11">
          <cell r="K11">
            <v>7.5999999999999998E-2</v>
          </cell>
        </row>
        <row r="12">
          <cell r="K12">
            <v>0.05</v>
          </cell>
        </row>
      </sheetData>
      <sheetData sheetId="1"/>
      <sheetData sheetId="2">
        <row r="4">
          <cell r="K4">
            <v>5.5387199999999998E-2</v>
          </cell>
        </row>
        <row r="12">
          <cell r="K12">
            <v>3.61E-2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29220-3B9D-D444-985C-3DD733F0C97C}">
  <dimension ref="A1:U132"/>
  <sheetViews>
    <sheetView tabSelected="1" zoomScaleNormal="100" workbookViewId="0">
      <selection activeCell="U27" sqref="U27"/>
    </sheetView>
  </sheetViews>
  <sheetFormatPr baseColWidth="10" defaultColWidth="11.5" defaultRowHeight="16"/>
  <cols>
    <col min="1" max="1" width="23.6640625" customWidth="1"/>
    <col min="2" max="2" width="8.83203125" customWidth="1"/>
    <col min="3" max="3" width="3.33203125" customWidth="1"/>
    <col min="4" max="4" width="8.33203125" customWidth="1"/>
    <col min="5" max="5" width="15" bestFit="1" customWidth="1"/>
    <col min="6" max="6" width="8.33203125" customWidth="1"/>
    <col min="7" max="7" width="4.5" customWidth="1"/>
    <col min="8" max="8" width="15.5" customWidth="1"/>
    <col min="9" max="9" width="10.6640625" customWidth="1"/>
    <col min="10" max="10" width="3.6640625" customWidth="1"/>
    <col min="11" max="11" width="11.1640625" bestFit="1" customWidth="1"/>
    <col min="12" max="12" width="7.1640625" bestFit="1" customWidth="1"/>
    <col min="14" max="14" width="5.1640625" customWidth="1"/>
    <col min="15" max="15" width="5.6640625" customWidth="1"/>
    <col min="16" max="16" width="7.6640625" bestFit="1" customWidth="1"/>
    <col min="17" max="17" width="5.33203125" bestFit="1" customWidth="1"/>
    <col min="18" max="18" width="9.5" bestFit="1" customWidth="1"/>
  </cols>
  <sheetData>
    <row r="1" spans="1:16" ht="16" customHeight="1">
      <c r="A1" s="47" t="s">
        <v>47</v>
      </c>
      <c r="B1" s="47"/>
      <c r="C1" s="47"/>
      <c r="D1" s="47"/>
      <c r="E1" s="47"/>
      <c r="F1" s="47"/>
      <c r="H1" s="47" t="s">
        <v>48</v>
      </c>
      <c r="I1" s="47"/>
      <c r="J1" s="47"/>
      <c r="K1" s="47"/>
    </row>
    <row r="2" spans="1:16" ht="16" customHeight="1">
      <c r="A2" s="47"/>
      <c r="B2" s="47"/>
      <c r="C2" s="47"/>
      <c r="D2" s="47"/>
      <c r="E2" s="47"/>
      <c r="F2" s="47"/>
      <c r="H2" s="47"/>
      <c r="I2" s="47"/>
      <c r="J2" s="47"/>
      <c r="K2" s="47"/>
    </row>
    <row r="3" spans="1:16" ht="16" customHeight="1">
      <c r="A3" s="44" t="s">
        <v>49</v>
      </c>
      <c r="B3" s="44"/>
      <c r="C3" s="44"/>
      <c r="D3" s="12" t="s">
        <v>50</v>
      </c>
      <c r="E3" s="12" t="s">
        <v>6</v>
      </c>
      <c r="F3" s="12" t="s">
        <v>50</v>
      </c>
      <c r="H3" s="44" t="s">
        <v>49</v>
      </c>
      <c r="I3" s="44"/>
      <c r="J3" s="44"/>
      <c r="K3" s="12" t="s">
        <v>6</v>
      </c>
    </row>
    <row r="4" spans="1:16" ht="16" customHeight="1">
      <c r="A4" s="35" t="s">
        <v>8</v>
      </c>
      <c r="B4" s="14">
        <v>225</v>
      </c>
      <c r="C4" s="15" t="s">
        <v>51</v>
      </c>
      <c r="D4" s="16">
        <f>B4/B19</f>
        <v>0.14879968256067722</v>
      </c>
      <c r="E4" s="17"/>
      <c r="F4" s="18">
        <f>E4/E19</f>
        <v>0</v>
      </c>
      <c r="H4" s="35" t="s">
        <v>8</v>
      </c>
      <c r="I4" s="19">
        <f>SUM(B4/B21)</f>
        <v>11.903974604854177</v>
      </c>
      <c r="J4" s="15" t="s">
        <v>51</v>
      </c>
      <c r="K4" s="17">
        <f>SUM(Couts!K25*I4)</f>
        <v>1.2167290523113552</v>
      </c>
    </row>
    <row r="5" spans="1:16" ht="16" customHeight="1">
      <c r="A5" s="35" t="s">
        <v>14</v>
      </c>
      <c r="B5" s="20">
        <v>140</v>
      </c>
      <c r="C5" s="21" t="s">
        <v>51</v>
      </c>
      <c r="D5" s="16">
        <f>B5/B19</f>
        <v>9.2586469148865827E-2</v>
      </c>
      <c r="E5" s="17">
        <f>SUM(B5/1000)*Couts!I5</f>
        <v>3.7800000000000002</v>
      </c>
      <c r="F5" s="18">
        <f>E5/E19</f>
        <v>6.4784947532110657E-2</v>
      </c>
      <c r="H5" s="35" t="s">
        <v>14</v>
      </c>
      <c r="I5" s="19">
        <f>SUM(B5/B21)</f>
        <v>7.4069175319092659</v>
      </c>
      <c r="J5" s="21" t="s">
        <v>51</v>
      </c>
      <c r="K5" s="17">
        <f>SUM(Couts!K5*I5)</f>
        <v>0.19998677336155019</v>
      </c>
    </row>
    <row r="6" spans="1:16" ht="16" customHeight="1">
      <c r="A6" s="35" t="s">
        <v>18</v>
      </c>
      <c r="B6" s="22">
        <v>110</v>
      </c>
      <c r="C6" s="23" t="s">
        <v>51</v>
      </c>
      <c r="D6" s="16">
        <f>B6/B19</f>
        <v>7.2746511474108863E-2</v>
      </c>
      <c r="E6" s="17">
        <f>SUM(B6/1000)*Couts!I6</f>
        <v>1.0449999999999999</v>
      </c>
      <c r="F6" s="18">
        <f>E6/E19</f>
        <v>1.7910124383877152E-2</v>
      </c>
      <c r="H6" s="35" t="s">
        <v>18</v>
      </c>
      <c r="I6" s="19">
        <f>SUM(B6/B21)</f>
        <v>5.8197209179287093</v>
      </c>
      <c r="J6" s="23" t="s">
        <v>51</v>
      </c>
      <c r="K6" s="17">
        <f>SUM(Couts!K6*I6)</f>
        <v>5.5287348720322739E-2</v>
      </c>
    </row>
    <row r="7" spans="1:16" ht="16" customHeight="1">
      <c r="A7" s="44" t="s">
        <v>52</v>
      </c>
      <c r="B7" s="44"/>
      <c r="C7" s="44"/>
      <c r="D7" s="44"/>
      <c r="E7" s="44"/>
      <c r="F7" s="44"/>
      <c r="H7" s="44" t="s">
        <v>52</v>
      </c>
      <c r="I7" s="44"/>
      <c r="J7" s="44"/>
      <c r="K7" s="44"/>
    </row>
    <row r="8" spans="1:16" ht="16" customHeight="1">
      <c r="A8" s="35" t="s">
        <v>21</v>
      </c>
      <c r="B8" s="20">
        <v>2</v>
      </c>
      <c r="C8" s="21" t="s">
        <v>53</v>
      </c>
      <c r="D8" s="16">
        <f>SUM((B8*60)/B19)</f>
        <v>7.9359830699027842E-2</v>
      </c>
      <c r="E8" s="17">
        <f>SUM(B8*Couts!I7)</f>
        <v>1.8</v>
      </c>
      <c r="F8" s="18">
        <f>E8/E19</f>
        <v>3.0849975015290791E-2</v>
      </c>
      <c r="H8" s="35" t="s">
        <v>21</v>
      </c>
      <c r="I8" s="19">
        <f>SUM(B8/B21)</f>
        <v>0.1058131075987038</v>
      </c>
      <c r="J8" s="21" t="s">
        <v>53</v>
      </c>
      <c r="K8" s="17">
        <f>SUM(Couts!I7*I8)</f>
        <v>9.5231796838833427E-2</v>
      </c>
    </row>
    <row r="9" spans="1:16" ht="16" customHeight="1">
      <c r="A9" s="44" t="s">
        <v>52</v>
      </c>
      <c r="B9" s="44"/>
      <c r="C9" s="44"/>
      <c r="D9" s="44"/>
      <c r="E9" s="44"/>
      <c r="F9" s="44"/>
      <c r="H9" s="44" t="s">
        <v>52</v>
      </c>
      <c r="I9" s="44"/>
      <c r="J9" s="44"/>
      <c r="K9" s="44"/>
    </row>
    <row r="10" spans="1:16" ht="16" customHeight="1">
      <c r="A10" s="35" t="s">
        <v>24</v>
      </c>
      <c r="B10" s="20">
        <v>360</v>
      </c>
      <c r="C10" s="21" t="s">
        <v>51</v>
      </c>
      <c r="D10" s="16">
        <f>B10/B19</f>
        <v>0.23807949209708354</v>
      </c>
      <c r="E10" s="17">
        <f>SUM(B10/1000)*Couts!I8</f>
        <v>2.4192</v>
      </c>
      <c r="F10" s="18">
        <f>E10/E19</f>
        <v>4.1462366420550824E-2</v>
      </c>
      <c r="H10" s="35" t="s">
        <v>24</v>
      </c>
      <c r="I10" s="19">
        <f>SUM(B10/B21)</f>
        <v>19.046359367766684</v>
      </c>
      <c r="J10" s="21" t="s">
        <v>51</v>
      </c>
      <c r="K10" s="24">
        <f>SUM(Couts!K8*I10)</f>
        <v>0.12799153495139209</v>
      </c>
    </row>
    <row r="11" spans="1:16" ht="16" customHeight="1">
      <c r="A11" s="35" t="s">
        <v>54</v>
      </c>
      <c r="B11" s="20">
        <v>4.0199999999999996</v>
      </c>
      <c r="C11" s="21" t="s">
        <v>51</v>
      </c>
      <c r="D11" s="16">
        <f>B11/B19</f>
        <v>2.6585543284174326E-3</v>
      </c>
      <c r="E11" s="17">
        <f>SUM(B11/1000)*Couts!I9</f>
        <v>8.0399999999999985E-2</v>
      </c>
      <c r="F11" s="18">
        <f>E11/E19</f>
        <v>1.3779655506829885E-3</v>
      </c>
      <c r="H11" s="35" t="s">
        <v>54</v>
      </c>
      <c r="I11" s="19">
        <f>SUM(B11/B21)</f>
        <v>0.21268434627339464</v>
      </c>
      <c r="J11" s="21" t="s">
        <v>51</v>
      </c>
      <c r="K11" s="24">
        <f>SUM(Couts!K9*I11)</f>
        <v>4.2536869254678929E-3</v>
      </c>
      <c r="P11" s="39"/>
    </row>
    <row r="12" spans="1:16" ht="16" customHeight="1">
      <c r="A12" s="35" t="s">
        <v>55</v>
      </c>
      <c r="B12" s="20">
        <v>4.12</v>
      </c>
      <c r="C12" s="21" t="s">
        <v>51</v>
      </c>
      <c r="D12" s="16">
        <f>B12/B19</f>
        <v>2.7246875206666226E-3</v>
      </c>
      <c r="E12" s="17">
        <f>SUM(B12/1000)*Couts!I13</f>
        <v>5.7226800000000008E-2</v>
      </c>
      <c r="F12" s="18">
        <f>E12/E19</f>
        <v>9.8080297233613524E-4</v>
      </c>
      <c r="H12" s="35" t="s">
        <v>55</v>
      </c>
      <c r="I12" s="19">
        <f>SUM(B12/B21)</f>
        <v>0.21797500165332984</v>
      </c>
      <c r="J12" s="21" t="s">
        <v>51</v>
      </c>
      <c r="K12" s="24">
        <f>SUM(Couts!K13*I12)</f>
        <v>3.0276727729647516E-3</v>
      </c>
    </row>
    <row r="13" spans="1:16" ht="16" customHeight="1">
      <c r="A13" s="35" t="s">
        <v>56</v>
      </c>
      <c r="B13" s="20">
        <v>16</v>
      </c>
      <c r="C13" s="21" t="s">
        <v>51</v>
      </c>
      <c r="D13" s="16">
        <f>B13/B19</f>
        <v>1.058131075987038E-2</v>
      </c>
      <c r="E13" s="17">
        <f>SUM(B13/1000)*Couts!I14</f>
        <v>0.15840000000000001</v>
      </c>
      <c r="F13" s="18">
        <f>E13/E19</f>
        <v>2.7147978013455898E-3</v>
      </c>
      <c r="H13" s="35" t="s">
        <v>56</v>
      </c>
      <c r="I13" s="19">
        <f>SUM(B13/B21)</f>
        <v>0.84650486078963039</v>
      </c>
      <c r="J13" s="21" t="s">
        <v>51</v>
      </c>
      <c r="K13" s="24">
        <f>SUM(Couts!K14*I13)</f>
        <v>8.3803981218173416E-3</v>
      </c>
    </row>
    <row r="14" spans="1:16" ht="16" customHeight="1">
      <c r="A14" s="35" t="s">
        <v>30</v>
      </c>
      <c r="B14" s="20">
        <v>2.96</v>
      </c>
      <c r="C14" s="21" t="s">
        <v>51</v>
      </c>
      <c r="D14" s="16">
        <f>B14/B19</f>
        <v>1.9575424905760204E-3</v>
      </c>
      <c r="E14" s="17">
        <f>SUM(B14/1000)*Couts!I10</f>
        <v>6.6600000000000001E-3</v>
      </c>
      <c r="F14" s="18">
        <f>E14/E19</f>
        <v>1.1414490755657592E-4</v>
      </c>
      <c r="H14" s="35" t="s">
        <v>30</v>
      </c>
      <c r="I14" s="19">
        <f>SUM(B14/B21)</f>
        <v>0.15660339924608163</v>
      </c>
      <c r="J14" s="21" t="s">
        <v>51</v>
      </c>
      <c r="K14" s="24">
        <f>SUM(Couts!K10*I14)</f>
        <v>3.5235764830368366E-4</v>
      </c>
    </row>
    <row r="15" spans="1:16" ht="16" customHeight="1">
      <c r="A15" s="44" t="s">
        <v>52</v>
      </c>
      <c r="B15" s="44"/>
      <c r="C15" s="44"/>
      <c r="D15" s="44"/>
      <c r="E15" s="44"/>
      <c r="F15" s="44"/>
      <c r="H15" s="44" t="s">
        <v>52</v>
      </c>
      <c r="I15" s="44"/>
      <c r="J15" s="44"/>
      <c r="K15" s="44"/>
    </row>
    <row r="16" spans="1:16" ht="16" customHeight="1">
      <c r="A16" s="35" t="s">
        <v>32</v>
      </c>
      <c r="B16" s="20">
        <v>230</v>
      </c>
      <c r="C16" s="21" t="s">
        <v>51</v>
      </c>
      <c r="D16" s="16">
        <f>B16/B19</f>
        <v>0.1521063421731367</v>
      </c>
      <c r="E16" s="17">
        <f>SUM(B16/1000)*Couts!I16</f>
        <v>11.5</v>
      </c>
      <c r="F16" s="18">
        <f>E16/E19</f>
        <v>0.19709706259769116</v>
      </c>
      <c r="H16" s="35" t="s">
        <v>32</v>
      </c>
      <c r="I16" s="36">
        <f>SUM(B16/B21)</f>
        <v>12.168507373850938</v>
      </c>
      <c r="J16" s="21" t="s">
        <v>51</v>
      </c>
      <c r="K16" s="24">
        <f>SUM(Couts!K16*I16)</f>
        <v>0.60842536869254693</v>
      </c>
      <c r="L16" s="25"/>
    </row>
    <row r="17" spans="1:21" ht="16" customHeight="1">
      <c r="A17" s="35" t="s">
        <v>57</v>
      </c>
      <c r="B17" s="20">
        <v>300</v>
      </c>
      <c r="C17" s="21" t="s">
        <v>51</v>
      </c>
      <c r="D17" s="16">
        <f>B17/B19</f>
        <v>0.19839957674756961</v>
      </c>
      <c r="E17" s="17">
        <f>SUM(B17/1000)*Couts!I17</f>
        <v>37.5</v>
      </c>
      <c r="F17" s="18">
        <f>E17/E19</f>
        <v>0.64270781281855816</v>
      </c>
      <c r="H17" s="35" t="s">
        <v>57</v>
      </c>
      <c r="I17" s="36">
        <f>SUM(B17/B21)</f>
        <v>15.87196613980557</v>
      </c>
      <c r="J17" s="21" t="s">
        <v>51</v>
      </c>
      <c r="K17" s="24">
        <f>SUM(Couts!K17*I17)</f>
        <v>1.9839957674756963</v>
      </c>
      <c r="L17" s="25"/>
    </row>
    <row r="18" spans="1:21" ht="16" customHeight="1"/>
    <row r="19" spans="1:21" ht="16" customHeight="1">
      <c r="A19" s="35" t="s">
        <v>58</v>
      </c>
      <c r="B19" s="26">
        <f>SUM(B4:B6,B10:B14,B16:B17,B8*60)</f>
        <v>1512.1</v>
      </c>
      <c r="C19" s="26" t="s">
        <v>51</v>
      </c>
      <c r="D19" s="18">
        <f>SUM(D4:D17)</f>
        <v>0.99999999999999989</v>
      </c>
      <c r="E19" s="24">
        <f>SUM(E4:E17)</f>
        <v>58.3468868</v>
      </c>
      <c r="F19" s="18">
        <f>SUM(F4:F17)</f>
        <v>1</v>
      </c>
      <c r="H19" s="35" t="s">
        <v>58</v>
      </c>
      <c r="I19" s="26">
        <f>SUM(I16:I17,I10:I14,I4:I6,I8*60)</f>
        <v>80</v>
      </c>
      <c r="J19" s="26" t="s">
        <v>51</v>
      </c>
      <c r="K19" s="24">
        <f>SUM(K4:K17)</f>
        <v>4.303661757820251</v>
      </c>
    </row>
    <row r="20" spans="1:21" ht="16" customHeight="1">
      <c r="A20" s="35" t="s">
        <v>59</v>
      </c>
      <c r="B20" s="7">
        <v>80</v>
      </c>
      <c r="C20" s="26" t="s">
        <v>51</v>
      </c>
      <c r="D20" s="27"/>
      <c r="E20" s="12" t="s">
        <v>60</v>
      </c>
      <c r="F20" s="28"/>
      <c r="H20" s="35" t="s">
        <v>59</v>
      </c>
      <c r="I20" s="26">
        <f>B20</f>
        <v>80</v>
      </c>
      <c r="J20" s="26" t="s">
        <v>51</v>
      </c>
      <c r="K20" s="12" t="s">
        <v>61</v>
      </c>
    </row>
    <row r="21" spans="1:21" ht="16" customHeight="1">
      <c r="A21" s="35" t="s">
        <v>62</v>
      </c>
      <c r="B21" s="24">
        <f>B19/B20</f>
        <v>18.901249999999997</v>
      </c>
      <c r="C21" s="26" t="s">
        <v>63</v>
      </c>
      <c r="D21" s="27"/>
      <c r="E21" s="24">
        <f>E19/B21</f>
        <v>3.0869327055088953</v>
      </c>
      <c r="F21" s="29"/>
      <c r="H21" s="35" t="s">
        <v>62</v>
      </c>
      <c r="I21" s="24">
        <f>I19/I20</f>
        <v>1</v>
      </c>
      <c r="J21" s="26" t="s">
        <v>63</v>
      </c>
      <c r="K21" s="24">
        <f>K19/I21</f>
        <v>4.303661757820251</v>
      </c>
      <c r="M21" s="30"/>
    </row>
    <row r="22" spans="1:21" ht="16" customHeight="1"/>
    <row r="23" spans="1:21" ht="16" customHeight="1"/>
    <row r="24" spans="1:21" ht="16" customHeight="1">
      <c r="A24" s="45" t="s">
        <v>64</v>
      </c>
      <c r="B24" s="45" t="s">
        <v>64</v>
      </c>
      <c r="C24" s="45" t="s">
        <v>64</v>
      </c>
      <c r="D24" s="46">
        <v>4</v>
      </c>
      <c r="H24" s="45" t="s">
        <v>62</v>
      </c>
      <c r="I24" s="45"/>
      <c r="J24" s="45"/>
      <c r="K24" s="46">
        <v>9</v>
      </c>
    </row>
    <row r="25" spans="1:21" ht="16" customHeight="1">
      <c r="A25" s="45" t="s">
        <v>64</v>
      </c>
      <c r="B25" s="45" t="s">
        <v>64</v>
      </c>
      <c r="C25" s="45" t="s">
        <v>64</v>
      </c>
      <c r="D25" s="46"/>
      <c r="H25" s="45"/>
      <c r="I25" s="45"/>
      <c r="J25" s="45"/>
      <c r="K25" s="46"/>
    </row>
    <row r="26" spans="1:21" ht="16" customHeight="1">
      <c r="A26" s="44" t="s">
        <v>49</v>
      </c>
      <c r="B26" s="44"/>
      <c r="C26" s="44"/>
      <c r="D26" s="12" t="s">
        <v>6</v>
      </c>
      <c r="H26" s="44" t="s">
        <v>49</v>
      </c>
      <c r="I26" s="44"/>
      <c r="J26" s="44"/>
      <c r="K26" s="12" t="s">
        <v>6</v>
      </c>
      <c r="U26" s="39"/>
    </row>
    <row r="27" spans="1:21" ht="16" customHeight="1">
      <c r="A27" s="35" t="s">
        <v>8</v>
      </c>
      <c r="B27" s="31">
        <f>B4*D24</f>
        <v>900</v>
      </c>
      <c r="C27" s="31" t="s">
        <v>51</v>
      </c>
      <c r="D27" s="26">
        <f>SUM([1]Couts!K4*B27)</f>
        <v>48.6</v>
      </c>
      <c r="H27" s="35" t="s">
        <v>8</v>
      </c>
      <c r="I27" s="32">
        <f>I4*K24</f>
        <v>107.13577144368759</v>
      </c>
      <c r="J27" s="31" t="s">
        <v>51</v>
      </c>
      <c r="K27" s="37">
        <f>SUM(I27/1000)*Couts!I25</f>
        <v>10.950561470802196</v>
      </c>
      <c r="U27" s="39"/>
    </row>
    <row r="28" spans="1:21" ht="16" customHeight="1">
      <c r="A28" s="35" t="s">
        <v>14</v>
      </c>
      <c r="B28" s="31">
        <f>B5*D24</f>
        <v>560</v>
      </c>
      <c r="C28" s="26" t="s">
        <v>51</v>
      </c>
      <c r="D28" s="24">
        <f>SUM([1]Couts!K5*B28)</f>
        <v>15.68</v>
      </c>
      <c r="H28" s="35" t="s">
        <v>14</v>
      </c>
      <c r="I28" s="32">
        <f>I5*K24</f>
        <v>66.662257787183393</v>
      </c>
      <c r="J28" s="26" t="s">
        <v>51</v>
      </c>
      <c r="K28" s="37">
        <f>SUM(I28/1000)*Couts!I5</f>
        <v>1.7998809602539516</v>
      </c>
      <c r="U28" s="39"/>
    </row>
    <row r="29" spans="1:21" ht="16" customHeight="1">
      <c r="A29" s="35" t="s">
        <v>18</v>
      </c>
      <c r="B29" s="31">
        <f>B6*D24</f>
        <v>440</v>
      </c>
      <c r="C29" s="26" t="s">
        <v>51</v>
      </c>
      <c r="D29" s="26">
        <f>SUM([1]Couts!K6*B29)</f>
        <v>4.4000000000000004</v>
      </c>
      <c r="H29" s="35" t="s">
        <v>18</v>
      </c>
      <c r="I29" s="32">
        <f>I6*K24</f>
        <v>52.37748826135838</v>
      </c>
      <c r="J29" s="26" t="s">
        <v>51</v>
      </c>
      <c r="K29" s="37">
        <f>SUM(I29/1000)*Couts!I6</f>
        <v>0.49758613848290462</v>
      </c>
      <c r="U29" s="39"/>
    </row>
    <row r="30" spans="1:21" ht="16" customHeight="1">
      <c r="A30" s="44" t="s">
        <v>52</v>
      </c>
      <c r="B30" s="44"/>
      <c r="C30" s="44"/>
      <c r="D30" s="44"/>
      <c r="H30" s="44" t="s">
        <v>52</v>
      </c>
      <c r="I30" s="44"/>
      <c r="J30" s="44"/>
      <c r="K30" s="44"/>
      <c r="U30" s="39"/>
    </row>
    <row r="31" spans="1:21" ht="16" customHeight="1">
      <c r="A31" s="13" t="s">
        <v>21</v>
      </c>
      <c r="B31" s="31">
        <f>B8*D24</f>
        <v>8</v>
      </c>
      <c r="C31" s="26" t="s">
        <v>53</v>
      </c>
      <c r="D31" s="33">
        <f>SUM([1]Couts!I7*B31)</f>
        <v>28.235294117647058</v>
      </c>
      <c r="H31" s="35" t="s">
        <v>21</v>
      </c>
      <c r="I31" s="34">
        <f>I8*K24</f>
        <v>0.95231796838833416</v>
      </c>
      <c r="J31" s="26" t="s">
        <v>53</v>
      </c>
      <c r="K31" s="37">
        <f>SUM(I31*Couts!I7)</f>
        <v>0.85708617154950073</v>
      </c>
      <c r="U31" s="39"/>
    </row>
    <row r="32" spans="1:21" ht="16" customHeight="1">
      <c r="A32" s="44" t="s">
        <v>52</v>
      </c>
      <c r="B32" s="44"/>
      <c r="C32" s="44"/>
      <c r="D32" s="44"/>
      <c r="H32" s="44" t="s">
        <v>52</v>
      </c>
      <c r="I32" s="44"/>
      <c r="J32" s="44"/>
      <c r="K32" s="44"/>
      <c r="U32" s="39"/>
    </row>
    <row r="33" spans="1:21" ht="16" customHeight="1">
      <c r="A33" s="13" t="s">
        <v>24</v>
      </c>
      <c r="B33" s="32">
        <f>B10*D24</f>
        <v>1440</v>
      </c>
      <c r="C33" s="26" t="s">
        <v>51</v>
      </c>
      <c r="D33" s="24">
        <f>SUM([1]Couts!K8*B33)</f>
        <v>9.6000000000000014</v>
      </c>
      <c r="H33" s="35" t="s">
        <v>24</v>
      </c>
      <c r="I33" s="32">
        <f>I10*K24</f>
        <v>171.41723430990015</v>
      </c>
      <c r="J33" s="26" t="s">
        <v>51</v>
      </c>
      <c r="K33" s="37">
        <f>SUM(I33/1000)*Couts!I8</f>
        <v>1.151923814562529</v>
      </c>
      <c r="U33" s="39"/>
    </row>
    <row r="34" spans="1:21" ht="16" customHeight="1">
      <c r="A34" s="13" t="s">
        <v>54</v>
      </c>
      <c r="B34" s="34">
        <f>B11*D24</f>
        <v>16.079999999999998</v>
      </c>
      <c r="C34" s="26" t="s">
        <v>51</v>
      </c>
      <c r="D34" s="24"/>
      <c r="H34" s="35" t="s">
        <v>54</v>
      </c>
      <c r="I34" s="34">
        <f>I11*K24</f>
        <v>1.9141591164605518</v>
      </c>
      <c r="J34" s="26" t="s">
        <v>51</v>
      </c>
      <c r="K34" s="37">
        <f>SUM(I34/1000)*Couts!I9</f>
        <v>3.8283182329211039E-2</v>
      </c>
      <c r="U34" s="39"/>
    </row>
    <row r="35" spans="1:21" ht="16" customHeight="1">
      <c r="A35" s="13" t="s">
        <v>55</v>
      </c>
      <c r="B35" s="34">
        <f>B12*D24</f>
        <v>16.48</v>
      </c>
      <c r="C35" s="26" t="s">
        <v>51</v>
      </c>
      <c r="D35" s="24">
        <f>SUM([1]Couts!K9*B35)</f>
        <v>0.19975757575757577</v>
      </c>
      <c r="H35" s="35" t="s">
        <v>55</v>
      </c>
      <c r="I35" s="34">
        <f>I12*K24</f>
        <v>1.9617750148799686</v>
      </c>
      <c r="J35" s="26" t="s">
        <v>51</v>
      </c>
      <c r="K35" s="37">
        <f>SUM(I35/1000)*Couts!I13</f>
        <v>2.7249054956682766E-2</v>
      </c>
      <c r="U35" s="39"/>
    </row>
    <row r="36" spans="1:21" ht="16" customHeight="1">
      <c r="A36" s="13" t="s">
        <v>56</v>
      </c>
      <c r="B36" s="34">
        <f>B13*D24</f>
        <v>64</v>
      </c>
      <c r="C36" s="26" t="s">
        <v>51</v>
      </c>
      <c r="D36" s="24"/>
      <c r="H36" s="35" t="s">
        <v>56</v>
      </c>
      <c r="I36" s="34">
        <f>I13*K24</f>
        <v>7.6185437471066733</v>
      </c>
      <c r="J36" s="26" t="s">
        <v>51</v>
      </c>
      <c r="K36" s="37">
        <f>SUM(I36/1000)*Couts!I14</f>
        <v>7.5423583096356064E-2</v>
      </c>
      <c r="U36" s="39"/>
    </row>
    <row r="37" spans="1:21" ht="16" customHeight="1">
      <c r="A37" s="13" t="s">
        <v>30</v>
      </c>
      <c r="B37" s="34">
        <f>B14*D24</f>
        <v>11.84</v>
      </c>
      <c r="C37" s="26" t="s">
        <v>51</v>
      </c>
      <c r="D37" s="24">
        <f>SUM([1]Couts!K10*B37)</f>
        <v>0.12787200000000001</v>
      </c>
      <c r="H37" s="35" t="s">
        <v>30</v>
      </c>
      <c r="I37" s="34">
        <f>I14*K24</f>
        <v>1.4094305932147346</v>
      </c>
      <c r="J37" s="26" t="s">
        <v>51</v>
      </c>
      <c r="K37" s="37">
        <f>SUM(I37/1000)*Couts!I10</f>
        <v>3.1712188347331528E-3</v>
      </c>
      <c r="U37" s="39"/>
    </row>
    <row r="38" spans="1:21" ht="16" customHeight="1">
      <c r="A38" s="44" t="s">
        <v>52</v>
      </c>
      <c r="B38" s="44"/>
      <c r="C38" s="44"/>
      <c r="D38" s="44"/>
      <c r="H38" s="44" t="s">
        <v>52</v>
      </c>
      <c r="I38" s="44"/>
      <c r="J38" s="44"/>
      <c r="K38" s="44"/>
      <c r="U38" s="39"/>
    </row>
    <row r="39" spans="1:21" ht="16" customHeight="1">
      <c r="A39" s="13" t="s">
        <v>32</v>
      </c>
      <c r="B39" s="31">
        <f>B16*D24</f>
        <v>920</v>
      </c>
      <c r="C39" s="26" t="s">
        <v>51</v>
      </c>
      <c r="D39" s="24">
        <f>SUM([1]Couts!K11*B39)</f>
        <v>69.92</v>
      </c>
      <c r="H39" s="35" t="s">
        <v>32</v>
      </c>
      <c r="I39" s="32">
        <f>I16*K24</f>
        <v>109.51656636465844</v>
      </c>
      <c r="J39" s="26" t="s">
        <v>51</v>
      </c>
      <c r="K39" s="37">
        <f>SUM(I39/1000)*Couts!I16</f>
        <v>5.4758283182329217</v>
      </c>
      <c r="U39" s="39"/>
    </row>
    <row r="40" spans="1:21" ht="16" customHeight="1">
      <c r="A40" s="13" t="s">
        <v>57</v>
      </c>
      <c r="B40" s="31">
        <f>B17*D24</f>
        <v>1200</v>
      </c>
      <c r="C40" s="26" t="s">
        <v>51</v>
      </c>
      <c r="D40" s="24">
        <f>SUM([1]Chocolat!K12*B40)</f>
        <v>43.32</v>
      </c>
      <c r="H40" s="35" t="s">
        <v>57</v>
      </c>
      <c r="I40" s="32">
        <f>I17*K24</f>
        <v>142.84769525825013</v>
      </c>
      <c r="J40" s="26" t="s">
        <v>51</v>
      </c>
      <c r="K40" s="37">
        <f>SUM(I40/1000)*Couts!I17</f>
        <v>17.855961907281266</v>
      </c>
    </row>
    <row r="41" spans="1:21" ht="16" customHeight="1">
      <c r="K41" s="37"/>
    </row>
    <row r="42" spans="1:21" ht="16" customHeight="1">
      <c r="A42" s="13" t="s">
        <v>58</v>
      </c>
      <c r="B42" s="24">
        <f>SUM(B39:B40,B33:B37,B27:B29,B31*60)</f>
        <v>6048.4</v>
      </c>
      <c r="C42" s="26" t="s">
        <v>51</v>
      </c>
      <c r="D42" s="24">
        <f>SUM(D27:D40)</f>
        <v>220.08292369340464</v>
      </c>
      <c r="H42" s="35" t="s">
        <v>58</v>
      </c>
      <c r="I42" s="24">
        <f>SUM(I39:I40,I33:I37,I27:I29,I31*60)</f>
        <v>720</v>
      </c>
      <c r="J42" s="26" t="s">
        <v>51</v>
      </c>
      <c r="K42" s="37">
        <f>SUM(K27:K40)</f>
        <v>38.732955820382251</v>
      </c>
    </row>
    <row r="43" spans="1:21" ht="16" customHeight="1">
      <c r="A43" s="13" t="s">
        <v>59</v>
      </c>
      <c r="B43" s="26">
        <f>B20</f>
        <v>80</v>
      </c>
      <c r="C43" s="26" t="s">
        <v>51</v>
      </c>
      <c r="D43" s="12" t="s">
        <v>61</v>
      </c>
      <c r="H43" s="35" t="s">
        <v>59</v>
      </c>
      <c r="I43" s="26">
        <f>B20</f>
        <v>80</v>
      </c>
      <c r="J43" s="26" t="s">
        <v>51</v>
      </c>
      <c r="K43" s="12" t="s">
        <v>61</v>
      </c>
      <c r="L43" s="23"/>
    </row>
    <row r="44" spans="1:21" ht="16" customHeight="1">
      <c r="A44" s="13" t="s">
        <v>62</v>
      </c>
      <c r="B44" s="24">
        <f>B42/B43</f>
        <v>75.60499999999999</v>
      </c>
      <c r="C44" s="26" t="s">
        <v>63</v>
      </c>
      <c r="D44" s="24">
        <f>D42/B44</f>
        <v>2.9109572606759428</v>
      </c>
      <c r="H44" s="35" t="s">
        <v>62</v>
      </c>
      <c r="I44" s="33">
        <f>I42/I43</f>
        <v>9</v>
      </c>
      <c r="J44" s="26" t="s">
        <v>63</v>
      </c>
      <c r="K44" s="38">
        <f>K42/I44</f>
        <v>4.3036617578202501</v>
      </c>
    </row>
    <row r="45" spans="1:21" ht="16" customHeight="1"/>
    <row r="46" spans="1:21" ht="16" customHeight="1"/>
    <row r="94" spans="5:8">
      <c r="E94" s="44" t="s">
        <v>49</v>
      </c>
      <c r="F94" s="44"/>
      <c r="G94" s="44"/>
      <c r="H94" s="12" t="s">
        <v>6</v>
      </c>
    </row>
    <row r="95" spans="5:8">
      <c r="E95" s="13" t="s">
        <v>8</v>
      </c>
      <c r="F95" s="13"/>
      <c r="G95" s="14">
        <v>225</v>
      </c>
      <c r="H95" s="26">
        <f>SUM([1]Couts!K4*G95)</f>
        <v>12.15</v>
      </c>
    </row>
    <row r="96" spans="5:8">
      <c r="E96" s="13" t="s">
        <v>14</v>
      </c>
      <c r="F96" s="13"/>
      <c r="G96" s="20">
        <v>102</v>
      </c>
      <c r="H96" s="24">
        <f>SUM([1]Couts!K5*G96)</f>
        <v>2.8559999999999999</v>
      </c>
    </row>
    <row r="97" spans="5:8">
      <c r="E97" s="13" t="s">
        <v>18</v>
      </c>
      <c r="F97" s="13"/>
      <c r="G97" s="22">
        <v>145</v>
      </c>
      <c r="H97" s="26">
        <f>SUM([1]Couts!K6*G97)</f>
        <v>1.45</v>
      </c>
    </row>
    <row r="98" spans="5:8">
      <c r="E98" s="44" t="s">
        <v>52</v>
      </c>
      <c r="F98" s="44"/>
      <c r="G98" s="44"/>
      <c r="H98" s="44"/>
    </row>
    <row r="99" spans="5:8">
      <c r="E99" s="13" t="s">
        <v>21</v>
      </c>
      <c r="F99" s="13"/>
      <c r="G99" s="20">
        <v>2</v>
      </c>
      <c r="H99" s="26"/>
    </row>
    <row r="100" spans="5:8">
      <c r="E100" s="44" t="s">
        <v>52</v>
      </c>
      <c r="F100" s="44"/>
      <c r="G100" s="44"/>
      <c r="H100" s="44"/>
    </row>
    <row r="101" spans="5:8">
      <c r="E101" s="13" t="s">
        <v>24</v>
      </c>
      <c r="F101" s="13"/>
      <c r="G101" s="20">
        <v>262</v>
      </c>
      <c r="H101" s="24">
        <f>SUM([1]Couts!K8*G101)</f>
        <v>1.7466666666666668</v>
      </c>
    </row>
    <row r="102" spans="5:8">
      <c r="E102" s="13" t="s">
        <v>55</v>
      </c>
      <c r="F102" s="13"/>
      <c r="G102" s="20">
        <v>5.41</v>
      </c>
      <c r="H102" s="24">
        <f>SUM([1]Couts!K9*G102)</f>
        <v>6.5575757575757579E-2</v>
      </c>
    </row>
    <row r="103" spans="5:8">
      <c r="E103" s="13" t="s">
        <v>30</v>
      </c>
      <c r="F103" s="13"/>
      <c r="G103" s="20">
        <v>6.92</v>
      </c>
      <c r="H103" s="24">
        <f>SUM([1]Couts!K10*G103)</f>
        <v>7.4735999999999997E-2</v>
      </c>
    </row>
    <row r="104" spans="5:8">
      <c r="E104" s="44" t="s">
        <v>52</v>
      </c>
      <c r="F104" s="44"/>
      <c r="G104" s="44"/>
      <c r="H104" s="44"/>
    </row>
    <row r="105" spans="5:8">
      <c r="E105" s="13" t="s">
        <v>32</v>
      </c>
      <c r="F105" s="13"/>
      <c r="G105" s="20">
        <v>58</v>
      </c>
      <c r="H105" s="24">
        <f>SUM([1]Couts!K11*G105)</f>
        <v>4.4079999999999995</v>
      </c>
    </row>
    <row r="106" spans="5:8">
      <c r="E106" s="13" t="s">
        <v>35</v>
      </c>
      <c r="F106" s="13"/>
      <c r="G106" s="20">
        <v>81</v>
      </c>
      <c r="H106" s="26">
        <f>SUM([1]Couts!K12*G106)</f>
        <v>4.05</v>
      </c>
    </row>
    <row r="107" spans="5:8">
      <c r="E107" s="13" t="s">
        <v>57</v>
      </c>
      <c r="F107" s="13"/>
      <c r="G107" s="20">
        <v>350</v>
      </c>
      <c r="H107" s="24">
        <f>SUM([1]Chocolat!K4*G107)</f>
        <v>19.38552</v>
      </c>
    </row>
    <row r="109" spans="5:8">
      <c r="E109" s="13" t="s">
        <v>58</v>
      </c>
      <c r="F109" s="13"/>
      <c r="G109" s="26">
        <f>SUM(G105:G107,G101:G103,G95:G97,G99*50)</f>
        <v>1335.33</v>
      </c>
      <c r="H109" s="24">
        <f>SUM(H95:H107)</f>
        <v>46.18649842424243</v>
      </c>
    </row>
    <row r="110" spans="5:8">
      <c r="E110" s="13" t="s">
        <v>59</v>
      </c>
      <c r="F110" s="13"/>
      <c r="G110" s="26">
        <v>170</v>
      </c>
      <c r="H110" s="12" t="s">
        <v>61</v>
      </c>
    </row>
    <row r="111" spans="5:8">
      <c r="E111" s="13" t="s">
        <v>62</v>
      </c>
      <c r="F111" s="13"/>
      <c r="G111" s="24">
        <f>G109/G110</f>
        <v>7.8548823529411758</v>
      </c>
      <c r="H111" s="24">
        <f>H109/G111</f>
        <v>5.879973289090497</v>
      </c>
    </row>
    <row r="114" spans="5:8">
      <c r="E114" s="12" t="s">
        <v>64</v>
      </c>
      <c r="F114" s="12"/>
      <c r="G114" s="26">
        <v>18</v>
      </c>
    </row>
    <row r="115" spans="5:8">
      <c r="E115" s="44" t="s">
        <v>49</v>
      </c>
      <c r="F115" s="44"/>
      <c r="G115" s="44"/>
      <c r="H115" s="12" t="s">
        <v>6</v>
      </c>
    </row>
    <row r="116" spans="5:8">
      <c r="E116" s="13" t="s">
        <v>8</v>
      </c>
      <c r="F116" s="13"/>
      <c r="G116" s="31">
        <f>G95*G114</f>
        <v>4050</v>
      </c>
      <c r="H116" s="26" t="e">
        <f>([1]Couts!#REF!*G116)</f>
        <v>#REF!</v>
      </c>
    </row>
    <row r="117" spans="5:8">
      <c r="E117" s="13" t="s">
        <v>14</v>
      </c>
      <c r="F117" s="13"/>
      <c r="G117" s="31">
        <f>G96*G114</f>
        <v>1836</v>
      </c>
      <c r="H117" s="26" t="e">
        <f>([1]Couts!#REF!*G116)</f>
        <v>#REF!</v>
      </c>
    </row>
    <row r="118" spans="5:8">
      <c r="E118" s="13" t="s">
        <v>18</v>
      </c>
      <c r="F118" s="13"/>
      <c r="G118" s="31">
        <f>G97*G114</f>
        <v>2610</v>
      </c>
      <c r="H118" s="26" t="e">
        <f>([1]Couts!#REF!*G116)</f>
        <v>#REF!</v>
      </c>
    </row>
    <row r="119" spans="5:8">
      <c r="E119" s="44" t="s">
        <v>52</v>
      </c>
      <c r="F119" s="44"/>
      <c r="G119" s="44"/>
      <c r="H119" s="44"/>
    </row>
    <row r="120" spans="5:8">
      <c r="E120" s="13" t="s">
        <v>21</v>
      </c>
      <c r="F120" s="13"/>
      <c r="G120" s="31">
        <f>G99*G114</f>
        <v>36</v>
      </c>
      <c r="H120" s="26"/>
    </row>
    <row r="121" spans="5:8">
      <c r="E121" s="44" t="s">
        <v>52</v>
      </c>
      <c r="F121" s="44"/>
      <c r="G121" s="44"/>
      <c r="H121" s="44"/>
    </row>
    <row r="122" spans="5:8">
      <c r="E122" s="13" t="s">
        <v>24</v>
      </c>
      <c r="F122" s="13"/>
      <c r="G122" s="31">
        <f>G101*G114</f>
        <v>4716</v>
      </c>
      <c r="H122" s="26" t="e">
        <f>([1]Couts!#REF!*G116)</f>
        <v>#REF!</v>
      </c>
    </row>
    <row r="123" spans="5:8">
      <c r="E123" s="13" t="s">
        <v>55</v>
      </c>
      <c r="F123" s="13"/>
      <c r="G123" s="31">
        <f>G102*G114</f>
        <v>97.38</v>
      </c>
      <c r="H123" s="26">
        <f>([1]Couts!G32*G116)</f>
        <v>0</v>
      </c>
    </row>
    <row r="124" spans="5:8">
      <c r="E124" s="13" t="s">
        <v>30</v>
      </c>
      <c r="F124" s="13"/>
      <c r="G124" s="31">
        <f>G103*G114</f>
        <v>124.56</v>
      </c>
      <c r="H124" s="26">
        <f>([1]Couts!G33*G116)</f>
        <v>0</v>
      </c>
    </row>
    <row r="125" spans="5:8">
      <c r="E125" s="44" t="s">
        <v>52</v>
      </c>
      <c r="F125" s="44"/>
      <c r="G125" s="44"/>
      <c r="H125" s="44"/>
    </row>
    <row r="126" spans="5:8">
      <c r="E126" s="13" t="s">
        <v>32</v>
      </c>
      <c r="F126" s="13"/>
      <c r="G126" s="31">
        <f>G105*G114</f>
        <v>1044</v>
      </c>
      <c r="H126" s="26">
        <f>([1]Couts!G34*G116)</f>
        <v>0</v>
      </c>
    </row>
    <row r="127" spans="5:8">
      <c r="E127" s="13" t="s">
        <v>35</v>
      </c>
      <c r="F127" s="13"/>
      <c r="G127" s="31">
        <f>G106*G114</f>
        <v>1458</v>
      </c>
      <c r="H127" s="26">
        <f>([1]Couts!G35*G116)</f>
        <v>0</v>
      </c>
    </row>
    <row r="128" spans="5:8">
      <c r="E128" s="13" t="s">
        <v>57</v>
      </c>
      <c r="F128" s="13"/>
      <c r="G128" s="31">
        <f>G107*G114</f>
        <v>6300</v>
      </c>
      <c r="H128" s="26">
        <f>([1]Couts!G36*G116)</f>
        <v>0</v>
      </c>
    </row>
    <row r="130" spans="5:7">
      <c r="E130" s="13" t="s">
        <v>58</v>
      </c>
      <c r="F130" s="13"/>
      <c r="G130" s="24">
        <f>SUM(G126:G128,G122:G124,G116:G118,G120*50)</f>
        <v>24035.94</v>
      </c>
    </row>
    <row r="131" spans="5:7">
      <c r="E131" s="13" t="s">
        <v>59</v>
      </c>
      <c r="F131" s="13"/>
      <c r="G131" s="26">
        <v>170</v>
      </c>
    </row>
    <row r="132" spans="5:7">
      <c r="E132" s="13" t="s">
        <v>62</v>
      </c>
      <c r="F132" s="13"/>
      <c r="G132" s="24">
        <f>G130/G131</f>
        <v>141.38788235294118</v>
      </c>
    </row>
  </sheetData>
  <mergeCells count="30">
    <mergeCell ref="A7:F7"/>
    <mergeCell ref="H7:K7"/>
    <mergeCell ref="A9:F9"/>
    <mergeCell ref="H9:K9"/>
    <mergeCell ref="A1:F2"/>
    <mergeCell ref="H1:K2"/>
    <mergeCell ref="A3:C3"/>
    <mergeCell ref="H3:J3"/>
    <mergeCell ref="A15:F15"/>
    <mergeCell ref="H15:K15"/>
    <mergeCell ref="A24:C25"/>
    <mergeCell ref="D24:D25"/>
    <mergeCell ref="H24:J25"/>
    <mergeCell ref="K24:K25"/>
    <mergeCell ref="A26:C26"/>
    <mergeCell ref="H26:J26"/>
    <mergeCell ref="A30:D30"/>
    <mergeCell ref="H30:K30"/>
    <mergeCell ref="A32:D32"/>
    <mergeCell ref="H32:K32"/>
    <mergeCell ref="E115:G115"/>
    <mergeCell ref="E119:H119"/>
    <mergeCell ref="E121:H121"/>
    <mergeCell ref="E125:H125"/>
    <mergeCell ref="A38:D38"/>
    <mergeCell ref="H38:K38"/>
    <mergeCell ref="E94:G94"/>
    <mergeCell ref="E98:H98"/>
    <mergeCell ref="E100:H100"/>
    <mergeCell ref="E104:H104"/>
  </mergeCells>
  <conditionalFormatting sqref="F4:F6 F8 F10:F14 F16:F17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{62B043BC-147F-A94F-8636-A9C765EC86CB}</x14:id>
        </ext>
      </extLst>
    </cfRule>
  </conditionalFormatting>
  <pageMargins left="0.7" right="0.7" top="0.75" bottom="0.75" header="0.3" footer="0.3"/>
  <pageSetup paperSize="9" orientation="portrait" horizontalDpi="0" verticalDpi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2B043BC-147F-A94F-8636-A9C765EC86C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F4:F6 F8 F10:F14 F16:F17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2BC829D-26FF-6643-A4CB-81BBAD88A447}">
          <x14:formula1>
            <xm:f>Couts!$A$4:$A$28</xm:f>
          </x14:formula1>
          <xm:sqref>A4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BD2F7-9C76-5E48-8594-C6ADE0F0FCAB}">
  <dimension ref="A1:M30"/>
  <sheetViews>
    <sheetView workbookViewId="0">
      <selection activeCell="M31" sqref="M31"/>
    </sheetView>
  </sheetViews>
  <sheetFormatPr baseColWidth="10" defaultRowHeight="16"/>
  <cols>
    <col min="1" max="1" width="28.83203125" bestFit="1" customWidth="1"/>
    <col min="2" max="2" width="10.1640625" bestFit="1" customWidth="1"/>
    <col min="3" max="3" width="19.83203125" bestFit="1" customWidth="1"/>
    <col min="4" max="4" width="15.5" bestFit="1" customWidth="1"/>
    <col min="5" max="5" width="14.1640625" customWidth="1"/>
    <col min="6" max="6" width="3.83203125" bestFit="1" customWidth="1"/>
    <col min="7" max="7" width="14.1640625" customWidth="1"/>
    <col min="8" max="8" width="5.1640625" bestFit="1" customWidth="1"/>
    <col min="9" max="9" width="14.1640625" customWidth="1"/>
    <col min="10" max="10" width="5.1640625" bestFit="1" customWidth="1"/>
    <col min="11" max="11" width="14.1640625" customWidth="1"/>
    <col min="12" max="12" width="5.1640625" bestFit="1" customWidth="1"/>
  </cols>
  <sheetData>
    <row r="1" spans="1:13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3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3">
      <c r="A3" s="1" t="s">
        <v>1</v>
      </c>
      <c r="B3" s="1" t="s">
        <v>2</v>
      </c>
      <c r="C3" s="1" t="s">
        <v>3</v>
      </c>
      <c r="D3" s="1" t="s">
        <v>4</v>
      </c>
      <c r="E3" s="49" t="s">
        <v>5</v>
      </c>
      <c r="F3" s="49"/>
      <c r="G3" s="49" t="s">
        <v>6</v>
      </c>
      <c r="H3" s="49"/>
      <c r="I3" s="49" t="s">
        <v>72</v>
      </c>
      <c r="J3" s="49"/>
      <c r="K3" s="49" t="s">
        <v>7</v>
      </c>
      <c r="L3" s="49"/>
      <c r="M3" t="s">
        <v>83</v>
      </c>
    </row>
    <row r="4" spans="1:13">
      <c r="A4" s="2" t="s">
        <v>8</v>
      </c>
      <c r="B4" s="3" t="s">
        <v>9</v>
      </c>
      <c r="C4" s="4" t="s">
        <v>10</v>
      </c>
      <c r="D4" s="5" t="s">
        <v>11</v>
      </c>
      <c r="E4" s="40">
        <v>0.45400000000000001</v>
      </c>
      <c r="F4" s="6" t="s">
        <v>12</v>
      </c>
      <c r="G4" s="8">
        <v>6.29</v>
      </c>
      <c r="H4" s="7" t="s">
        <v>13</v>
      </c>
      <c r="I4" s="8">
        <f>G4/E4</f>
        <v>13.854625550660792</v>
      </c>
      <c r="J4" s="7" t="s">
        <v>13</v>
      </c>
      <c r="K4" s="41">
        <f>I4/1000</f>
        <v>1.3854625550660792E-2</v>
      </c>
      <c r="L4" s="7" t="s">
        <v>13</v>
      </c>
      <c r="M4" s="54"/>
    </row>
    <row r="5" spans="1:13">
      <c r="A5" s="2" t="s">
        <v>14</v>
      </c>
      <c r="B5" s="3" t="s">
        <v>15</v>
      </c>
      <c r="C5" s="4" t="s">
        <v>16</v>
      </c>
      <c r="D5" s="9" t="s">
        <v>17</v>
      </c>
      <c r="E5" s="40">
        <v>20</v>
      </c>
      <c r="F5" s="6" t="s">
        <v>12</v>
      </c>
      <c r="G5" s="8">
        <v>53</v>
      </c>
      <c r="H5" s="7" t="s">
        <v>13</v>
      </c>
      <c r="I5" s="8">
        <v>27</v>
      </c>
      <c r="J5" s="7" t="s">
        <v>13</v>
      </c>
      <c r="K5" s="41">
        <f>I5/1000</f>
        <v>2.7E-2</v>
      </c>
      <c r="L5" s="7" t="s">
        <v>13</v>
      </c>
      <c r="M5" s="54"/>
    </row>
    <row r="6" spans="1:13">
      <c r="A6" s="2" t="s">
        <v>18</v>
      </c>
      <c r="B6" s="3"/>
      <c r="C6" s="4" t="s">
        <v>19</v>
      </c>
      <c r="D6" s="9" t="s">
        <v>20</v>
      </c>
      <c r="E6" s="40">
        <v>30</v>
      </c>
      <c r="F6" s="6" t="s">
        <v>12</v>
      </c>
      <c r="G6" s="8">
        <v>285</v>
      </c>
      <c r="H6" s="7" t="s">
        <v>13</v>
      </c>
      <c r="I6" s="8">
        <f>G6/E6</f>
        <v>9.5</v>
      </c>
      <c r="J6" s="7" t="s">
        <v>13</v>
      </c>
      <c r="K6" s="41">
        <f>I6/1000</f>
        <v>9.4999999999999998E-3</v>
      </c>
      <c r="L6" s="7" t="s">
        <v>13</v>
      </c>
      <c r="M6" s="51">
        <v>45446</v>
      </c>
    </row>
    <row r="7" spans="1:13">
      <c r="A7" s="2" t="s">
        <v>21</v>
      </c>
      <c r="B7" s="3"/>
      <c r="C7" s="4" t="s">
        <v>16</v>
      </c>
      <c r="D7" s="9" t="s">
        <v>22</v>
      </c>
      <c r="E7" s="40">
        <v>180</v>
      </c>
      <c r="F7" s="6" t="s">
        <v>23</v>
      </c>
      <c r="G7" s="8">
        <v>41.55</v>
      </c>
      <c r="H7" s="7" t="s">
        <v>13</v>
      </c>
      <c r="I7" s="8">
        <v>0.9</v>
      </c>
      <c r="J7" s="7" t="s">
        <v>13</v>
      </c>
      <c r="K7" s="41"/>
      <c r="L7" s="7"/>
      <c r="M7" s="51">
        <v>45446</v>
      </c>
    </row>
    <row r="8" spans="1:13">
      <c r="A8" s="2" t="s">
        <v>24</v>
      </c>
      <c r="B8" s="3" t="s">
        <v>25</v>
      </c>
      <c r="C8" s="4" t="s">
        <v>26</v>
      </c>
      <c r="D8" s="9" t="s">
        <v>27</v>
      </c>
      <c r="E8" s="40">
        <v>25</v>
      </c>
      <c r="F8" s="6" t="s">
        <v>12</v>
      </c>
      <c r="G8" s="8">
        <v>168</v>
      </c>
      <c r="H8" s="7" t="s">
        <v>13</v>
      </c>
      <c r="I8" s="8">
        <f>G8/E8</f>
        <v>6.72</v>
      </c>
      <c r="J8" s="7" t="s">
        <v>13</v>
      </c>
      <c r="K8" s="41">
        <f t="shared" ref="K8:K17" si="0">I8/1000</f>
        <v>6.7199999999999994E-3</v>
      </c>
      <c r="L8" s="7" t="s">
        <v>13</v>
      </c>
      <c r="M8" s="51">
        <v>45446</v>
      </c>
    </row>
    <row r="9" spans="1:13">
      <c r="A9" s="10" t="s">
        <v>28</v>
      </c>
      <c r="B9" s="3"/>
      <c r="C9" s="4"/>
      <c r="D9" s="9" t="s">
        <v>29</v>
      </c>
      <c r="E9" s="40">
        <v>2.7</v>
      </c>
      <c r="F9" s="6" t="s">
        <v>12</v>
      </c>
      <c r="G9" s="8">
        <v>54</v>
      </c>
      <c r="H9" s="7" t="s">
        <v>13</v>
      </c>
      <c r="I9" s="8">
        <f>G9/E9</f>
        <v>20</v>
      </c>
      <c r="J9" s="7" t="s">
        <v>13</v>
      </c>
      <c r="K9" s="41">
        <f t="shared" si="0"/>
        <v>0.02</v>
      </c>
      <c r="L9" s="7" t="s">
        <v>13</v>
      </c>
      <c r="M9" s="51">
        <v>45446</v>
      </c>
    </row>
    <row r="10" spans="1:13">
      <c r="A10" s="2" t="s">
        <v>30</v>
      </c>
      <c r="B10" s="3"/>
      <c r="C10" s="4" t="s">
        <v>16</v>
      </c>
      <c r="D10" s="9" t="s">
        <v>31</v>
      </c>
      <c r="E10" s="40">
        <v>1</v>
      </c>
      <c r="F10" s="6" t="s">
        <v>12</v>
      </c>
      <c r="G10" s="8">
        <v>1.1133</v>
      </c>
      <c r="H10" s="7" t="s">
        <v>13</v>
      </c>
      <c r="I10" s="8">
        <v>2.25</v>
      </c>
      <c r="J10" s="7" t="s">
        <v>13</v>
      </c>
      <c r="K10" s="41">
        <f t="shared" si="0"/>
        <v>2.2499999999999998E-3</v>
      </c>
      <c r="L10" s="7" t="s">
        <v>13</v>
      </c>
      <c r="M10" s="54"/>
    </row>
    <row r="11" spans="1:13">
      <c r="A11" s="2" t="s">
        <v>32</v>
      </c>
      <c r="B11" s="3"/>
      <c r="C11" s="4" t="s">
        <v>33</v>
      </c>
      <c r="D11" s="9" t="s">
        <v>34</v>
      </c>
      <c r="E11" s="40">
        <v>3</v>
      </c>
      <c r="F11" s="6" t="s">
        <v>12</v>
      </c>
      <c r="G11" s="8">
        <v>67.45</v>
      </c>
      <c r="H11" s="7" t="s">
        <v>13</v>
      </c>
      <c r="I11" s="8"/>
      <c r="J11" s="7" t="s">
        <v>13</v>
      </c>
      <c r="K11" s="41">
        <f t="shared" si="0"/>
        <v>0</v>
      </c>
      <c r="L11" s="7" t="s">
        <v>13</v>
      </c>
      <c r="M11" s="54"/>
    </row>
    <row r="12" spans="1:13">
      <c r="A12" s="2" t="s">
        <v>35</v>
      </c>
      <c r="B12" s="3"/>
      <c r="C12" s="4" t="s">
        <v>33</v>
      </c>
      <c r="D12" s="9" t="s">
        <v>36</v>
      </c>
      <c r="E12" s="40">
        <v>0.5</v>
      </c>
      <c r="F12" s="6" t="s">
        <v>12</v>
      </c>
      <c r="G12" s="8">
        <v>25</v>
      </c>
      <c r="H12" s="7" t="s">
        <v>13</v>
      </c>
      <c r="I12" s="8"/>
      <c r="J12" s="7" t="s">
        <v>13</v>
      </c>
      <c r="K12" s="41">
        <f t="shared" si="0"/>
        <v>0</v>
      </c>
      <c r="L12" s="7" t="s">
        <v>13</v>
      </c>
      <c r="M12" s="54"/>
    </row>
    <row r="13" spans="1:13" ht="17">
      <c r="A13" s="2" t="s">
        <v>37</v>
      </c>
      <c r="B13" s="3"/>
      <c r="C13" s="11" t="s">
        <v>38</v>
      </c>
      <c r="D13" s="9" t="s">
        <v>39</v>
      </c>
      <c r="E13" s="40">
        <v>0.25</v>
      </c>
      <c r="F13" s="6" t="s">
        <v>12</v>
      </c>
      <c r="G13" s="8">
        <v>0.89290000000000003</v>
      </c>
      <c r="H13" s="7" t="s">
        <v>13</v>
      </c>
      <c r="I13" s="8">
        <v>13.89</v>
      </c>
      <c r="J13" s="7" t="s">
        <v>13</v>
      </c>
      <c r="K13" s="41">
        <f t="shared" si="0"/>
        <v>1.3890000000000001E-2</v>
      </c>
      <c r="L13" s="7" t="s">
        <v>13</v>
      </c>
      <c r="M13" s="54"/>
    </row>
    <row r="14" spans="1:13">
      <c r="A14" s="10" t="s">
        <v>40</v>
      </c>
      <c r="B14" s="3"/>
      <c r="C14" s="4"/>
      <c r="D14" s="9" t="s">
        <v>41</v>
      </c>
      <c r="E14" s="40">
        <v>1</v>
      </c>
      <c r="F14" s="6" t="s">
        <v>12</v>
      </c>
      <c r="G14" s="8">
        <v>9.9</v>
      </c>
      <c r="H14" s="7" t="s">
        <v>13</v>
      </c>
      <c r="I14" s="8">
        <v>9.9</v>
      </c>
      <c r="J14" s="7" t="s">
        <v>13</v>
      </c>
      <c r="K14" s="41">
        <f t="shared" si="0"/>
        <v>9.9000000000000008E-3</v>
      </c>
      <c r="L14" s="7" t="s">
        <v>13</v>
      </c>
      <c r="M14" s="54"/>
    </row>
    <row r="15" spans="1:13">
      <c r="A15" s="2" t="s">
        <v>32</v>
      </c>
      <c r="B15" s="3" t="s">
        <v>42</v>
      </c>
      <c r="C15" s="4" t="s">
        <v>16</v>
      </c>
      <c r="D15" s="9" t="s">
        <v>34</v>
      </c>
      <c r="E15" s="40">
        <v>1</v>
      </c>
      <c r="F15" s="6" t="s">
        <v>12</v>
      </c>
      <c r="G15" s="8">
        <v>79.8</v>
      </c>
      <c r="H15" s="7" t="s">
        <v>13</v>
      </c>
      <c r="I15" s="8">
        <f>G15/E15</f>
        <v>79.8</v>
      </c>
      <c r="J15" s="7" t="s">
        <v>13</v>
      </c>
      <c r="K15" s="41">
        <f t="shared" si="0"/>
        <v>7.9799999999999996E-2</v>
      </c>
      <c r="L15" s="7" t="s">
        <v>13</v>
      </c>
      <c r="M15" s="54"/>
    </row>
    <row r="16" spans="1:13">
      <c r="A16" s="2" t="s">
        <v>32</v>
      </c>
      <c r="B16" s="3" t="s">
        <v>43</v>
      </c>
      <c r="C16" s="4" t="s">
        <v>16</v>
      </c>
      <c r="D16" s="9"/>
      <c r="E16" s="40">
        <v>1</v>
      </c>
      <c r="F16" s="6" t="s">
        <v>12</v>
      </c>
      <c r="G16" s="8">
        <v>68.45</v>
      </c>
      <c r="H16" s="7" t="s">
        <v>13</v>
      </c>
      <c r="I16" s="8">
        <v>50</v>
      </c>
      <c r="J16" s="7" t="s">
        <v>13</v>
      </c>
      <c r="K16" s="41">
        <f t="shared" si="0"/>
        <v>0.05</v>
      </c>
      <c r="L16" s="7" t="s">
        <v>13</v>
      </c>
      <c r="M16" s="54"/>
    </row>
    <row r="17" spans="1:13">
      <c r="A17" s="2" t="s">
        <v>44</v>
      </c>
      <c r="B17" s="3" t="s">
        <v>45</v>
      </c>
      <c r="C17" s="4" t="s">
        <v>46</v>
      </c>
      <c r="D17" s="9"/>
      <c r="E17" s="40">
        <v>1</v>
      </c>
      <c r="F17" s="6" t="s">
        <v>12</v>
      </c>
      <c r="G17" s="8">
        <v>125</v>
      </c>
      <c r="H17" s="7" t="s">
        <v>13</v>
      </c>
      <c r="I17" s="8">
        <v>125</v>
      </c>
      <c r="J17" s="7" t="s">
        <v>13</v>
      </c>
      <c r="K17" s="41">
        <f t="shared" si="0"/>
        <v>0.125</v>
      </c>
      <c r="L17" s="7" t="s">
        <v>13</v>
      </c>
      <c r="M17" s="54"/>
    </row>
    <row r="18" spans="1:13">
      <c r="A18" s="10" t="s">
        <v>88</v>
      </c>
      <c r="B18" t="s">
        <v>65</v>
      </c>
      <c r="C18" s="4"/>
      <c r="D18" s="9"/>
      <c r="E18" s="40">
        <v>0.12</v>
      </c>
      <c r="F18" s="6" t="s">
        <v>12</v>
      </c>
      <c r="G18" s="8">
        <v>39.9</v>
      </c>
      <c r="H18" s="7" t="s">
        <v>13</v>
      </c>
      <c r="I18" s="8">
        <f>G18/E18</f>
        <v>332.5</v>
      </c>
      <c r="J18" s="7" t="s">
        <v>13</v>
      </c>
      <c r="K18" s="43">
        <f>I18/1000</f>
        <v>0.33250000000000002</v>
      </c>
      <c r="L18" s="7" t="s">
        <v>13</v>
      </c>
      <c r="M18" s="51">
        <v>45446</v>
      </c>
    </row>
    <row r="19" spans="1:13">
      <c r="A19" s="10" t="s">
        <v>66</v>
      </c>
      <c r="B19" s="42" t="s">
        <v>69</v>
      </c>
      <c r="C19" s="4" t="s">
        <v>70</v>
      </c>
      <c r="D19" s="9"/>
      <c r="E19" s="40">
        <v>1</v>
      </c>
      <c r="F19" s="6" t="s">
        <v>87</v>
      </c>
      <c r="G19" s="8">
        <v>45</v>
      </c>
      <c r="H19" s="7" t="s">
        <v>13</v>
      </c>
      <c r="I19" s="8">
        <v>90</v>
      </c>
      <c r="J19" s="7" t="s">
        <v>13</v>
      </c>
      <c r="K19" s="43">
        <f>I19/1000</f>
        <v>0.09</v>
      </c>
      <c r="L19" s="7" t="s">
        <v>13</v>
      </c>
      <c r="M19" s="51">
        <v>45446</v>
      </c>
    </row>
    <row r="20" spans="1:13">
      <c r="A20" s="10" t="s">
        <v>67</v>
      </c>
      <c r="C20" s="4"/>
      <c r="D20" s="9"/>
      <c r="E20" s="40">
        <v>0.5</v>
      </c>
      <c r="F20" s="6" t="s">
        <v>12</v>
      </c>
      <c r="G20" s="8">
        <v>43</v>
      </c>
      <c r="H20" s="7" t="s">
        <v>13</v>
      </c>
      <c r="I20" s="8">
        <v>86</v>
      </c>
      <c r="J20" s="7" t="s">
        <v>13</v>
      </c>
      <c r="K20" s="43">
        <f>I20/1000</f>
        <v>8.5999999999999993E-2</v>
      </c>
      <c r="L20" s="7" t="s">
        <v>13</v>
      </c>
      <c r="M20" s="51">
        <v>45446</v>
      </c>
    </row>
    <row r="21" spans="1:13">
      <c r="A21" s="10" t="s">
        <v>68</v>
      </c>
      <c r="C21" s="4"/>
      <c r="D21" s="9"/>
      <c r="E21" s="40">
        <v>100</v>
      </c>
      <c r="F21" s="6" t="s">
        <v>74</v>
      </c>
      <c r="G21" s="8">
        <v>100</v>
      </c>
      <c r="H21" s="7" t="s">
        <v>13</v>
      </c>
      <c r="I21" s="8"/>
      <c r="J21" s="7" t="s">
        <v>13</v>
      </c>
      <c r="K21" s="43"/>
      <c r="L21" s="7" t="s">
        <v>13</v>
      </c>
      <c r="M21" s="51">
        <v>45446</v>
      </c>
    </row>
    <row r="22" spans="1:13">
      <c r="A22" s="10" t="s">
        <v>73</v>
      </c>
      <c r="C22" s="4" t="s">
        <v>45</v>
      </c>
      <c r="D22" s="9"/>
      <c r="E22" s="40">
        <v>1</v>
      </c>
      <c r="F22" s="6" t="s">
        <v>12</v>
      </c>
      <c r="G22" s="8">
        <v>118</v>
      </c>
      <c r="H22" s="7" t="s">
        <v>13</v>
      </c>
      <c r="I22" s="8">
        <v>116</v>
      </c>
      <c r="J22" s="7" t="s">
        <v>13</v>
      </c>
      <c r="K22" s="43">
        <f t="shared" ref="K22" si="1">I22/1000</f>
        <v>0.11600000000000001</v>
      </c>
      <c r="L22" s="7" t="s">
        <v>13</v>
      </c>
      <c r="M22" s="51">
        <v>45446</v>
      </c>
    </row>
    <row r="23" spans="1:13">
      <c r="A23" s="10" t="s">
        <v>75</v>
      </c>
      <c r="C23" s="4"/>
      <c r="D23" s="9"/>
      <c r="E23" s="52">
        <v>1</v>
      </c>
      <c r="F23" s="6" t="s">
        <v>12</v>
      </c>
      <c r="G23" s="8"/>
      <c r="H23" s="7" t="s">
        <v>13</v>
      </c>
      <c r="I23" s="8"/>
      <c r="J23" s="7" t="s">
        <v>13</v>
      </c>
      <c r="K23" s="43"/>
      <c r="L23" s="7" t="s">
        <v>13</v>
      </c>
      <c r="M23" s="54"/>
    </row>
    <row r="24" spans="1:13">
      <c r="A24" s="10" t="s">
        <v>76</v>
      </c>
      <c r="C24" s="4" t="s">
        <v>77</v>
      </c>
      <c r="D24" s="9"/>
      <c r="E24" s="52">
        <v>1</v>
      </c>
      <c r="F24" s="6" t="s">
        <v>12</v>
      </c>
      <c r="G24" s="8">
        <v>31</v>
      </c>
      <c r="H24" s="7" t="s">
        <v>13</v>
      </c>
      <c r="I24" s="8">
        <f>G24/E24</f>
        <v>31</v>
      </c>
      <c r="J24" s="7" t="s">
        <v>13</v>
      </c>
      <c r="K24" s="43">
        <f>I24/1000</f>
        <v>3.1E-2</v>
      </c>
      <c r="L24" s="7" t="s">
        <v>13</v>
      </c>
      <c r="M24" s="51">
        <v>45446</v>
      </c>
    </row>
    <row r="25" spans="1:13">
      <c r="A25" s="10" t="s">
        <v>80</v>
      </c>
      <c r="B25" t="s">
        <v>78</v>
      </c>
      <c r="C25" s="4" t="s">
        <v>70</v>
      </c>
      <c r="D25" t="s">
        <v>79</v>
      </c>
      <c r="E25" s="52">
        <v>2.5</v>
      </c>
      <c r="F25" s="6" t="s">
        <v>12</v>
      </c>
      <c r="G25" s="50">
        <v>255.53</v>
      </c>
      <c r="H25" s="7" t="s">
        <v>13</v>
      </c>
      <c r="I25" s="8">
        <f>G25/E25</f>
        <v>102.212</v>
      </c>
      <c r="J25" s="7" t="s">
        <v>13</v>
      </c>
      <c r="K25" s="41">
        <f>I25/1000</f>
        <v>0.102212</v>
      </c>
      <c r="L25" s="7" t="s">
        <v>13</v>
      </c>
      <c r="M25" s="51">
        <v>45446</v>
      </c>
    </row>
    <row r="26" spans="1:13">
      <c r="A26" s="2" t="s">
        <v>82</v>
      </c>
      <c r="B26" s="3" t="s">
        <v>81</v>
      </c>
      <c r="C26" s="4" t="s">
        <v>70</v>
      </c>
      <c r="D26" s="9"/>
      <c r="E26" s="52">
        <v>5</v>
      </c>
      <c r="F26" s="6" t="s">
        <v>12</v>
      </c>
      <c r="G26" s="8">
        <v>747</v>
      </c>
      <c r="H26" s="7" t="s">
        <v>13</v>
      </c>
      <c r="I26" s="8">
        <f>G26/E26</f>
        <v>149.4</v>
      </c>
      <c r="J26" s="7" t="s">
        <v>13</v>
      </c>
      <c r="K26" s="41">
        <f>I26/1000</f>
        <v>0.14940000000000001</v>
      </c>
      <c r="L26" s="7" t="s">
        <v>13</v>
      </c>
      <c r="M26" s="51">
        <v>45446</v>
      </c>
    </row>
    <row r="27" spans="1:13">
      <c r="A27" s="10" t="s">
        <v>84</v>
      </c>
      <c r="B27" t="s">
        <v>85</v>
      </c>
      <c r="C27" s="4" t="s">
        <v>86</v>
      </c>
      <c r="E27" s="52">
        <v>59</v>
      </c>
      <c r="F27" s="6" t="s">
        <v>71</v>
      </c>
      <c r="G27" s="50">
        <v>75.98</v>
      </c>
      <c r="H27" s="7" t="s">
        <v>13</v>
      </c>
      <c r="I27" s="53">
        <f>G27/E27</f>
        <v>1.2877966101694915</v>
      </c>
      <c r="J27" s="7" t="s">
        <v>13</v>
      </c>
      <c r="K27" s="41">
        <f>I27/1000</f>
        <v>1.2877966101694914E-3</v>
      </c>
      <c r="L27" s="7" t="s">
        <v>13</v>
      </c>
      <c r="M27" s="51">
        <v>45446</v>
      </c>
    </row>
    <row r="28" spans="1:13">
      <c r="A28" s="10" t="s">
        <v>84</v>
      </c>
      <c r="B28" t="s">
        <v>85</v>
      </c>
      <c r="C28" s="4" t="s">
        <v>86</v>
      </c>
      <c r="E28" s="52">
        <v>118</v>
      </c>
      <c r="F28" s="6" t="s">
        <v>71</v>
      </c>
      <c r="G28" s="50">
        <v>89.98</v>
      </c>
      <c r="H28" s="7" t="s">
        <v>13</v>
      </c>
      <c r="I28" s="53">
        <f>G28/E28</f>
        <v>0.76254237288135596</v>
      </c>
      <c r="J28" s="7" t="s">
        <v>13</v>
      </c>
      <c r="K28" s="41">
        <f>I28/1000</f>
        <v>7.6254237288135595E-4</v>
      </c>
      <c r="L28" s="7" t="s">
        <v>13</v>
      </c>
      <c r="M28" s="51">
        <v>45446</v>
      </c>
    </row>
    <row r="29" spans="1:13">
      <c r="A29" s="10"/>
      <c r="C29" s="4"/>
      <c r="E29" s="52"/>
      <c r="F29" s="6"/>
    </row>
    <row r="30" spans="1:13">
      <c r="A30" s="10"/>
      <c r="C30" s="4"/>
      <c r="E30" s="52"/>
      <c r="F30" s="6"/>
    </row>
  </sheetData>
  <mergeCells count="5">
    <mergeCell ref="A1:L2"/>
    <mergeCell ref="E3:F3"/>
    <mergeCell ref="G3:H3"/>
    <mergeCell ref="I3:J3"/>
    <mergeCell ref="K3:L3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Production</vt:lpstr>
      <vt:lpstr>Couts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2024-05-02T13:15:47Z</cp:lastPrinted>
  <dcterms:created xsi:type="dcterms:W3CDTF">2024-04-15T17:29:26Z</dcterms:created>
  <dcterms:modified xsi:type="dcterms:W3CDTF">2024-06-04T05:13:24Z</dcterms:modified>
</cp:coreProperties>
</file>