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lburel\Desktop\"/>
    </mc:Choice>
  </mc:AlternateContent>
  <bookViews>
    <workbookView xWindow="0" yWindow="0" windowWidth="19200" windowHeight="7310"/>
  </bookViews>
  <sheets>
    <sheet name="Planning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8" i="1" l="1"/>
  <c r="L18" i="1"/>
  <c r="K18" i="1"/>
  <c r="J18" i="1"/>
  <c r="I18" i="1"/>
  <c r="H18" i="1"/>
  <c r="G18" i="1"/>
  <c r="F18" i="1"/>
  <c r="E18" i="1"/>
  <c r="D18" i="1"/>
  <c r="M17" i="1"/>
  <c r="L17" i="1"/>
  <c r="K17" i="1"/>
  <c r="J17" i="1"/>
  <c r="J20" i="1" s="1"/>
  <c r="J21" i="1" s="1"/>
  <c r="I17" i="1"/>
  <c r="H17" i="1"/>
  <c r="G17" i="1"/>
  <c r="F17" i="1"/>
  <c r="E17" i="1"/>
  <c r="D17" i="1"/>
  <c r="C16" i="1"/>
  <c r="I5" i="1"/>
  <c r="D5" i="1"/>
  <c r="F20" i="1" l="1"/>
  <c r="F21" i="1" s="1"/>
  <c r="K20" i="1"/>
  <c r="K21" i="1" s="1"/>
  <c r="I20" i="1"/>
  <c r="I21" i="1" s="1"/>
  <c r="D20" i="1"/>
  <c r="D21" i="1" s="1"/>
  <c r="L20" i="1"/>
  <c r="L21" i="1" s="1"/>
  <c r="E20" i="1"/>
  <c r="E21" i="1" s="1"/>
  <c r="M20" i="1"/>
  <c r="M21" i="1" s="1"/>
  <c r="G20" i="1"/>
  <c r="G21" i="1" s="1"/>
  <c r="H20" i="1"/>
  <c r="H21" i="1" s="1"/>
</calcChain>
</file>

<file path=xl/sharedStrings.xml><?xml version="1.0" encoding="utf-8"?>
<sst xmlns="http://schemas.openxmlformats.org/spreadsheetml/2006/main" count="133" uniqueCount="44">
  <si>
    <t>Lundi</t>
  </si>
  <si>
    <t>Mardi</t>
  </si>
  <si>
    <t>Mercredi</t>
  </si>
  <si>
    <t>Jeudi</t>
  </si>
  <si>
    <t>Vendredi</t>
  </si>
  <si>
    <t>Site</t>
  </si>
  <si>
    <t>Nom</t>
  </si>
  <si>
    <t>Prénom</t>
  </si>
  <si>
    <t>04-oct</t>
  </si>
  <si>
    <t>05-oct</t>
  </si>
  <si>
    <t>06-oct</t>
  </si>
  <si>
    <t>07-oct</t>
  </si>
  <si>
    <t>08-oct</t>
  </si>
  <si>
    <t>11-oct</t>
  </si>
  <si>
    <t>12-oct</t>
  </si>
  <si>
    <t>13-oct</t>
  </si>
  <si>
    <t>14-oct</t>
  </si>
  <si>
    <t>15-oct</t>
  </si>
  <si>
    <t>Télétravail</t>
  </si>
  <si>
    <t>Site A</t>
  </si>
  <si>
    <t>Site B</t>
  </si>
  <si>
    <t>AA</t>
  </si>
  <si>
    <t>BB</t>
  </si>
  <si>
    <t>CC</t>
  </si>
  <si>
    <t>DD</t>
  </si>
  <si>
    <t>EE</t>
  </si>
  <si>
    <t>FF</t>
  </si>
  <si>
    <t>GG</t>
  </si>
  <si>
    <t>HH</t>
  </si>
  <si>
    <t>Absent</t>
  </si>
  <si>
    <t>Effectif total</t>
  </si>
  <si>
    <t>Total</t>
  </si>
  <si>
    <t>% télétravail</t>
  </si>
  <si>
    <t>Total Site A</t>
  </si>
  <si>
    <t>Total Site B</t>
  </si>
  <si>
    <t>André</t>
  </si>
  <si>
    <t>Bernard</t>
  </si>
  <si>
    <t>Carl</t>
  </si>
  <si>
    <t>Damien</t>
  </si>
  <si>
    <t>Eloïse</t>
  </si>
  <si>
    <t>Fanny</t>
  </si>
  <si>
    <t>Gaëlle</t>
  </si>
  <si>
    <t>Héléna</t>
  </si>
  <si>
    <t>N° 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</si>
</sst>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 style="medium">
        <color theme="7" tint="-0.249977111117893"/>
      </right>
      <top/>
      <bottom/>
      <diagonal/>
    </border>
    <border>
      <left style="medium">
        <color theme="7" tint="-0.249977111117893"/>
      </left>
      <right style="double">
        <color theme="0"/>
      </right>
      <top style="medium">
        <color theme="7" tint="-0.249977111117893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medium">
        <color theme="7" tint="-0.249977111117893"/>
      </top>
      <bottom style="double">
        <color theme="0"/>
      </bottom>
      <diagonal/>
    </border>
    <border>
      <left style="double">
        <color theme="0"/>
      </left>
      <right style="medium">
        <color theme="7" tint="-0.249977111117893"/>
      </right>
      <top style="medium">
        <color theme="7" tint="-0.249977111117893"/>
      </top>
      <bottom style="double">
        <color theme="0"/>
      </bottom>
      <diagonal/>
    </border>
    <border>
      <left style="medium">
        <color theme="7" tint="-0.249977111117893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medium">
        <color theme="7" tint="-0.249977111117893"/>
      </right>
      <top style="double">
        <color theme="0"/>
      </top>
      <bottom style="double">
        <color theme="0"/>
      </bottom>
      <diagonal/>
    </border>
    <border>
      <left style="medium">
        <color theme="7" tint="-0.249977111117893"/>
      </left>
      <right/>
      <top/>
      <bottom style="medium">
        <color theme="7" tint="-0.249977111117893"/>
      </bottom>
      <diagonal/>
    </border>
    <border>
      <left/>
      <right/>
      <top/>
      <bottom style="medium">
        <color theme="7" tint="-0.249977111117893"/>
      </bottom>
      <diagonal/>
    </border>
    <border>
      <left/>
      <right style="medium">
        <color theme="7" tint="-0.249977111117893"/>
      </right>
      <top/>
      <bottom style="medium">
        <color theme="7" tint="-0.249977111117893"/>
      </bottom>
      <diagonal/>
    </border>
    <border>
      <left style="medium">
        <color theme="7" tint="-0.249977111117893"/>
      </left>
      <right/>
      <top/>
      <bottom/>
      <diagonal/>
    </border>
    <border>
      <left style="thin">
        <color theme="7" tint="-0.249977111117893"/>
      </left>
      <right style="thin">
        <color theme="7" tint="-0.249977111117893"/>
      </right>
      <top style="thin">
        <color theme="7" tint="-0.249977111117893"/>
      </top>
      <bottom style="thin">
        <color theme="7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-0.249977111117893"/>
      </left>
      <right style="thin">
        <color theme="7" tint="-0.249977111117893"/>
      </right>
      <top/>
      <bottom style="thin">
        <color theme="7" tint="-0.249977111117893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2" xfId="0" applyFont="1" applyFill="1" applyBorder="1" applyAlignment="1">
      <alignment horizontal="left" indent="3"/>
    </xf>
    <xf numFmtId="0" fontId="2" fillId="2" borderId="3" xfId="0" applyFont="1" applyFill="1" applyBorder="1" applyAlignment="1">
      <alignment horizontal="left" indent="3"/>
    </xf>
    <xf numFmtId="0" fontId="2" fillId="2" borderId="4" xfId="0" applyFont="1" applyFill="1" applyBorder="1" applyAlignment="1">
      <alignment horizontal="left" indent="3"/>
    </xf>
    <xf numFmtId="0" fontId="2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6" fontId="0" fillId="0" borderId="8" xfId="0" applyNumberFormat="1" applyFill="1" applyBorder="1" applyAlignment="1">
      <alignment horizontal="center"/>
    </xf>
    <xf numFmtId="16" fontId="0" fillId="0" borderId="9" xfId="0" applyNumberFormat="1" applyFill="1" applyBorder="1" applyAlignment="1">
      <alignment horizontal="center"/>
    </xf>
    <xf numFmtId="16" fontId="0" fillId="0" borderId="10" xfId="0" applyNumberFormat="1" applyFill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5" fillId="2" borderId="12" xfId="0" applyFont="1" applyFill="1" applyBorder="1" applyAlignment="1">
      <alignment horizontal="left" vertical="center"/>
    </xf>
    <xf numFmtId="0" fontId="0" fillId="0" borderId="12" xfId="0" applyBorder="1"/>
    <xf numFmtId="10" fontId="0" fillId="0" borderId="12" xfId="1" applyNumberFormat="1" applyFont="1" applyBorder="1"/>
    <xf numFmtId="0" fontId="0" fillId="3" borderId="0" xfId="0" applyFill="1"/>
    <xf numFmtId="0" fontId="3" fillId="2" borderId="12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0" fillId="0" borderId="13" xfId="0" applyBorder="1"/>
    <xf numFmtId="0" fontId="2" fillId="2" borderId="13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 indent="2"/>
    </xf>
    <xf numFmtId="0" fontId="3" fillId="3" borderId="1" xfId="0" applyFont="1" applyFill="1" applyBorder="1" applyAlignment="1">
      <alignment horizontal="right" indent="2"/>
    </xf>
  </cellXfs>
  <cellStyles count="2">
    <cellStyle name="Normal" xfId="0" builtinId="0"/>
    <cellStyle name="Pourcentage" xfId="1" builtinId="5"/>
  </cellStyles>
  <dxfs count="6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7" tint="-0.249977111117893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7" tint="-0.249977111117893"/>
        </left>
        <right/>
        <top/>
        <bottom/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4" tint="0.39994506668294322"/>
        </patternFill>
      </fill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7" tint="-0.249977111117893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7" tint="-0.249977111117893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7:M15" totalsRowShown="0" headerRowDxfId="51" dataDxfId="52">
  <autoFilter ref="A7:M15"/>
  <tableColumns count="13">
    <tableColumn id="1" name="Site" dataDxfId="60"/>
    <tableColumn id="2" name="Nom" dataDxfId="59"/>
    <tableColumn id="3" name="Prénom" dataDxfId="58"/>
    <tableColumn id="4" name="04-oct" dataDxfId="57"/>
    <tableColumn id="5" name="05-oct" dataDxfId="56"/>
    <tableColumn id="6" name="06-oct" dataDxfId="55"/>
    <tableColumn id="7" name="07-oct" dataDxfId="54"/>
    <tableColumn id="8" name="08-oct" dataDxfId="53"/>
    <tableColumn id="9" name="11-oct" dataDxfId="35"/>
    <tableColumn id="10" name="12-oct" dataDxfId="34"/>
    <tableColumn id="11" name="13-oct" dataDxfId="33"/>
    <tableColumn id="12" name="14-oct" dataDxfId="32"/>
    <tableColumn id="13" name="15-oct" dataDxfId="3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21"/>
  <sheetViews>
    <sheetView tabSelected="1" topLeftCell="A3" workbookViewId="0">
      <selection activeCell="C6" sqref="C6"/>
    </sheetView>
  </sheetViews>
  <sheetFormatPr baseColWidth="10" defaultRowHeight="14.5" x14ac:dyDescent="0.35"/>
  <sheetData>
    <row r="4" spans="1:13" ht="15" thickBot="1" x14ac:dyDescent="0.4"/>
    <row r="5" spans="1:13" ht="15" thickBot="1" x14ac:dyDescent="0.4">
      <c r="A5" s="27" t="s">
        <v>43</v>
      </c>
      <c r="B5" s="27"/>
      <c r="C5" s="28"/>
      <c r="D5" s="1">
        <f>WEEKNUM(D7)</f>
        <v>41</v>
      </c>
      <c r="E5" s="2"/>
      <c r="F5" s="2"/>
      <c r="G5" s="2"/>
      <c r="H5" s="3"/>
      <c r="I5" s="1">
        <f>WEEKNUM(I7)</f>
        <v>42</v>
      </c>
      <c r="J5" s="2"/>
      <c r="K5" s="2"/>
      <c r="L5" s="2"/>
      <c r="M5" s="3"/>
    </row>
    <row r="6" spans="1:13" ht="15.5" thickTop="1" thickBot="1" x14ac:dyDescent="0.4">
      <c r="A6" s="4"/>
      <c r="B6" s="5"/>
      <c r="C6" s="5"/>
      <c r="D6" s="6" t="s">
        <v>0</v>
      </c>
      <c r="E6" s="7" t="s">
        <v>1</v>
      </c>
      <c r="F6" s="7" t="s">
        <v>2</v>
      </c>
      <c r="G6" s="7" t="s">
        <v>3</v>
      </c>
      <c r="H6" s="8" t="s">
        <v>4</v>
      </c>
      <c r="I6" s="6" t="s">
        <v>0</v>
      </c>
      <c r="J6" s="7" t="s">
        <v>1</v>
      </c>
      <c r="K6" s="7" t="s">
        <v>2</v>
      </c>
      <c r="L6" s="7" t="s">
        <v>3</v>
      </c>
      <c r="M6" s="8" t="s">
        <v>4</v>
      </c>
    </row>
    <row r="7" spans="1:13" ht="15.5" thickTop="1" thickBot="1" x14ac:dyDescent="0.4">
      <c r="A7" s="9" t="s">
        <v>5</v>
      </c>
      <c r="B7" s="10" t="s">
        <v>6</v>
      </c>
      <c r="C7" s="10" t="s">
        <v>7</v>
      </c>
      <c r="D7" s="11" t="s">
        <v>8</v>
      </c>
      <c r="E7" s="12" t="s">
        <v>9</v>
      </c>
      <c r="F7" s="12" t="s">
        <v>10</v>
      </c>
      <c r="G7" s="12" t="s">
        <v>11</v>
      </c>
      <c r="H7" s="13" t="s">
        <v>12</v>
      </c>
      <c r="I7" s="11" t="s">
        <v>13</v>
      </c>
      <c r="J7" s="12" t="s">
        <v>14</v>
      </c>
      <c r="K7" s="12" t="s">
        <v>15</v>
      </c>
      <c r="L7" s="12" t="s">
        <v>16</v>
      </c>
      <c r="M7" s="13" t="s">
        <v>17</v>
      </c>
    </row>
    <row r="8" spans="1:13" x14ac:dyDescent="0.35">
      <c r="A8" s="14" t="s">
        <v>19</v>
      </c>
      <c r="B8" s="15" t="s">
        <v>21</v>
      </c>
      <c r="C8" s="15" t="s">
        <v>35</v>
      </c>
      <c r="D8" s="16" t="s">
        <v>29</v>
      </c>
      <c r="E8" s="17" t="s">
        <v>5</v>
      </c>
      <c r="F8" s="17" t="s">
        <v>18</v>
      </c>
      <c r="G8" s="17" t="s">
        <v>29</v>
      </c>
      <c r="H8" s="18" t="s">
        <v>29</v>
      </c>
      <c r="I8" s="16" t="s">
        <v>29</v>
      </c>
      <c r="J8" s="17" t="s">
        <v>5</v>
      </c>
      <c r="K8" s="17" t="s">
        <v>18</v>
      </c>
      <c r="L8" s="17" t="s">
        <v>29</v>
      </c>
      <c r="M8" s="18" t="s">
        <v>29</v>
      </c>
    </row>
    <row r="9" spans="1:13" x14ac:dyDescent="0.35">
      <c r="A9" s="14" t="s">
        <v>19</v>
      </c>
      <c r="B9" s="15" t="s">
        <v>22</v>
      </c>
      <c r="C9" s="15" t="s">
        <v>36</v>
      </c>
      <c r="D9" s="16" t="s">
        <v>5</v>
      </c>
      <c r="E9" s="17" t="s">
        <v>5</v>
      </c>
      <c r="F9" s="17" t="s">
        <v>5</v>
      </c>
      <c r="G9" s="17" t="s">
        <v>5</v>
      </c>
      <c r="H9" s="18" t="s">
        <v>18</v>
      </c>
      <c r="I9" s="16" t="s">
        <v>5</v>
      </c>
      <c r="J9" s="17" t="s">
        <v>5</v>
      </c>
      <c r="K9" s="17" t="s">
        <v>5</v>
      </c>
      <c r="L9" s="17" t="s">
        <v>5</v>
      </c>
      <c r="M9" s="18" t="s">
        <v>18</v>
      </c>
    </row>
    <row r="10" spans="1:13" x14ac:dyDescent="0.35">
      <c r="A10" s="14" t="s">
        <v>19</v>
      </c>
      <c r="B10" s="15" t="s">
        <v>23</v>
      </c>
      <c r="C10" s="15" t="s">
        <v>37</v>
      </c>
      <c r="D10" s="16" t="s">
        <v>5</v>
      </c>
      <c r="E10" s="17" t="s">
        <v>5</v>
      </c>
      <c r="F10" s="17" t="s">
        <v>5</v>
      </c>
      <c r="G10" s="17" t="s">
        <v>5</v>
      </c>
      <c r="H10" s="18" t="s">
        <v>18</v>
      </c>
      <c r="I10" s="16" t="s">
        <v>5</v>
      </c>
      <c r="J10" s="17" t="s">
        <v>5</v>
      </c>
      <c r="K10" s="17" t="s">
        <v>5</v>
      </c>
      <c r="L10" s="17" t="s">
        <v>5</v>
      </c>
      <c r="M10" s="18" t="s">
        <v>18</v>
      </c>
    </row>
    <row r="11" spans="1:13" x14ac:dyDescent="0.35">
      <c r="A11" s="14" t="s">
        <v>19</v>
      </c>
      <c r="B11" s="15" t="s">
        <v>24</v>
      </c>
      <c r="C11" s="15" t="s">
        <v>38</v>
      </c>
      <c r="D11" s="16" t="s">
        <v>5</v>
      </c>
      <c r="E11" s="17" t="s">
        <v>5</v>
      </c>
      <c r="F11" s="17" t="s">
        <v>5</v>
      </c>
      <c r="G11" s="17" t="s">
        <v>18</v>
      </c>
      <c r="H11" s="18" t="s">
        <v>29</v>
      </c>
      <c r="I11" s="16" t="s">
        <v>5</v>
      </c>
      <c r="J11" s="17" t="s">
        <v>5</v>
      </c>
      <c r="K11" s="17" t="s">
        <v>5</v>
      </c>
      <c r="L11" s="17" t="s">
        <v>18</v>
      </c>
      <c r="M11" s="18" t="s">
        <v>29</v>
      </c>
    </row>
    <row r="12" spans="1:13" x14ac:dyDescent="0.35">
      <c r="A12" s="14" t="s">
        <v>20</v>
      </c>
      <c r="B12" s="15" t="s">
        <v>25</v>
      </c>
      <c r="C12" s="15" t="s">
        <v>39</v>
      </c>
      <c r="D12" s="16" t="s">
        <v>18</v>
      </c>
      <c r="E12" s="17" t="s">
        <v>5</v>
      </c>
      <c r="F12" s="17" t="s">
        <v>5</v>
      </c>
      <c r="G12" s="17" t="s">
        <v>5</v>
      </c>
      <c r="H12" s="18" t="s">
        <v>5</v>
      </c>
      <c r="I12" s="16" t="s">
        <v>18</v>
      </c>
      <c r="J12" s="17" t="s">
        <v>5</v>
      </c>
      <c r="K12" s="17" t="s">
        <v>5</v>
      </c>
      <c r="L12" s="17" t="s">
        <v>5</v>
      </c>
      <c r="M12" s="18" t="s">
        <v>5</v>
      </c>
    </row>
    <row r="13" spans="1:13" x14ac:dyDescent="0.35">
      <c r="A13" s="14" t="s">
        <v>20</v>
      </c>
      <c r="B13" s="15" t="s">
        <v>26</v>
      </c>
      <c r="C13" s="15" t="s">
        <v>40</v>
      </c>
      <c r="D13" s="16" t="s">
        <v>5</v>
      </c>
      <c r="E13" s="17" t="s">
        <v>18</v>
      </c>
      <c r="F13" s="17" t="s">
        <v>5</v>
      </c>
      <c r="G13" s="17" t="s">
        <v>5</v>
      </c>
      <c r="H13" s="18" t="s">
        <v>5</v>
      </c>
      <c r="I13" s="16" t="s">
        <v>5</v>
      </c>
      <c r="J13" s="17" t="s">
        <v>18</v>
      </c>
      <c r="K13" s="17" t="s">
        <v>5</v>
      </c>
      <c r="L13" s="17" t="s">
        <v>5</v>
      </c>
      <c r="M13" s="18" t="s">
        <v>5</v>
      </c>
    </row>
    <row r="14" spans="1:13" x14ac:dyDescent="0.35">
      <c r="A14" s="14" t="s">
        <v>20</v>
      </c>
      <c r="B14" s="15" t="s">
        <v>27</v>
      </c>
      <c r="C14" s="15" t="s">
        <v>41</v>
      </c>
      <c r="D14" s="16" t="s">
        <v>5</v>
      </c>
      <c r="E14" s="17" t="s">
        <v>5</v>
      </c>
      <c r="F14" s="17" t="s">
        <v>18</v>
      </c>
      <c r="G14" s="17" t="s">
        <v>5</v>
      </c>
      <c r="H14" s="18" t="s">
        <v>5</v>
      </c>
      <c r="I14" s="16" t="s">
        <v>5</v>
      </c>
      <c r="J14" s="17" t="s">
        <v>5</v>
      </c>
      <c r="K14" s="17" t="s">
        <v>18</v>
      </c>
      <c r="L14" s="17" t="s">
        <v>5</v>
      </c>
      <c r="M14" s="18" t="s">
        <v>5</v>
      </c>
    </row>
    <row r="15" spans="1:13" x14ac:dyDescent="0.35">
      <c r="A15" s="14" t="s">
        <v>20</v>
      </c>
      <c r="B15" s="15" t="s">
        <v>28</v>
      </c>
      <c r="C15" s="15" t="s">
        <v>42</v>
      </c>
      <c r="D15" s="16" t="s">
        <v>18</v>
      </c>
      <c r="E15" s="17" t="s">
        <v>5</v>
      </c>
      <c r="F15" s="17" t="s">
        <v>5</v>
      </c>
      <c r="G15" s="17" t="s">
        <v>29</v>
      </c>
      <c r="H15" s="18" t="s">
        <v>5</v>
      </c>
      <c r="I15" s="16" t="s">
        <v>18</v>
      </c>
      <c r="J15" s="17" t="s">
        <v>5</v>
      </c>
      <c r="K15" s="17" t="s">
        <v>5</v>
      </c>
      <c r="L15" s="17" t="s">
        <v>29</v>
      </c>
      <c r="M15" s="18" t="s">
        <v>5</v>
      </c>
    </row>
    <row r="16" spans="1:13" x14ac:dyDescent="0.35">
      <c r="A16" s="26" t="s">
        <v>30</v>
      </c>
      <c r="B16" s="26"/>
      <c r="C16" s="25">
        <f>COUNTIF(Tableau1[Site],"*"&amp;"Site"&amp;"*")</f>
        <v>8</v>
      </c>
      <c r="D16" s="22"/>
      <c r="E16" s="22"/>
      <c r="F16" s="22"/>
      <c r="G16" s="22"/>
      <c r="H16" s="22"/>
      <c r="I16" s="22"/>
      <c r="J16" s="22"/>
      <c r="K16" s="22"/>
      <c r="L16" s="22"/>
      <c r="M16" s="22"/>
    </row>
    <row r="17" spans="2:13" x14ac:dyDescent="0.35">
      <c r="B17" s="24" t="s">
        <v>33</v>
      </c>
      <c r="C17" s="24"/>
      <c r="D17" s="20">
        <f>COUNTIFS(Tableau1[Site],"Site A",Tableau1[04-oct],"*"&amp;"Télétravail"&amp;"*")</f>
        <v>0</v>
      </c>
      <c r="E17" s="20">
        <f>COUNTIFS(Tableau1[Site],"Site A",Tableau1[05-oct],"*"&amp;"Télétravail"&amp;"*")</f>
        <v>0</v>
      </c>
      <c r="F17" s="20">
        <f>COUNTIFS(Tableau1[Site],"Site A",Tableau1[06-oct],"*"&amp;"Télétravail"&amp;"*")</f>
        <v>1</v>
      </c>
      <c r="G17" s="20">
        <f>COUNTIFS(Tableau1[Site],"Site A",Tableau1[07-oct],"*"&amp;"Télétravail"&amp;"*")</f>
        <v>1</v>
      </c>
      <c r="H17" s="20">
        <f>COUNTIFS(Tableau1[Site],"Site A",Tableau1[08-oct],"*"&amp;"Télétravail"&amp;"*")</f>
        <v>2</v>
      </c>
      <c r="I17" s="20">
        <f>COUNTIFS(Tableau1[Site],"Site A",Tableau1[11-oct],"*"&amp;"Télétravail"&amp;"*")</f>
        <v>0</v>
      </c>
      <c r="J17" s="20">
        <f>COUNTIFS(Tableau1[Site],"Site A",Tableau1[12-oct],"*"&amp;"Télétravail"&amp;"*")</f>
        <v>0</v>
      </c>
      <c r="K17" s="20">
        <f>COUNTIFS(Tableau1[Site],"Site A",Tableau1[13-oct],"*"&amp;"Télétravail"&amp;"*")</f>
        <v>1</v>
      </c>
      <c r="L17" s="20">
        <f>COUNTIFS(Tableau1[Site],"Site A",Tableau1[14-oct],"*"&amp;"Télétravail"&amp;"*")</f>
        <v>1</v>
      </c>
      <c r="M17" s="20">
        <f>COUNTIFS(Tableau1[Site],"Site A",Tableau1[15-oct],"*"&amp;"Télétravail"&amp;"*")</f>
        <v>2</v>
      </c>
    </row>
    <row r="18" spans="2:13" x14ac:dyDescent="0.35">
      <c r="B18" s="19" t="s">
        <v>34</v>
      </c>
      <c r="C18" s="19"/>
      <c r="D18" s="20">
        <f>COUNTIFS(Tableau1[Site],"Site B",Tableau1[04-oct],"*"&amp;"Télétravail"&amp;"*")</f>
        <v>2</v>
      </c>
      <c r="E18" s="20">
        <f>COUNTIFS(Tableau1[Site],"Site B",Tableau1[05-oct],"*"&amp;"Télétravail"&amp;"*")</f>
        <v>1</v>
      </c>
      <c r="F18" s="20">
        <f>COUNTIFS(Tableau1[Site],"Site B",Tableau1[06-oct],"*"&amp;"Télétravail"&amp;"*")</f>
        <v>1</v>
      </c>
      <c r="G18" s="20">
        <f>COUNTIFS(Tableau1[Site],"Site B",Tableau1[07-oct],"*"&amp;"Télétravail"&amp;"*")</f>
        <v>0</v>
      </c>
      <c r="H18" s="20">
        <f>COUNTIFS(Tableau1[Site],"Site B",Tableau1[08-oct],"*"&amp;"Télétravail"&amp;"*")</f>
        <v>0</v>
      </c>
      <c r="I18" s="20">
        <f>COUNTIFS(Tableau1[Site],"Site B",Tableau1[11-oct],"*"&amp;"Télétravail"&amp;"*")</f>
        <v>2</v>
      </c>
      <c r="J18" s="20">
        <f>COUNTIFS(Tableau1[Site],"Site B",Tableau1[12-oct],"*"&amp;"Télétravail"&amp;"*")</f>
        <v>1</v>
      </c>
      <c r="K18" s="20">
        <f>COUNTIFS(Tableau1[Site],"Site B",Tableau1[13-oct],"*"&amp;"Télétravail"&amp;"*")</f>
        <v>1</v>
      </c>
      <c r="L18" s="20">
        <f>COUNTIFS(Tableau1[Site],"Site B",Tableau1[14-oct],"*"&amp;"Télétravail"&amp;"*")</f>
        <v>0</v>
      </c>
      <c r="M18" s="20">
        <f>COUNTIFS(Tableau1[Site],"Site B",Tableau1[15-oct],"*"&amp;"Télétravail"&amp;"*")</f>
        <v>0</v>
      </c>
    </row>
    <row r="19" spans="2:13" x14ac:dyDescent="0.35"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</row>
    <row r="20" spans="2:13" x14ac:dyDescent="0.35">
      <c r="B20" s="23" t="s">
        <v>31</v>
      </c>
      <c r="C20" s="23"/>
      <c r="D20" s="20">
        <f>D18+D17</f>
        <v>2</v>
      </c>
      <c r="E20" s="20">
        <f>E18+E17</f>
        <v>1</v>
      </c>
      <c r="F20" s="20">
        <f>F18+F17</f>
        <v>2</v>
      </c>
      <c r="G20" s="20">
        <f>G18+G17</f>
        <v>1</v>
      </c>
      <c r="H20" s="20">
        <f>H18+H17</f>
        <v>2</v>
      </c>
      <c r="I20" s="20">
        <f>I18+I17</f>
        <v>2</v>
      </c>
      <c r="J20" s="20">
        <f>J18+J17</f>
        <v>1</v>
      </c>
      <c r="K20" s="20">
        <f>K18+K17</f>
        <v>2</v>
      </c>
      <c r="L20" s="20">
        <f>L18+L17</f>
        <v>1</v>
      </c>
      <c r="M20" s="20">
        <f>M18+M17</f>
        <v>2</v>
      </c>
    </row>
    <row r="21" spans="2:13" x14ac:dyDescent="0.35">
      <c r="B21" s="23" t="s">
        <v>32</v>
      </c>
      <c r="C21" s="23"/>
      <c r="D21" s="21">
        <f>D$20/$C$16</f>
        <v>0.25</v>
      </c>
      <c r="E21" s="21">
        <f>E$20/$C$16</f>
        <v>0.125</v>
      </c>
      <c r="F21" s="21">
        <f>F$20/$C$16</f>
        <v>0.25</v>
      </c>
      <c r="G21" s="21">
        <f>G$20/$C$16</f>
        <v>0.125</v>
      </c>
      <c r="H21" s="21">
        <f>H$20/$C$16</f>
        <v>0.25</v>
      </c>
      <c r="I21" s="21">
        <f>I$20/$C$16</f>
        <v>0.25</v>
      </c>
      <c r="J21" s="21">
        <f>J$20/$C$16</f>
        <v>0.125</v>
      </c>
      <c r="K21" s="21">
        <f>K$20/$C$16</f>
        <v>0.25</v>
      </c>
      <c r="L21" s="21">
        <f>L$20/$C$16</f>
        <v>0.125</v>
      </c>
      <c r="M21" s="21">
        <f>M$20/$C$16</f>
        <v>0.25</v>
      </c>
    </row>
  </sheetData>
  <mergeCells count="8">
    <mergeCell ref="B17:C17"/>
    <mergeCell ref="B18:C18"/>
    <mergeCell ref="B20:C20"/>
    <mergeCell ref="B21:C21"/>
    <mergeCell ref="A5:C5"/>
    <mergeCell ref="D5:H5"/>
    <mergeCell ref="I5:M5"/>
    <mergeCell ref="A16:B16"/>
  </mergeCells>
  <conditionalFormatting sqref="D8:M15">
    <cfRule type="containsText" dxfId="6" priority="8" operator="containsText" text="Télétravail">
      <formula>NOT(ISERROR(SEARCH("Télétravail",D8)))</formula>
    </cfRule>
    <cfRule type="containsText" dxfId="5" priority="9" operator="containsText" text="Site">
      <formula>NOT(ISERROR(SEARCH("Site",D8)))</formula>
    </cfRule>
    <cfRule type="containsText" dxfId="4" priority="10" operator="containsText" text="Absent">
      <formula>NOT(ISERROR(SEARCH("Absent",D8)))</formula>
    </cfRule>
  </conditionalFormatting>
  <conditionalFormatting sqref="D21:M21">
    <cfRule type="cellIs" dxfId="3" priority="3" operator="lessThan">
      <formula>0.5</formula>
    </cfRule>
    <cfRule type="cellIs" dxfId="2" priority="4" operator="greaterThan">
      <formula>0.5</formula>
    </cfRule>
  </conditionalFormatting>
  <conditionalFormatting sqref="D20:M20">
    <cfRule type="cellIs" dxfId="1" priority="1" operator="greaterThan">
      <formula>4</formula>
    </cfRule>
    <cfRule type="cellIs" dxfId="0" priority="2" operator="lessThan">
      <formula>5</formula>
    </cfRule>
  </conditionalFormatting>
  <dataValidations count="1">
    <dataValidation type="list" allowBlank="1" showInputMessage="1" showErrorMessage="1" sqref="D8:M15">
      <formula1>"Absent,Site,Télétravail"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BUREL Yvanne Lou</dc:creator>
  <cp:lastModifiedBy>BUREL Yvanne Lou</cp:lastModifiedBy>
  <dcterms:created xsi:type="dcterms:W3CDTF">2021-09-07T13:14:01Z</dcterms:created>
  <dcterms:modified xsi:type="dcterms:W3CDTF">2021-09-07T13:36:18Z</dcterms:modified>
</cp:coreProperties>
</file>