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ydrive.merck.com/personal/royerel_merck_com/Documents/Desktop/PERSO/Travail Excel/"/>
    </mc:Choice>
  </mc:AlternateContent>
  <xr:revisionPtr revIDLastSave="0" documentId="8_{8FD48586-238F-407A-890A-0FB0ECCE2248}" xr6:coauthVersionLast="46" xr6:coauthVersionMax="46" xr10:uidLastSave="{00000000-0000-0000-0000-000000000000}"/>
  <bookViews>
    <workbookView xWindow="-110" yWindow="-110" windowWidth="19420" windowHeight="10420" tabRatio="732" xr2:uid="{BC3773B7-0E19-4C03-8F70-0D71114BDE8F}"/>
  </bookViews>
  <sheets>
    <sheet name="Suivi du temps presta 2022" sheetId="2" r:id="rId1"/>
    <sheet name="Presta Par budget" sheetId="7" r:id="rId2"/>
    <sheet name="Suivi Matériels 2022" sheetId="8" r:id="rId3"/>
    <sheet name="Onglet général" sheetId="9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9" l="1" a="1"/>
  <c r="C7" i="9" s="1"/>
  <c r="J15" i="8"/>
  <c r="J14" i="8"/>
  <c r="J13" i="8"/>
  <c r="J12" i="8"/>
  <c r="J11" i="8"/>
  <c r="J10" i="8"/>
  <c r="J9" i="8"/>
  <c r="J8" i="8"/>
  <c r="J7" i="8"/>
  <c r="J6" i="8"/>
  <c r="J5" i="8"/>
  <c r="J4" i="8"/>
  <c r="J3" i="8"/>
  <c r="C3" i="7"/>
  <c r="P8" i="9" l="1"/>
  <c r="P10" i="9"/>
  <c r="P7" i="9"/>
  <c r="P9" i="9"/>
  <c r="E8" i="7" a="1"/>
  <c r="E8" i="7" s="1"/>
  <c r="F8" i="7" a="1"/>
  <c r="F8" i="7" s="1"/>
  <c r="G8" i="7" a="1"/>
  <c r="G8" i="7" s="1"/>
  <c r="E9" i="7" a="1"/>
  <c r="E9" i="7" s="1"/>
  <c r="F9" i="7" a="1"/>
  <c r="F9" i="7" s="1"/>
  <c r="G9" i="7" a="1"/>
  <c r="G9" i="7" s="1"/>
  <c r="E10" i="7" a="1"/>
  <c r="E10" i="7" s="1"/>
  <c r="F10" i="7" a="1"/>
  <c r="F10" i="7" s="1"/>
  <c r="G10" i="7" a="1"/>
  <c r="G10" i="7" s="1"/>
  <c r="E11" i="7" a="1"/>
  <c r="E11" i="7" s="1"/>
  <c r="F11" i="7" a="1"/>
  <c r="F11" i="7" s="1"/>
  <c r="G11" i="7" a="1"/>
  <c r="G11" i="7" s="1"/>
  <c r="D9" i="7" a="1"/>
  <c r="D9" i="7" s="1"/>
  <c r="D10" i="7" a="1"/>
  <c r="D10" i="7" s="1"/>
  <c r="D11" i="7" a="1"/>
  <c r="D11" i="7" s="1"/>
  <c r="D8" i="7" a="1"/>
  <c r="D8" i="7" s="1"/>
  <c r="H8" i="7" a="1"/>
  <c r="H8" i="7" s="1"/>
  <c r="I8" i="7" a="1"/>
  <c r="I8" i="7" s="1"/>
  <c r="J8" i="7" a="1"/>
  <c r="J8" i="7" s="1"/>
  <c r="K8" i="7" a="1"/>
  <c r="K8" i="7" s="1"/>
  <c r="L8" i="7" a="1"/>
  <c r="L8" i="7" s="1"/>
  <c r="M8" i="7" a="1"/>
  <c r="M8" i="7" s="1"/>
  <c r="N8" i="7" a="1"/>
  <c r="N8" i="7" s="1"/>
  <c r="O8" i="7" a="1"/>
  <c r="O8" i="7" s="1"/>
  <c r="H9" i="7" a="1"/>
  <c r="H9" i="7" s="1"/>
  <c r="I9" i="7" a="1"/>
  <c r="I9" i="7" s="1"/>
  <c r="J9" i="7" a="1"/>
  <c r="J9" i="7" s="1"/>
  <c r="K9" i="7" a="1"/>
  <c r="K9" i="7" s="1"/>
  <c r="L9" i="7" a="1"/>
  <c r="L9" i="7" s="1"/>
  <c r="M9" i="7" a="1"/>
  <c r="M9" i="7" s="1"/>
  <c r="N9" i="7" a="1"/>
  <c r="N9" i="7" s="1"/>
  <c r="O9" i="7" a="1"/>
  <c r="O9" i="7" s="1"/>
  <c r="H10" i="7" a="1"/>
  <c r="H10" i="7" s="1"/>
  <c r="I10" i="7" a="1"/>
  <c r="I10" i="7" s="1"/>
  <c r="J10" i="7" a="1"/>
  <c r="J10" i="7" s="1"/>
  <c r="K10" i="7" a="1"/>
  <c r="K10" i="7" s="1"/>
  <c r="L10" i="7" a="1"/>
  <c r="L10" i="7" s="1"/>
  <c r="M10" i="7" a="1"/>
  <c r="M10" i="7" s="1"/>
  <c r="N10" i="7" a="1"/>
  <c r="N10" i="7" s="1"/>
  <c r="O10" i="7" a="1"/>
  <c r="O10" i="7" s="1"/>
  <c r="H11" i="7" a="1"/>
  <c r="H11" i="7" s="1"/>
  <c r="I11" i="7" a="1"/>
  <c r="I11" i="7" s="1"/>
  <c r="J11" i="7" a="1"/>
  <c r="J11" i="7" s="1"/>
  <c r="K11" i="7" a="1"/>
  <c r="K11" i="7" s="1"/>
  <c r="L11" i="7" a="1"/>
  <c r="L11" i="7" s="1"/>
  <c r="M11" i="7" a="1"/>
  <c r="M11" i="7" s="1"/>
  <c r="N11" i="7" a="1"/>
  <c r="N11" i="7" s="1"/>
  <c r="O11" i="7" a="1"/>
  <c r="O11" i="7" s="1"/>
  <c r="Q13" i="7"/>
  <c r="M22" i="2"/>
  <c r="I22" i="2"/>
  <c r="J22" i="2" s="1"/>
  <c r="M21" i="2"/>
  <c r="I21" i="2"/>
  <c r="J21" i="2" s="1"/>
  <c r="M20" i="2"/>
  <c r="I20" i="2"/>
  <c r="J20" i="2" s="1"/>
  <c r="M19" i="2"/>
  <c r="I19" i="2"/>
  <c r="J19" i="2" s="1"/>
  <c r="M18" i="2"/>
  <c r="I18" i="2"/>
  <c r="J18" i="2" s="1"/>
  <c r="M17" i="2"/>
  <c r="I17" i="2"/>
  <c r="J17" i="2" s="1"/>
  <c r="M16" i="2"/>
  <c r="I16" i="2"/>
  <c r="J16" i="2" s="1"/>
  <c r="M15" i="2"/>
  <c r="I15" i="2"/>
  <c r="J15" i="2" s="1"/>
  <c r="M14" i="2"/>
  <c r="I14" i="2"/>
  <c r="J14" i="2" s="1"/>
  <c r="M13" i="2"/>
  <c r="I13" i="2"/>
  <c r="J13" i="2" s="1"/>
  <c r="M12" i="2"/>
  <c r="I12" i="2"/>
  <c r="J12" i="2" s="1"/>
  <c r="M11" i="2"/>
  <c r="I11" i="2"/>
  <c r="J11" i="2" s="1"/>
  <c r="M10" i="2"/>
  <c r="I10" i="2"/>
  <c r="J10" i="2" s="1"/>
  <c r="M9" i="2"/>
  <c r="I9" i="2"/>
  <c r="J9" i="2" s="1"/>
  <c r="M8" i="2"/>
  <c r="I8" i="2"/>
  <c r="J8" i="2" s="1"/>
  <c r="M7" i="2"/>
  <c r="I7" i="2"/>
  <c r="J7" i="2" s="1"/>
  <c r="M6" i="2"/>
  <c r="I6" i="2"/>
  <c r="J6" i="2" s="1"/>
  <c r="M5" i="2"/>
  <c r="I5" i="2"/>
  <c r="J5" i="2" s="1"/>
  <c r="M4" i="2"/>
  <c r="I4" i="2"/>
  <c r="J4" i="2" s="1"/>
  <c r="M3" i="2"/>
  <c r="I3" i="2"/>
  <c r="J3" i="2" s="1"/>
  <c r="O14" i="7" l="1"/>
  <c r="F14" i="7"/>
  <c r="M14" i="7"/>
  <c r="L14" i="7"/>
  <c r="K14" i="7"/>
  <c r="J14" i="7"/>
  <c r="N14" i="7"/>
  <c r="I14" i="7"/>
  <c r="H14" i="7"/>
  <c r="G14" i="7"/>
  <c r="E14" i="7"/>
  <c r="Q10" i="7"/>
  <c r="Q9" i="7"/>
  <c r="D14" i="7"/>
  <c r="Q8" i="7"/>
  <c r="Q14" i="7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<sst xmlns="http://schemas.openxmlformats.org/spreadsheetml/2006/main" count="154" uniqueCount="75">
  <si>
    <t>Budget</t>
  </si>
  <si>
    <t>PO</t>
  </si>
  <si>
    <t>Société</t>
  </si>
  <si>
    <t>Désignation</t>
  </si>
  <si>
    <t>Prestataires</t>
  </si>
  <si>
    <t>PO-21-1161-01158</t>
  </si>
  <si>
    <t>PO-21-1161-01111</t>
  </si>
  <si>
    <t>PO-21-1161-01137</t>
  </si>
  <si>
    <t>PO-21-1161-01165</t>
  </si>
  <si>
    <t>PO-21-1161-01159</t>
  </si>
  <si>
    <t>PO-21-1161-01126</t>
  </si>
  <si>
    <t>PO-21-1161-01035</t>
  </si>
  <si>
    <t>PO-21-1161-01161</t>
  </si>
  <si>
    <t>PO-21-1161-01125</t>
  </si>
  <si>
    <t>PO-21-1161-01169</t>
  </si>
  <si>
    <t>PO-21-1161-01177</t>
  </si>
  <si>
    <t>PO-22-1161-00039</t>
  </si>
  <si>
    <t>PO-22-1161-00038</t>
  </si>
  <si>
    <t>TJM</t>
  </si>
  <si>
    <t>Jours</t>
  </si>
  <si>
    <t>CP</t>
  </si>
  <si>
    <t>JT</t>
  </si>
  <si>
    <t>JR</t>
  </si>
  <si>
    <t>Début</t>
  </si>
  <si>
    <t>Fin</t>
  </si>
  <si>
    <t>Total</t>
  </si>
  <si>
    <t>Projet - Information</t>
  </si>
  <si>
    <t>Dépenses mensuelles</t>
  </si>
  <si>
    <t>Nom du projet: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</si>
  <si>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</si>
  <si>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</si>
  <si>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</si>
  <si>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</si>
  <si>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</si>
  <si>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</si>
  <si>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</si>
  <si>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</si>
  <si>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</si>
  <si>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</si>
  <si>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</si>
  <si>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</si>
  <si>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:</t>
  </si>
  <si>
    <t>total mois/mois</t>
  </si>
  <si>
    <t>DUPONT</t>
  </si>
  <si>
    <t>JACQUES</t>
  </si>
  <si>
    <t>TINTIN</t>
  </si>
  <si>
    <t>MILOU</t>
  </si>
  <si>
    <t>Date création</t>
  </si>
  <si>
    <t>Date prévue</t>
  </si>
  <si>
    <t>Dernière Réc</t>
  </si>
  <si>
    <t>Total PO</t>
  </si>
  <si>
    <t>Fact PO</t>
  </si>
  <si>
    <t>Reste PO</t>
  </si>
  <si>
    <t xml:space="preserve">PO-21-1161-00047 </t>
  </si>
  <si>
    <t>PO-21-1161-00745</t>
  </si>
  <si>
    <t>PO-21-1161-01103</t>
  </si>
  <si>
    <t>PO-21-1161-01172</t>
  </si>
  <si>
    <t>tout au long de l'année</t>
  </si>
  <si>
    <t>PO-21-1161-01171</t>
  </si>
  <si>
    <t>PO-21-1161-00832</t>
  </si>
  <si>
    <t>PO-21-1161-00875</t>
  </si>
  <si>
    <t>PO-21-1161-00571</t>
  </si>
  <si>
    <t>PO-21-1161-00039</t>
  </si>
  <si>
    <t>PO-21-1161-00534</t>
  </si>
  <si>
    <t>DANONE</t>
  </si>
  <si>
    <t>WISKAS</t>
  </si>
  <si>
    <t>FRISKIES</t>
  </si>
  <si>
    <t>VOLVIC</t>
  </si>
  <si>
    <t>yahourts</t>
  </si>
  <si>
    <t>sacs 220g</t>
  </si>
  <si>
    <t>sac 300g</t>
  </si>
  <si>
    <t>bouteilles 1l</t>
  </si>
  <si>
    <t>Dépenses mensuelles 2022</t>
  </si>
  <si>
    <t>sélectionner le projet avec le filtre</t>
  </si>
  <si>
    <t>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</si>
</sst>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.00\ &quot;€&quot;"/>
    <numFmt numFmtId="166" formatCode="[$-40C]mmmm\-yy;@"/>
    <numFmt numFmtId="167" formatCode="[$-40C]mmm\-yy;@"/>
    <numFmt numFmtId="168" formatCode="_-* #,##0\ &quot;€&quot;_-;\-* #,##0\ &quot;€&quot;_-;_-* &quot;-&quot;??\ &quot;€&quot;_-;_-@_-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6"/>
      <color indexed="9"/>
      <name val="Calibri"/>
      <family val="2"/>
      <scheme val="minor"/>
    </font>
    <font>
      <b/>
      <sz val="8"/>
      <name val="Calibri"/>
      <family val="2"/>
      <scheme val="minor"/>
    </font>
    <font>
      <sz val="10"/>
      <name val="Arial"/>
      <family val="2"/>
    </font>
    <font>
      <b/>
      <sz val="10"/>
      <color indexed="9"/>
      <name val="Calibri"/>
      <family val="2"/>
      <scheme val="minor"/>
    </font>
    <font>
      <b/>
      <u/>
      <sz val="10"/>
      <color theme="0"/>
      <name val="Arial"/>
      <family val="2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sz val="8"/>
      <name val="Arial"/>
      <family val="2"/>
    </font>
    <font>
      <sz val="9"/>
      <name val="Arial"/>
      <family val="2"/>
    </font>
    <font>
      <b/>
      <u/>
      <sz val="10"/>
      <name val="Arial"/>
      <family val="2"/>
    </font>
    <font>
      <b/>
      <u/>
      <sz val="10"/>
      <color rgb="FFFF0000"/>
      <name val="Arial"/>
      <family val="2"/>
    </font>
    <font>
      <b/>
      <sz val="8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790824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0"/>
        <bgColor theme="4"/>
      </patternFill>
    </fill>
    <fill>
      <patternFill patternType="solid">
        <fgColor theme="0"/>
        <bgColor theme="6"/>
      </patternFill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5" tint="0.79998168889431442"/>
        <bgColor theme="4" tint="0.79998168889431442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theme="6" tint="0.79998168889431442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 style="thin">
        <color theme="6" tint="0.39997558519241921"/>
      </left>
      <right/>
      <top style="thin">
        <color theme="6" tint="0.39997558519241921"/>
      </top>
      <bottom style="thin">
        <color theme="6" tint="0.3999755851924192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1">
    <xf numFmtId="0" fontId="0" fillId="0" borderId="0" xfId="0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3" fillId="0" borderId="0" xfId="0" applyFont="1" applyAlignment="1">
      <alignment horizontal="left"/>
    </xf>
    <xf numFmtId="164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14" fontId="4" fillId="0" borderId="0" xfId="0" applyNumberFormat="1" applyFont="1" applyAlignment="1">
      <alignment horizontal="left"/>
    </xf>
    <xf numFmtId="164" fontId="3" fillId="0" borderId="0" xfId="0" applyNumberFormat="1" applyFont="1" applyAlignment="1">
      <alignment horizontal="left"/>
    </xf>
    <xf numFmtId="2" fontId="0" fillId="0" borderId="0" xfId="0" applyNumberFormat="1"/>
    <xf numFmtId="2" fontId="5" fillId="0" borderId="0" xfId="0" applyNumberFormat="1" applyFont="1"/>
    <xf numFmtId="14" fontId="6" fillId="0" borderId="0" xfId="0" applyNumberFormat="1" applyFont="1" applyAlignment="1">
      <alignment horizontal="left"/>
    </xf>
    <xf numFmtId="44" fontId="0" fillId="0" borderId="0" xfId="1" applyFont="1"/>
    <xf numFmtId="165" fontId="0" fillId="0" borderId="0" xfId="0" applyNumberFormat="1" applyAlignment="1">
      <alignment horizontal="left"/>
    </xf>
    <xf numFmtId="14" fontId="7" fillId="0" borderId="0" xfId="0" applyNumberFormat="1" applyFont="1" applyAlignment="1">
      <alignment horizontal="left"/>
    </xf>
    <xf numFmtId="2" fontId="0" fillId="0" borderId="0" xfId="0" applyNumberFormat="1" applyAlignment="1">
      <alignment horizontal="left"/>
    </xf>
    <xf numFmtId="0" fontId="4" fillId="0" borderId="0" xfId="0" applyFont="1" applyAlignment="1">
      <alignment horizontal="left"/>
    </xf>
    <xf numFmtId="165" fontId="4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164" fontId="7" fillId="0" borderId="0" xfId="0" applyNumberFormat="1" applyFont="1" applyAlignment="1">
      <alignment horizontal="left"/>
    </xf>
    <xf numFmtId="0" fontId="4" fillId="0" borderId="0" xfId="0" applyFont="1" applyAlignment="1">
      <alignment horizontal="center"/>
    </xf>
    <xf numFmtId="2" fontId="4" fillId="0" borderId="0" xfId="0" applyNumberFormat="1" applyFont="1" applyAlignment="1">
      <alignment horizontal="left"/>
    </xf>
    <xf numFmtId="0" fontId="4" fillId="0" borderId="0" xfId="0" applyFont="1"/>
    <xf numFmtId="14" fontId="3" fillId="0" borderId="0" xfId="0" applyNumberFormat="1" applyFont="1" applyAlignment="1">
      <alignment horizontal="left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9" fillId="0" borderId="0" xfId="0" applyFont="1"/>
    <xf numFmtId="2" fontId="4" fillId="2" borderId="0" xfId="0" applyNumberFormat="1" applyFont="1" applyFill="1" applyAlignment="1">
      <alignment horizontal="left"/>
    </xf>
    <xf numFmtId="49" fontId="4" fillId="0" borderId="0" xfId="0" applyNumberFormat="1" applyFont="1" applyAlignment="1">
      <alignment horizontal="left"/>
    </xf>
    <xf numFmtId="2" fontId="4" fillId="3" borderId="0" xfId="0" applyNumberFormat="1" applyFont="1" applyFill="1" applyAlignment="1">
      <alignment horizontal="left"/>
    </xf>
    <xf numFmtId="2" fontId="4" fillId="4" borderId="0" xfId="0" applyNumberFormat="1" applyFont="1" applyFill="1" applyAlignment="1">
      <alignment horizontal="left"/>
    </xf>
    <xf numFmtId="166" fontId="0" fillId="0" borderId="0" xfId="0" applyNumberFormat="1" applyAlignment="1">
      <alignment horizontal="left"/>
    </xf>
    <xf numFmtId="167" fontId="0" fillId="0" borderId="0" xfId="0" applyNumberFormat="1" applyAlignment="1">
      <alignment horizontal="left"/>
    </xf>
    <xf numFmtId="0" fontId="13" fillId="0" borderId="0" xfId="0" applyFont="1"/>
    <xf numFmtId="0" fontId="0" fillId="0" borderId="1" xfId="0" applyBorder="1"/>
    <xf numFmtId="0" fontId="14" fillId="5" borderId="1" xfId="0" applyFont="1" applyFill="1" applyBorder="1" applyAlignment="1">
      <alignment horizontal="center" vertical="center" wrapText="1"/>
    </xf>
    <xf numFmtId="0" fontId="15" fillId="5" borderId="0" xfId="0" applyFont="1" applyFill="1" applyAlignment="1">
      <alignment horizontal="left"/>
    </xf>
    <xf numFmtId="168" fontId="16" fillId="7" borderId="1" xfId="1" applyNumberFormat="1" applyFont="1" applyFill="1" applyBorder="1" applyAlignment="1">
      <alignment horizontal="center"/>
    </xf>
    <xf numFmtId="168" fontId="16" fillId="0" borderId="3" xfId="1" applyNumberFormat="1" applyFont="1" applyBorder="1" applyAlignment="1">
      <alignment horizontal="center"/>
    </xf>
    <xf numFmtId="168" fontId="16" fillId="8" borderId="1" xfId="1" applyNumberFormat="1" applyFont="1" applyFill="1" applyBorder="1" applyAlignment="1">
      <alignment horizontal="center"/>
    </xf>
    <xf numFmtId="168" fontId="16" fillId="0" borderId="0" xfId="1" applyNumberFormat="1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7" fillId="9" borderId="4" xfId="0" applyFont="1" applyFill="1" applyBorder="1" applyAlignment="1">
      <alignment horizontal="left"/>
    </xf>
    <xf numFmtId="0" fontId="7" fillId="0" borderId="4" xfId="0" applyFont="1" applyBorder="1" applyAlignment="1">
      <alignment horizontal="left"/>
    </xf>
    <xf numFmtId="0" fontId="3" fillId="9" borderId="4" xfId="0" applyFont="1" applyFill="1" applyBorder="1" applyAlignment="1">
      <alignment horizontal="left"/>
    </xf>
    <xf numFmtId="168" fontId="17" fillId="0" borderId="1" xfId="1" applyNumberFormat="1" applyFont="1" applyBorder="1" applyAlignment="1">
      <alignment horizontal="center"/>
    </xf>
    <xf numFmtId="164" fontId="18" fillId="0" borderId="0" xfId="0" applyNumberFormat="1" applyFont="1" applyAlignment="1">
      <alignment horizontal="left"/>
    </xf>
    <xf numFmtId="0" fontId="12" fillId="10" borderId="1" xfId="0" applyFont="1" applyFill="1" applyBorder="1" applyAlignment="1">
      <alignment horizontal="left"/>
    </xf>
    <xf numFmtId="0" fontId="12" fillId="10" borderId="1" xfId="0" applyFont="1" applyFill="1" applyBorder="1"/>
    <xf numFmtId="14" fontId="12" fillId="10" borderId="1" xfId="0" applyNumberFormat="1" applyFont="1" applyFill="1" applyBorder="1" applyAlignment="1">
      <alignment horizontal="right"/>
    </xf>
    <xf numFmtId="14" fontId="12" fillId="10" borderId="6" xfId="0" applyNumberFormat="1" applyFont="1" applyFill="1" applyBorder="1"/>
    <xf numFmtId="164" fontId="12" fillId="10" borderId="7" xfId="0" applyNumberFormat="1" applyFont="1" applyFill="1" applyBorder="1"/>
    <xf numFmtId="166" fontId="12" fillId="11" borderId="7" xfId="0" applyNumberFormat="1" applyFont="1" applyFill="1" applyBorder="1" applyAlignment="1">
      <alignment horizontal="left"/>
    </xf>
    <xf numFmtId="167" fontId="12" fillId="11" borderId="8" xfId="0" applyNumberFormat="1" applyFont="1" applyFill="1" applyBorder="1" applyAlignment="1">
      <alignment horizontal="left"/>
    </xf>
    <xf numFmtId="166" fontId="12" fillId="11" borderId="8" xfId="0" applyNumberFormat="1" applyFont="1" applyFill="1" applyBorder="1" applyAlignment="1">
      <alignment horizontal="left"/>
    </xf>
    <xf numFmtId="167" fontId="12" fillId="11" borderId="9" xfId="0" applyNumberFormat="1" applyFont="1" applyFill="1" applyBorder="1" applyAlignment="1">
      <alignment horizontal="left"/>
    </xf>
    <xf numFmtId="0" fontId="10" fillId="2" borderId="1" xfId="0" applyFont="1" applyFill="1" applyBorder="1" applyAlignment="1">
      <alignment horizontal="left"/>
    </xf>
    <xf numFmtId="14" fontId="12" fillId="2" borderId="1" xfId="0" applyNumberFormat="1" applyFont="1" applyFill="1" applyBorder="1"/>
    <xf numFmtId="14" fontId="12" fillId="2" borderId="1" xfId="0" applyNumberFormat="1" applyFont="1" applyFill="1" applyBorder="1" applyAlignment="1">
      <alignment horizontal="right"/>
    </xf>
    <xf numFmtId="14" fontId="12" fillId="2" borderId="10" xfId="0" applyNumberFormat="1" applyFont="1" applyFill="1" applyBorder="1"/>
    <xf numFmtId="164" fontId="12" fillId="2" borderId="11" xfId="0" applyNumberFormat="1" applyFont="1" applyFill="1" applyBorder="1"/>
    <xf numFmtId="44" fontId="10" fillId="12" borderId="1" xfId="1" applyFont="1" applyFill="1" applyBorder="1" applyAlignment="1">
      <alignment horizontal="left"/>
    </xf>
    <xf numFmtId="44" fontId="10" fillId="12" borderId="12" xfId="1" applyFont="1" applyFill="1" applyBorder="1" applyAlignment="1">
      <alignment horizontal="left"/>
    </xf>
    <xf numFmtId="0" fontId="10" fillId="2" borderId="1" xfId="0" applyFont="1" applyFill="1" applyBorder="1"/>
    <xf numFmtId="44" fontId="10" fillId="3" borderId="11" xfId="1" applyFont="1" applyFill="1" applyBorder="1" applyAlignment="1">
      <alignment horizontal="left"/>
    </xf>
    <xf numFmtId="44" fontId="10" fillId="3" borderId="1" xfId="1" applyFont="1" applyFill="1" applyBorder="1" applyAlignment="1">
      <alignment horizontal="left"/>
    </xf>
    <xf numFmtId="44" fontId="10" fillId="2" borderId="11" xfId="1" applyFont="1" applyFill="1" applyBorder="1" applyAlignment="1">
      <alignment horizontal="left"/>
    </xf>
    <xf numFmtId="44" fontId="10" fillId="2" borderId="1" xfId="1" applyFont="1" applyFill="1" applyBorder="1" applyAlignment="1">
      <alignment horizontal="left"/>
    </xf>
    <xf numFmtId="44" fontId="10" fillId="2" borderId="12" xfId="1" applyFont="1" applyFill="1" applyBorder="1" applyAlignment="1">
      <alignment horizontal="left"/>
    </xf>
    <xf numFmtId="44" fontId="10" fillId="12" borderId="11" xfId="1" applyFont="1" applyFill="1" applyBorder="1" applyAlignment="1">
      <alignment horizontal="left"/>
    </xf>
    <xf numFmtId="14" fontId="12" fillId="13" borderId="1" xfId="0" applyNumberFormat="1" applyFont="1" applyFill="1" applyBorder="1" applyAlignment="1">
      <alignment horizontal="right"/>
    </xf>
    <xf numFmtId="14" fontId="12" fillId="14" borderId="10" xfId="0" applyNumberFormat="1" applyFont="1" applyFill="1" applyBorder="1"/>
    <xf numFmtId="14" fontId="12" fillId="4" borderId="10" xfId="0" applyNumberFormat="1" applyFont="1" applyFill="1" applyBorder="1"/>
    <xf numFmtId="0" fontId="10" fillId="13" borderId="1" xfId="0" applyFont="1" applyFill="1" applyBorder="1"/>
    <xf numFmtId="0" fontId="10" fillId="13" borderId="1" xfId="0" applyFont="1" applyFill="1" applyBorder="1" applyAlignment="1">
      <alignment horizontal="left"/>
    </xf>
    <xf numFmtId="14" fontId="12" fillId="13" borderId="1" xfId="0" applyNumberFormat="1" applyFont="1" applyFill="1" applyBorder="1"/>
    <xf numFmtId="44" fontId="12" fillId="13" borderId="11" xfId="1" applyFont="1" applyFill="1" applyBorder="1"/>
    <xf numFmtId="14" fontId="12" fillId="13" borderId="10" xfId="0" applyNumberFormat="1" applyFont="1" applyFill="1" applyBorder="1"/>
    <xf numFmtId="164" fontId="12" fillId="13" borderId="11" xfId="0" applyNumberFormat="1" applyFont="1" applyFill="1" applyBorder="1"/>
    <xf numFmtId="0" fontId="4" fillId="0" borderId="5" xfId="0" applyFont="1" applyBorder="1" applyAlignment="1">
      <alignment horizontal="left"/>
    </xf>
    <xf numFmtId="0" fontId="0" fillId="9" borderId="5" xfId="0" applyFont="1" applyFill="1" applyBorder="1" applyAlignment="1">
      <alignment horizontal="left"/>
    </xf>
    <xf numFmtId="0" fontId="4" fillId="0" borderId="4" xfId="0" applyFont="1" applyBorder="1" applyAlignment="1">
      <alignment horizontal="left"/>
    </xf>
    <xf numFmtId="0" fontId="0" fillId="9" borderId="4" xfId="0" applyFont="1" applyFill="1" applyBorder="1" applyAlignment="1">
      <alignment horizontal="left"/>
    </xf>
    <xf numFmtId="0" fontId="21" fillId="0" borderId="0" xfId="0" applyFont="1"/>
    <xf numFmtId="0" fontId="22" fillId="0" borderId="1" xfId="0" applyFont="1" applyBorder="1" applyAlignment="1">
      <alignment horizontal="center"/>
    </xf>
    <xf numFmtId="0" fontId="23" fillId="0" borderId="1" xfId="0" applyFont="1" applyBorder="1"/>
    <xf numFmtId="44" fontId="25" fillId="0" borderId="13" xfId="1" applyFont="1" applyBorder="1" applyAlignment="1">
      <alignment horizontal="center"/>
    </xf>
    <xf numFmtId="44" fontId="21" fillId="0" borderId="1" xfId="1" applyFont="1" applyBorder="1"/>
    <xf numFmtId="44" fontId="16" fillId="7" borderId="1" xfId="1" applyFont="1" applyFill="1" applyBorder="1" applyAlignment="1">
      <alignment horizontal="center"/>
    </xf>
    <xf numFmtId="0" fontId="0" fillId="0" borderId="3" xfId="0" applyBorder="1"/>
    <xf numFmtId="168" fontId="16" fillId="7" borderId="3" xfId="1" applyNumberFormat="1" applyFont="1" applyFill="1" applyBorder="1" applyAlignment="1">
      <alignment horizontal="center"/>
    </xf>
    <xf numFmtId="44" fontId="24" fillId="0" borderId="13" xfId="1" applyFont="1" applyBorder="1" applyAlignment="1">
      <alignment horizontal="center"/>
    </xf>
    <xf numFmtId="0" fontId="0" fillId="0" borderId="13" xfId="0" applyBorder="1"/>
    <xf numFmtId="168" fontId="16" fillId="7" borderId="13" xfId="1" applyNumberFormat="1" applyFont="1" applyFill="1" applyBorder="1" applyAlignment="1">
      <alignment horizontal="center"/>
    </xf>
    <xf numFmtId="168" fontId="16" fillId="0" borderId="1" xfId="1" applyNumberFormat="1" applyFont="1" applyBorder="1" applyAlignment="1">
      <alignment horizontal="center"/>
    </xf>
    <xf numFmtId="164" fontId="12" fillId="10" borderId="8" xfId="0" applyNumberFormat="1" applyFont="1" applyFill="1" applyBorder="1"/>
    <xf numFmtId="164" fontId="12" fillId="10" borderId="9" xfId="0" applyNumberFormat="1" applyFont="1" applyFill="1" applyBorder="1"/>
    <xf numFmtId="164" fontId="12" fillId="2" borderId="1" xfId="0" applyNumberFormat="1" applyFont="1" applyFill="1" applyBorder="1"/>
    <xf numFmtId="164" fontId="12" fillId="2" borderId="12" xfId="0" applyNumberFormat="1" applyFont="1" applyFill="1" applyBorder="1"/>
    <xf numFmtId="164" fontId="12" fillId="13" borderId="1" xfId="0" applyNumberFormat="1" applyFont="1" applyFill="1" applyBorder="1"/>
    <xf numFmtId="44" fontId="19" fillId="16" borderId="11" xfId="1" applyFont="1" applyFill="1" applyBorder="1" applyAlignment="1">
      <alignment horizontal="left"/>
    </xf>
    <xf numFmtId="0" fontId="2" fillId="16" borderId="5" xfId="0" applyFont="1" applyFill="1" applyBorder="1" applyAlignment="1">
      <alignment horizontal="left"/>
    </xf>
    <xf numFmtId="0" fontId="26" fillId="2" borderId="0" xfId="0" applyFont="1" applyFill="1" applyAlignment="1">
      <alignment horizontal="left"/>
    </xf>
    <xf numFmtId="0" fontId="27" fillId="2" borderId="0" xfId="0" applyFont="1" applyFill="1" applyAlignment="1">
      <alignment horizontal="left"/>
    </xf>
    <xf numFmtId="0" fontId="2" fillId="4" borderId="0" xfId="0" applyFont="1" applyFill="1" applyAlignment="1">
      <alignment horizontal="left"/>
    </xf>
    <xf numFmtId="164" fontId="18" fillId="4" borderId="0" xfId="0" applyNumberFormat="1" applyFont="1" applyFill="1" applyAlignment="1">
      <alignment horizontal="left"/>
    </xf>
    <xf numFmtId="2" fontId="2" fillId="4" borderId="0" xfId="0" applyNumberFormat="1" applyFont="1" applyFill="1" applyAlignment="1">
      <alignment horizontal="left"/>
    </xf>
    <xf numFmtId="0" fontId="2" fillId="4" borderId="0" xfId="0" applyFont="1" applyFill="1"/>
    <xf numFmtId="165" fontId="2" fillId="4" borderId="0" xfId="0" applyNumberFormat="1" applyFont="1" applyFill="1" applyAlignment="1">
      <alignment horizontal="left"/>
    </xf>
    <xf numFmtId="0" fontId="18" fillId="4" borderId="0" xfId="0" applyFont="1" applyFill="1" applyAlignment="1">
      <alignment horizontal="left"/>
    </xf>
    <xf numFmtId="0" fontId="2" fillId="4" borderId="0" xfId="0" applyFont="1" applyFill="1" applyAlignment="1">
      <alignment horizontal="center"/>
    </xf>
    <xf numFmtId="14" fontId="18" fillId="4" borderId="0" xfId="0" applyNumberFormat="1" applyFont="1" applyFill="1" applyAlignment="1">
      <alignment horizontal="left"/>
    </xf>
    <xf numFmtId="2" fontId="0" fillId="0" borderId="0" xfId="0" applyNumberFormat="1" applyFont="1" applyAlignment="1">
      <alignment horizontal="left"/>
    </xf>
    <xf numFmtId="49" fontId="2" fillId="4" borderId="0" xfId="0" applyNumberFormat="1" applyFont="1" applyFill="1" applyAlignment="1">
      <alignment horizontal="left"/>
    </xf>
    <xf numFmtId="168" fontId="17" fillId="2" borderId="1" xfId="1" applyNumberFormat="1" applyFont="1" applyFill="1" applyBorder="1" applyAlignment="1">
      <alignment horizontal="center"/>
    </xf>
    <xf numFmtId="0" fontId="19" fillId="4" borderId="1" xfId="0" applyFont="1" applyFill="1" applyBorder="1" applyAlignment="1">
      <alignment horizontal="left"/>
    </xf>
    <xf numFmtId="0" fontId="2" fillId="16" borderId="4" xfId="0" applyFont="1" applyFill="1" applyBorder="1" applyAlignment="1">
      <alignment horizontal="left"/>
    </xf>
    <xf numFmtId="0" fontId="19" fillId="4" borderId="1" xfId="0" applyFont="1" applyFill="1" applyBorder="1" applyAlignment="1">
      <alignment wrapText="1"/>
    </xf>
    <xf numFmtId="14" fontId="28" fillId="4" borderId="1" xfId="0" applyNumberFormat="1" applyFont="1" applyFill="1" applyBorder="1"/>
    <xf numFmtId="14" fontId="28" fillId="4" borderId="1" xfId="0" applyNumberFormat="1" applyFont="1" applyFill="1" applyBorder="1" applyAlignment="1">
      <alignment horizontal="right"/>
    </xf>
    <xf numFmtId="14" fontId="28" fillId="4" borderId="10" xfId="0" applyNumberFormat="1" applyFont="1" applyFill="1" applyBorder="1"/>
    <xf numFmtId="164" fontId="28" fillId="4" borderId="11" xfId="0" applyNumberFormat="1" applyFont="1" applyFill="1" applyBorder="1"/>
    <xf numFmtId="164" fontId="28" fillId="4" borderId="1" xfId="0" applyNumberFormat="1" applyFont="1" applyFill="1" applyBorder="1"/>
    <xf numFmtId="164" fontId="28" fillId="4" borderId="12" xfId="0" applyNumberFormat="1" applyFont="1" applyFill="1" applyBorder="1"/>
    <xf numFmtId="44" fontId="19" fillId="16" borderId="1" xfId="1" applyFont="1" applyFill="1" applyBorder="1" applyAlignment="1">
      <alignment horizontal="left"/>
    </xf>
    <xf numFmtId="44" fontId="19" fillId="16" borderId="12" xfId="1" applyFont="1" applyFill="1" applyBorder="1" applyAlignment="1">
      <alignment horizontal="left"/>
    </xf>
    <xf numFmtId="0" fontId="19" fillId="4" borderId="1" xfId="0" applyFont="1" applyFill="1" applyBorder="1"/>
    <xf numFmtId="44" fontId="28" fillId="4" borderId="11" xfId="1" applyFont="1" applyFill="1" applyBorder="1"/>
    <xf numFmtId="44" fontId="19" fillId="4" borderId="11" xfId="1" applyFont="1" applyFill="1" applyBorder="1" applyAlignment="1">
      <alignment horizontal="left"/>
    </xf>
    <xf numFmtId="44" fontId="19" fillId="4" borderId="1" xfId="1" applyFont="1" applyFill="1" applyBorder="1" applyAlignment="1">
      <alignment horizontal="left"/>
    </xf>
    <xf numFmtId="44" fontId="19" fillId="4" borderId="12" xfId="1" applyFont="1" applyFill="1" applyBorder="1" applyAlignment="1">
      <alignment horizontal="left"/>
    </xf>
    <xf numFmtId="0" fontId="11" fillId="5" borderId="1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0" xfId="0" applyFont="1" applyFill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0" fontId="20" fillId="15" borderId="1" xfId="0" applyFont="1" applyFill="1" applyBorder="1" applyAlignment="1">
      <alignment horizontal="center" vertical="center" wrapText="1"/>
    </xf>
    <xf numFmtId="0" fontId="20" fillId="15" borderId="2" xfId="0" applyFont="1" applyFill="1" applyBorder="1" applyAlignment="1">
      <alignment horizontal="center" vertical="center" wrapText="1"/>
    </xf>
    <xf numFmtId="0" fontId="20" fillId="15" borderId="0" xfId="0" applyFont="1" applyFill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57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164" formatCode="_-* #,##0.00\ [$€-40C]_-;\-* #,##0.00\ [$€-40C]_-;_-* &quot;-&quot;??\ [$€-40C]_-;_-@_-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167" formatCode="[$-40C]mmm\-yy;@"/>
      <fill>
        <patternFill patternType="solid">
          <fgColor theme="6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</dxf>
    <dxf>
      <numFmt numFmtId="2" formatCode="0.00"/>
      <alignment horizontal="left" vertical="bottom" textRotation="0" wrapText="0" indent="0" justifyLastLine="0" shrinkToFit="0" readingOrder="0"/>
    </dxf>
    <dxf>
      <numFmt numFmtId="2" formatCode="0.00"/>
      <alignment horizontal="left" textRotation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numFmt numFmtId="2" formatCode="0.00"/>
      <alignment horizontal="left" textRotation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numFmt numFmtId="2" formatCode="0.00"/>
      <alignment horizontal="left" textRotation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numFmt numFmtId="2" formatCode="0.00"/>
      <alignment horizontal="left" textRotation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numFmt numFmtId="2" formatCode="0.00"/>
      <alignment horizontal="left" textRotation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numFmt numFmtId="2" formatCode="0.00"/>
      <alignment horizontal="left" textRotation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numFmt numFmtId="2" formatCode="0.00"/>
      <alignment horizontal="left" textRotation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numFmt numFmtId="2" formatCode="0.00"/>
      <alignment horizontal="left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.00\ [$€-40C]_-;\-* #,##0.00\ [$€-40C]_-;_-* &quot;-&quot;??\ [$€-40C]_-;_-@_-"/>
      <alignment horizontal="left" vertical="bottom" textRotation="0" wrapText="0" indent="0" justifyLastLine="0" shrinkToFit="0" readingOrder="0"/>
    </dxf>
    <dxf>
      <font>
        <b/>
      </font>
      <numFmt numFmtId="164" formatCode="_-* #,##0.00\ [$€-40C]_-;\-* #,##0.00\ [$€-40C]_-;_-* &quot;-&quot;??\ [$€-40C]_-;_-@_-"/>
      <alignment horizontal="left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left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center" vertical="bottom" textRotation="0" wrapText="0" indent="0" justifyLastLine="0" shrinkToFit="0" readingOrder="0"/>
    </dxf>
    <dxf>
      <alignment horizontal="center" vertical="bottom" textRotation="0" indent="0" justifyLastLine="0" shrinkToFit="0" readingOrder="0"/>
    </dxf>
    <dxf>
      <numFmt numFmtId="164" formatCode="_-* #,##0.00\ [$€-40C]_-;\-* #,##0.00\ [$€-40C]_-;_-* &quot;-&quot;??\ [$€-40C]_-;_-@_-"/>
      <alignment horizontal="left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</font>
      <alignment horizontal="left" textRotation="0" indent="0" justifyLastLine="0" shrinkToFit="0" readingOrder="0"/>
    </dxf>
    <dxf>
      <numFmt numFmtId="165" formatCode="#,##0.00\ &quot;€&quot;"/>
      <alignment horizontal="left" vertical="bottom" textRotation="0" wrapText="0" indent="0" justifyLastLine="0" shrinkToFit="0" readingOrder="0"/>
    </dxf>
    <dxf>
      <numFmt numFmtId="165" formatCode="#,##0.00\ &quot;€&quot;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539750</xdr:colOff>
      <xdr:row>17</xdr:row>
      <xdr:rowOff>139700</xdr:rowOff>
    </xdr:from>
    <xdr:to>
      <xdr:col>11</xdr:col>
      <xdr:colOff>654050</xdr:colOff>
      <xdr:row>23</xdr:row>
      <xdr:rowOff>107950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1BE03A6-0373-4C7E-88A8-1879AE8E7280}"/>
            </a:ext>
          </a:extLst>
        </xdr:cNvPr>
        <xdr:cNvSpPr txBox="1"/>
      </xdr:nvSpPr>
      <xdr:spPr>
        <a:xfrm>
          <a:off x="6711950" y="1619250"/>
          <a:ext cx="3162300" cy="1073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la cellule C7 de l'onglet</a:t>
          </a:r>
          <a:r>
            <a:rPr lang="fr-FR" sz="1100" baseline="0"/>
            <a:t> général, nous avons le total du matériel commandé pour le mois de Janvier sur le budget 601004=1186€ + je souhaiterais rajouter le total de l'onglet "Presta par budget"+8160€ au lieu de prendre les jours par presta de l'onglet "Suivi du temps presta2022"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323850</xdr:colOff>
      <xdr:row>0</xdr:row>
      <xdr:rowOff>50800</xdr:rowOff>
    </xdr:from>
    <xdr:to>
      <xdr:col>10</xdr:col>
      <xdr:colOff>323850</xdr:colOff>
      <xdr:row>6</xdr:row>
      <xdr:rowOff>114300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2D6608DA-3C06-41BE-8E77-8B87B5C605AF}"/>
            </a:ext>
          </a:extLst>
        </xdr:cNvPr>
        <xdr:cNvSpPr txBox="1"/>
      </xdr:nvSpPr>
      <xdr:spPr>
        <a:xfrm>
          <a:off x="3371850" y="50800"/>
          <a:ext cx="4572000" cy="1168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exemple: </a:t>
          </a:r>
          <a:r>
            <a:rPr lang="fr-FR" sz="1100"/>
            <a:t>somme de l'ensemble des commandes de prestations passées sur</a:t>
          </a:r>
          <a:r>
            <a:rPr lang="fr-FR" sz="1100" baseline="0"/>
            <a:t> le mois de Janvier </a:t>
          </a:r>
          <a:r>
            <a:rPr lang="fr-FR" sz="1100"/>
            <a:t>dans l'onglet "Suivi du temps presta 2022"</a:t>
          </a:r>
          <a:r>
            <a:rPr lang="fr-FR" sz="1100" baseline="0"/>
            <a:t> (informations en rouge sur fond orange) + somme de l'ensemble des montants commandés de matériels dans l'onglet "Suivi Matériels 2022" pour le budget 601004 calculés automatiquement.</a:t>
          </a:r>
          <a:endParaRPr lang="fr-FR" sz="1100"/>
        </a:p>
      </xdr:txBody>
    </xdr:sp>
    <xdr:clientData/>
  </xdr:twoCellAnchor>
  <xdr:twoCellAnchor>
    <xdr:from>
      <xdr:col>2</xdr:col>
      <xdr:colOff>654050</xdr:colOff>
      <xdr:row>3</xdr:row>
      <xdr:rowOff>171450</xdr:rowOff>
    </xdr:from>
    <xdr:to>
      <xdr:col>4</xdr:col>
      <xdr:colOff>317500</xdr:colOff>
      <xdr:row>6</xdr:row>
      <xdr:rowOff>25400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F918E421-4374-445B-8505-DBC9505BB0E1}"/>
            </a:ext>
          </a:extLst>
        </xdr:cNvPr>
        <xdr:cNvCxnSpPr/>
      </xdr:nvCxnSpPr>
      <xdr:spPr>
        <a:xfrm flipH="1">
          <a:off x="2178050" y="723900"/>
          <a:ext cx="1187450" cy="406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C7EE688-D1ED-401C-80A6-DFD4313371B5}" name="BDD_PRESTA_ESTIME3" displayName="BDD_PRESTA_ESTIME3" ref="A2:Y23" totalsRowCount="1" headerRowDxfId="56" dataDxfId="55" totalsRowDxfId="54">
  <autoFilter ref="A2:Y22" xr:uid="{00000000-0009-0000-0100-000003000000}">
    <filterColumn colId="0">
      <filters>
        <filter val="601004"/>
      </filters>
    </filterColumn>
  </autoFilter>
  <tableColumns count="25">
    <tableColumn id="1" xr3:uid="{E0950A63-DA2A-4E31-9A20-FFA9F4A4471A}" name="Budget" dataDxfId="53" totalsRowDxfId="52"/>
    <tableColumn id="2" xr3:uid="{C5FBCD26-9376-491F-9587-7EB80C81EEB5}" name="PO" dataDxfId="51" totalsRowDxfId="50"/>
    <tableColumn id="28" xr3:uid="{15D8B8DC-CA11-4282-AD23-50B7FFDDEEC8}" name="Société" dataDxfId="49" totalsRowDxfId="48"/>
    <tableColumn id="3" xr3:uid="{1AA1036B-12D4-4ACD-94CD-43E7083D3254}" name="Désignation" dataDxfId="47" totalsRowDxfId="46"/>
    <tableColumn id="4" xr3:uid="{113A8705-FCB3-48C4-93FD-91A656CA5B9C}" name="Prestataires" dataDxfId="45" totalsRowDxfId="44"/>
    <tableColumn id="27" xr3:uid="{F3B8C143-A5C3-45C0-B94F-A79E1FB79770}" name="TJM" dataDxfId="43" totalsRowDxfId="42"/>
    <tableColumn id="6" xr3:uid="{7FC4577C-8FBB-4E10-8776-E3FFD12DA74D}" name="Jours" dataDxfId="41" totalsRowDxfId="40"/>
    <tableColumn id="12" xr3:uid="{9245F70B-67DD-48B1-88CC-6CF32EFE6636}" name="CP" dataDxfId="39" totalsRowDxfId="38"/>
    <tableColumn id="13" xr3:uid="{9EA6BEC9-6F55-43E2-B34F-00B5405CCD88}" name="JT" dataDxfId="37" totalsRowDxfId="36">
      <calculatedColumnFormula>SUM(#REF!)</calculatedColumnFormula>
    </tableColumn>
    <tableColumn id="14" xr3:uid="{F3C31B7E-1471-4233-8A7B-5C8112C51219}" name="JR" dataDxfId="35" totalsRowDxfId="34">
      <calculatedColumnFormula>BDD_PRESTA_ESTIME3[[#This Row],[Jours]]-BDD_PRESTA_ESTIME3[[#This Row],[JT]]</calculatedColumnFormula>
    </tableColumn>
    <tableColumn id="7" xr3:uid="{6529B915-4EAB-4224-B4AF-0B3EA08006D0}" name="Début" dataDxfId="33" totalsRowDxfId="32"/>
    <tableColumn id="8" xr3:uid="{2CAB408C-B48B-43E7-A001-510C2511D1DE}" name="Fin" dataDxfId="31" totalsRowDxfId="30"/>
    <tableColumn id="9" xr3:uid="{A7D638C3-BCE2-428F-A8F2-85D38F044EA6}" name="Total" dataDxfId="29" totalsRowDxfId="28"/>
    <tableColumn id="15" xr3:uid="{98E70F62-D019-4EDB-BEBC-4FE8D83D5D02}" name="Janvier" dataDxfId="27" totalsRowDxfId="26"/>
    <tableColumn id="16" xr3:uid="{165F5D3A-8CCC-4466-8852-8801488B2DA4}" name="Février" dataDxfId="25" totalsRowDxfId="24"/>
    <tableColumn id="17" xr3:uid="{5F7660A8-B4C3-4739-8F4A-6032223B8A6F}" name="Mars" dataDxfId="23" totalsRowDxfId="22"/>
    <tableColumn id="18" xr3:uid="{CAC52563-9BD9-4752-A613-97AB317DA9F6}" name="Avril" dataDxfId="21" totalsRowDxfId="20"/>
    <tableColumn id="19" xr3:uid="{42FE1CC3-F6D3-41FD-9E69-EF0FAB27175D}" name="Mai" dataDxfId="19" totalsRowDxfId="18"/>
    <tableColumn id="20" xr3:uid="{BA565DF3-F3B5-4A8B-ABB7-5956F908CFC5}" name="Juin" dataDxfId="17" totalsRowDxfId="16"/>
    <tableColumn id="21" xr3:uid="{F1765EC7-4F27-4342-8C7C-EBE4808070A2}" name="Juillet" dataDxfId="15" totalsRowDxfId="14"/>
    <tableColumn id="22" xr3:uid="{5A771EFD-77E5-4691-ADC4-62C9A9F4147E}" name="Août" dataDxfId="13" totalsRowDxfId="12"/>
    <tableColumn id="29" xr3:uid="{945A5481-DF88-4532-BF73-944E5B846881}" name="Septembre" dataDxfId="11" totalsRowDxfId="10"/>
    <tableColumn id="30" xr3:uid="{359B534D-3DBF-4853-BCC5-50F05E0D1473}" name="Octobre" dataDxfId="9" totalsRowDxfId="8"/>
    <tableColumn id="31" xr3:uid="{B728BE0E-E32D-489A-98F6-4770CBA76D83}" name="Novembre" dataDxfId="7" totalsRowDxfId="6"/>
    <tableColumn id="32" xr3:uid="{2B5AA697-F015-4FF4-9C53-4C2D708F0DB5}" name="Décembre" dataDxfId="5" totalsRowDxfId="4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B1B51B4-2A70-4BB4-849E-3AF47E1749B2}" name="Tableau2" displayName="Tableau2" ref="A2:V15" totalsRowShown="0" headerRowDxfId="3" headerRowBorderDxfId="2">
  <autoFilter ref="A2:V15" xr:uid="{C30CBB62-AB36-46D4-BB01-2DBF11FDE2F7}">
    <filterColumn colId="0">
      <filters>
        <filter val="601004"/>
      </filters>
    </filterColumn>
  </autoFilter>
  <tableColumns count="22">
    <tableColumn id="1" xr3:uid="{8D6F9E71-3847-4A95-A46C-25C86525A719}" name="Budget"/>
    <tableColumn id="2" xr3:uid="{334A71F9-903B-4191-BC48-DE12F33D6E38}" name="PO"/>
    <tableColumn id="3" xr3:uid="{2758E098-79F0-4B68-9D39-20163B76111E}" name="Société"/>
    <tableColumn id="4" xr3:uid="{52D80BA3-66DB-4D50-ABBB-D9AD9C56E70E}" name="Désignation" dataDxfId="1"/>
    <tableColumn id="5" xr3:uid="{3654D4D7-F64E-4E4B-BB29-41B62B566777}" name="Date création"/>
    <tableColumn id="6" xr3:uid="{E4EB8FBE-7386-4364-9B77-50ABF189BEDF}" name="Date prévue"/>
    <tableColumn id="7" xr3:uid="{FB9E01BE-FCBE-4F27-9AAB-78B82AC32402}" name="Dernière Réc"/>
    <tableColumn id="8" xr3:uid="{DFA928A4-AA60-4324-A35F-929C724A4E74}" name="Total PO"/>
    <tableColumn id="9" xr3:uid="{1374FCF9-3F56-4F14-A455-D29214315570}" name="Fact PO"/>
    <tableColumn id="10" xr3:uid="{FE06673A-DFF6-4604-A8F9-ABB9C03BDC12}" name="Reste PO" dataDxfId="0">
      <calculatedColumnFormula>H3-I3</calculatedColumnFormula>
    </tableColumn>
    <tableColumn id="11" xr3:uid="{BD5B8CCD-5B34-4205-AAA0-2A9EB0077986}" name="Janvier"/>
    <tableColumn id="12" xr3:uid="{5A505774-D309-40FE-B63D-8A7F4614F219}" name="Février"/>
    <tableColumn id="13" xr3:uid="{C7F81AEF-9DA4-4151-B3F4-96CE8630290D}" name="Mars"/>
    <tableColumn id="14" xr3:uid="{8E648532-EF03-4E48-9A8C-C25AED2822DC}" name="Avril"/>
    <tableColumn id="15" xr3:uid="{8B80C85B-97A3-4FDE-A8A9-E8395B3D82EA}" name="Mai"/>
    <tableColumn id="16" xr3:uid="{665D876F-5B47-4B70-ABB7-5D967E63EF84}" name="Juin"/>
    <tableColumn id="17" xr3:uid="{4CAFAE9C-760F-401B-A01A-315A88922DDB}" name="Juillet"/>
    <tableColumn id="18" xr3:uid="{A09E1A49-99E9-4E91-A096-9CF7CE947D13}" name="Août"/>
    <tableColumn id="19" xr3:uid="{0BC1D57B-CB63-4833-860D-07AADB67F328}" name="Septembre"/>
    <tableColumn id="20" xr3:uid="{9907B53A-D220-4F9D-BDEF-57524A1AE0DE}" name="Octobre"/>
    <tableColumn id="21" xr3:uid="{6FC0DEE6-0FCB-4B25-BA4E-0BAE69DEA978}" name="Novembre"/>
    <tableColumn id="22" xr3:uid="{BB469A9C-5F7D-4659-BFDF-99F3B9E5F69E}" name="Décemb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8CFD4-DA86-4E15-B228-34744635E9A5}">
  <sheetPr codeName="Feuil5">
    <tabColor theme="0"/>
    <pageSetUpPr autoPageBreaks="0"/>
  </sheetPr>
  <dimension ref="A1:Y27"/>
  <sheetViews>
    <sheetView tabSelected="1" zoomScaleNormal="100" workbookViewId="0">
      <selection activeCell="N7" sqref="N7:N15"/>
    </sheetView>
  </sheetViews>
  <sheetFormatPr baseColWidth="10" defaultRowHeight="14.5" x14ac:dyDescent="0.35"/>
  <cols>
    <col min="1" max="1" width="9.1796875" style="1" customWidth="1"/>
    <col min="2" max="2" width="17.26953125" style="2" customWidth="1"/>
    <col min="3" max="3" width="10.1796875" style="1" customWidth="1"/>
    <col min="4" max="4" width="7.90625" style="1" customWidth="1"/>
    <col min="5" max="5" width="11.08984375" style="3" customWidth="1"/>
    <col min="6" max="6" width="13" style="4" customWidth="1"/>
    <col min="7" max="7" width="10.26953125" style="5" customWidth="1"/>
    <col min="8" max="8" width="7.81640625" style="5" customWidth="1"/>
    <col min="9" max="9" width="11.81640625" style="5" customWidth="1"/>
    <col min="10" max="10" width="9.1796875" style="5" customWidth="1"/>
    <col min="11" max="11" width="12.1796875" style="6" customWidth="1"/>
    <col min="12" max="12" width="10.54296875" style="6" customWidth="1"/>
    <col min="13" max="13" width="15.54296875" style="7" customWidth="1"/>
    <col min="14" max="14" width="12.7265625" style="8" bestFit="1" customWidth="1"/>
    <col min="15" max="21" width="8.54296875" style="8" customWidth="1"/>
    <col min="22" max="25" width="8.54296875" style="9" customWidth="1"/>
    <col min="26" max="26" width="47.1796875" bestFit="1" customWidth="1"/>
  </cols>
  <sheetData>
    <row r="1" spans="1:25" ht="20.149999999999999" customHeight="1" x14ac:dyDescent="0.35">
      <c r="L1" s="10"/>
      <c r="M1"/>
      <c r="Q1" s="11"/>
      <c r="R1" s="11"/>
      <c r="S1" s="11"/>
      <c r="T1" s="11"/>
    </row>
    <row r="2" spans="1:25" x14ac:dyDescent="0.35">
      <c r="A2" s="1" t="s">
        <v>0</v>
      </c>
      <c r="B2" s="2" t="s">
        <v>1</v>
      </c>
      <c r="C2" s="1" t="s">
        <v>2</v>
      </c>
      <c r="D2" s="12" t="s">
        <v>3</v>
      </c>
      <c r="E2" s="3" t="s">
        <v>4</v>
      </c>
      <c r="F2" s="7" t="s">
        <v>18</v>
      </c>
      <c r="G2" s="5" t="s">
        <v>19</v>
      </c>
      <c r="H2" s="5" t="s">
        <v>20</v>
      </c>
      <c r="I2" s="5" t="s">
        <v>21</v>
      </c>
      <c r="J2" s="5" t="s">
        <v>22</v>
      </c>
      <c r="K2" s="13" t="s">
        <v>23</v>
      </c>
      <c r="L2" s="13" t="s">
        <v>24</v>
      </c>
      <c r="M2" s="7" t="s">
        <v>25</v>
      </c>
      <c r="N2" s="31" t="s">
        <v>29</v>
      </c>
      <c r="O2" s="32" t="s">
        <v>30</v>
      </c>
      <c r="P2" s="32" t="s">
        <v>31</v>
      </c>
      <c r="Q2" s="31" t="s">
        <v>32</v>
      </c>
      <c r="R2" s="32" t="s">
        <v>33</v>
      </c>
      <c r="S2" s="32" t="s">
        <v>34</v>
      </c>
      <c r="T2" s="31" t="s">
        <v>35</v>
      </c>
      <c r="U2" s="32" t="s">
        <v>36</v>
      </c>
      <c r="V2" s="32" t="s">
        <v>37</v>
      </c>
      <c r="W2" s="31" t="s">
        <v>38</v>
      </c>
      <c r="X2" s="32" t="s">
        <v>39</v>
      </c>
      <c r="Y2" s="32" t="s">
        <v>40</v>
      </c>
    </row>
    <row r="3" spans="1:25" s="107" customFormat="1" x14ac:dyDescent="0.35">
      <c r="A3" s="104">
        <v>601004</v>
      </c>
      <c r="B3" s="107" t="s">
        <v>5</v>
      </c>
      <c r="C3" s="104" t="s">
        <v>64</v>
      </c>
      <c r="D3" s="108"/>
      <c r="E3" s="109" t="s">
        <v>43</v>
      </c>
      <c r="F3" s="105">
        <v>680</v>
      </c>
      <c r="G3" s="110">
        <v>60</v>
      </c>
      <c r="H3" s="110"/>
      <c r="I3" s="110">
        <f>SUM(BDD_PRESTA_ESTIME3[[#This Row],[Janvier]:[Décembre]])</f>
        <v>12</v>
      </c>
      <c r="J3" s="110">
        <f>BDD_PRESTA_ESTIME3[[#This Row],[Jours]]-BDD_PRESTA_ESTIME3[[#This Row],[JT]]</f>
        <v>48</v>
      </c>
      <c r="K3" s="111">
        <v>44564</v>
      </c>
      <c r="L3" s="111">
        <v>44645</v>
      </c>
      <c r="M3" s="105">
        <f>BDD_PRESTA_ESTIME3[[#This Row],[Jours]]*BDD_PRESTA_ESTIME3[[#This Row],[TJM]]</f>
        <v>40800</v>
      </c>
      <c r="N3" s="106">
        <v>12</v>
      </c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</row>
    <row r="4" spans="1:25" s="21" customFormat="1" hidden="1" x14ac:dyDescent="0.35">
      <c r="A4" s="15">
        <v>601000</v>
      </c>
      <c r="B4" t="s">
        <v>6</v>
      </c>
      <c r="C4" s="15" t="s">
        <v>65</v>
      </c>
      <c r="D4" s="16"/>
      <c r="E4" s="17" t="s">
        <v>44</v>
      </c>
      <c r="F4" s="46">
        <v>650</v>
      </c>
      <c r="G4" s="19">
        <v>12</v>
      </c>
      <c r="H4" s="19"/>
      <c r="I4" s="19">
        <f>SUM(BDD_PRESTA_ESTIME3[[#This Row],[Janvier]:[Décembre]])</f>
        <v>8</v>
      </c>
      <c r="J4" s="19">
        <f>BDD_PRESTA_ESTIME3[[#This Row],[Jours]]-BDD_PRESTA_ESTIME3[[#This Row],[JT]]</f>
        <v>4</v>
      </c>
      <c r="K4" s="13">
        <v>44562</v>
      </c>
      <c r="L4" s="13">
        <v>44651</v>
      </c>
      <c r="M4" s="18">
        <f>BDD_PRESTA_ESTIME3[[#This Row],[Jours]]*BDD_PRESTA_ESTIME3[[#This Row],[TJM]]</f>
        <v>7800</v>
      </c>
      <c r="N4" s="112">
        <v>8</v>
      </c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</row>
    <row r="5" spans="1:25" hidden="1" x14ac:dyDescent="0.35">
      <c r="A5" s="1">
        <v>601079</v>
      </c>
      <c r="B5" t="s">
        <v>7</v>
      </c>
      <c r="C5" s="1" t="s">
        <v>66</v>
      </c>
      <c r="D5" s="12"/>
      <c r="E5" s="3" t="s">
        <v>45</v>
      </c>
      <c r="F5" s="46">
        <v>460</v>
      </c>
      <c r="G5" s="5">
        <v>63</v>
      </c>
      <c r="I5" s="5">
        <f>SUM(BDD_PRESTA_ESTIME3[[#This Row],[Janvier]:[Décembre]])</f>
        <v>6</v>
      </c>
      <c r="J5" s="5">
        <f>BDD_PRESTA_ESTIME3[[#This Row],[Jours]]-BDD_PRESTA_ESTIME3[[#This Row],[JT]]</f>
        <v>57</v>
      </c>
      <c r="K5" s="22">
        <v>44566</v>
      </c>
      <c r="L5" s="22">
        <v>44651</v>
      </c>
      <c r="M5" s="7">
        <f>BDD_PRESTA_ESTIME3[[#This Row],[Jours]]*BDD_PRESTA_ESTIME3[[#This Row],[TJM]]</f>
        <v>28980</v>
      </c>
      <c r="N5" s="112">
        <v>6</v>
      </c>
      <c r="O5" s="14"/>
      <c r="P5" s="14"/>
      <c r="Q5" s="14"/>
      <c r="R5" s="14"/>
      <c r="S5" s="14"/>
      <c r="T5" s="14"/>
      <c r="U5" s="14"/>
      <c r="V5" s="20"/>
      <c r="W5" s="20"/>
      <c r="X5" s="20"/>
      <c r="Y5" s="14"/>
    </row>
    <row r="6" spans="1:25" s="21" customFormat="1" hidden="1" x14ac:dyDescent="0.35">
      <c r="A6" s="15">
        <v>601005</v>
      </c>
      <c r="B6" t="s">
        <v>8</v>
      </c>
      <c r="C6" s="15" t="s">
        <v>67</v>
      </c>
      <c r="D6" s="16"/>
      <c r="E6" s="17" t="s">
        <v>46</v>
      </c>
      <c r="F6" s="46">
        <v>591.6</v>
      </c>
      <c r="G6" s="19">
        <v>17</v>
      </c>
      <c r="H6" s="19"/>
      <c r="I6" s="19">
        <f>SUM(BDD_PRESTA_ESTIME3[[#This Row],[Janvier]:[Décembre]])</f>
        <v>14</v>
      </c>
      <c r="J6" s="19">
        <f>BDD_PRESTA_ESTIME3[[#This Row],[Jours]]-BDD_PRESTA_ESTIME3[[#This Row],[JT]]</f>
        <v>3</v>
      </c>
      <c r="K6" s="13">
        <v>44562</v>
      </c>
      <c r="L6" s="13">
        <v>44651</v>
      </c>
      <c r="M6" s="18">
        <f>BDD_PRESTA_ESTIME3[[#This Row],[Jours]]*BDD_PRESTA_ESTIME3[[#This Row],[TJM]]</f>
        <v>10057.200000000001</v>
      </c>
      <c r="N6" s="112">
        <v>14</v>
      </c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</row>
    <row r="7" spans="1:25" s="107" customFormat="1" x14ac:dyDescent="0.35">
      <c r="A7" s="104">
        <v>601004</v>
      </c>
      <c r="B7" s="107" t="s">
        <v>8</v>
      </c>
      <c r="C7" s="104"/>
      <c r="D7" s="108"/>
      <c r="E7" s="109"/>
      <c r="F7" s="105">
        <v>591.6</v>
      </c>
      <c r="G7" s="110">
        <v>18</v>
      </c>
      <c r="H7" s="110"/>
      <c r="I7" s="110">
        <f>SUM(BDD_PRESTA_ESTIME3[[#This Row],[Janvier]:[Décembre]])</f>
        <v>0</v>
      </c>
      <c r="J7" s="110">
        <f>BDD_PRESTA_ESTIME3[[#This Row],[Jours]]-BDD_PRESTA_ESTIME3[[#This Row],[JT]]</f>
        <v>18</v>
      </c>
      <c r="K7" s="111">
        <v>44562</v>
      </c>
      <c r="L7" s="111">
        <v>44651</v>
      </c>
      <c r="M7" s="105">
        <f>BDD_PRESTA_ESTIME3[[#This Row],[Jours]]*BDD_PRESTA_ESTIME3[[#This Row],[TJM]]</f>
        <v>10648.800000000001</v>
      </c>
      <c r="N7" s="106"/>
      <c r="O7" s="106"/>
      <c r="P7" s="106"/>
      <c r="Q7" s="106"/>
      <c r="R7" s="106"/>
      <c r="S7" s="106"/>
      <c r="T7" s="106"/>
      <c r="U7" s="106"/>
      <c r="V7" s="106"/>
      <c r="W7" s="106"/>
      <c r="X7" s="106"/>
      <c r="Y7" s="106"/>
    </row>
    <row r="8" spans="1:25" s="21" customFormat="1" hidden="1" x14ac:dyDescent="0.35">
      <c r="A8" s="15">
        <v>601000</v>
      </c>
      <c r="B8" t="s">
        <v>8</v>
      </c>
      <c r="C8" s="15"/>
      <c r="D8" s="16"/>
      <c r="E8" s="17" t="s">
        <v>44</v>
      </c>
      <c r="F8" s="18">
        <v>591.6</v>
      </c>
      <c r="G8" s="19">
        <v>17</v>
      </c>
      <c r="H8" s="19"/>
      <c r="I8" s="19">
        <f>SUM(BDD_PRESTA_ESTIME3[[#This Row],[Janvier]:[Décembre]])</f>
        <v>5</v>
      </c>
      <c r="J8" s="19">
        <f>BDD_PRESTA_ESTIME3[[#This Row],[Jours]]-BDD_PRESTA_ESTIME3[[#This Row],[JT]]</f>
        <v>12</v>
      </c>
      <c r="K8" s="13">
        <v>44562</v>
      </c>
      <c r="L8" s="13">
        <v>44651</v>
      </c>
      <c r="M8" s="18">
        <f>BDD_PRESTA_ESTIME3[[#This Row],[Jours]]*BDD_PRESTA_ESTIME3[[#This Row],[TJM]]</f>
        <v>10057.200000000001</v>
      </c>
      <c r="N8" s="20">
        <v>5</v>
      </c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</row>
    <row r="9" spans="1:25" hidden="1" x14ac:dyDescent="0.35">
      <c r="A9" s="1">
        <v>601079</v>
      </c>
      <c r="B9" t="s">
        <v>14</v>
      </c>
      <c r="D9" s="12"/>
      <c r="F9" s="7">
        <v>700</v>
      </c>
      <c r="G9" s="5">
        <v>25</v>
      </c>
      <c r="I9" s="23">
        <f>SUM(BDD_PRESTA_ESTIME3[[#This Row],[Janvier]:[Décembre]])</f>
        <v>0</v>
      </c>
      <c r="J9" s="24">
        <f>BDD_PRESTA_ESTIME3[[#This Row],[Jours]]-BDD_PRESTA_ESTIME3[[#This Row],[JT]]</f>
        <v>25</v>
      </c>
      <c r="K9" s="22">
        <v>44562</v>
      </c>
      <c r="L9" s="22">
        <v>44651</v>
      </c>
      <c r="M9" s="18">
        <f>BDD_PRESTA_ESTIME3[[#This Row],[Jours]]*BDD_PRESTA_ESTIME3[[#This Row],[TJM]]</f>
        <v>17500</v>
      </c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</row>
    <row r="10" spans="1:25" s="21" customFormat="1" hidden="1" x14ac:dyDescent="0.35">
      <c r="A10" s="15">
        <v>601005</v>
      </c>
      <c r="B10" s="21" t="s">
        <v>14</v>
      </c>
      <c r="C10" s="15"/>
      <c r="D10" s="16"/>
      <c r="E10" s="17"/>
      <c r="F10" s="18">
        <v>700</v>
      </c>
      <c r="G10" s="19">
        <v>25</v>
      </c>
      <c r="H10" s="19"/>
      <c r="I10" s="19">
        <f>SUM(BDD_PRESTA_ESTIME3[[#This Row],[Janvier]:[Décembre]])</f>
        <v>0</v>
      </c>
      <c r="J10" s="19">
        <f>BDD_PRESTA_ESTIME3[[#This Row],[Jours]]-BDD_PRESTA_ESTIME3[[#This Row],[JT]]</f>
        <v>25</v>
      </c>
      <c r="K10" s="13">
        <v>44562</v>
      </c>
      <c r="L10" s="13">
        <v>44651</v>
      </c>
      <c r="M10" s="18">
        <f>BDD_PRESTA_ESTIME3[[#This Row],[Jours]]*BDD_PRESTA_ESTIME3[[#This Row],[TJM]]</f>
        <v>17500</v>
      </c>
      <c r="N10" s="20"/>
      <c r="O10" s="20"/>
      <c r="P10" s="20"/>
      <c r="Q10" s="20"/>
      <c r="R10" s="20"/>
      <c r="S10" s="20"/>
      <c r="T10" s="20"/>
      <c r="U10" s="20"/>
      <c r="V10" s="27"/>
      <c r="W10" s="27"/>
      <c r="X10" s="20"/>
      <c r="Y10" s="20"/>
    </row>
    <row r="11" spans="1:25" s="107" customFormat="1" x14ac:dyDescent="0.35">
      <c r="A11" s="104">
        <v>601004</v>
      </c>
      <c r="B11" s="113" t="s">
        <v>17</v>
      </c>
      <c r="C11" s="104"/>
      <c r="D11" s="108"/>
      <c r="E11" s="109"/>
      <c r="F11" s="105">
        <v>545</v>
      </c>
      <c r="G11" s="110">
        <v>60</v>
      </c>
      <c r="H11" s="110"/>
      <c r="I11" s="110">
        <f>SUM(BDD_PRESTA_ESTIME3[[#This Row],[Janvier]:[Décembre]])</f>
        <v>0</v>
      </c>
      <c r="J11" s="110">
        <f>BDD_PRESTA_ESTIME3[[#This Row],[Jours]]-BDD_PRESTA_ESTIME3[[#This Row],[JT]]</f>
        <v>60</v>
      </c>
      <c r="K11" s="111">
        <v>44562</v>
      </c>
      <c r="L11" s="111">
        <v>44651</v>
      </c>
      <c r="M11" s="105">
        <f>BDD_PRESTA_ESTIME3[[#This Row],[Jours]]*BDD_PRESTA_ESTIME3[[#This Row],[TJM]]</f>
        <v>32700</v>
      </c>
      <c r="N11" s="10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</row>
    <row r="12" spans="1:25" s="21" customFormat="1" hidden="1" x14ac:dyDescent="0.35">
      <c r="A12" s="15">
        <v>601000</v>
      </c>
      <c r="B12" s="21" t="s">
        <v>9</v>
      </c>
      <c r="C12" s="15"/>
      <c r="E12" s="17" t="s">
        <v>44</v>
      </c>
      <c r="F12" s="18">
        <v>530</v>
      </c>
      <c r="G12" s="19"/>
      <c r="H12" s="19"/>
      <c r="I12" s="19">
        <f>SUM(BDD_PRESTA_ESTIME3[[#This Row],[Janvier]:[Décembre]])</f>
        <v>12</v>
      </c>
      <c r="J12" s="19">
        <f>BDD_PRESTA_ESTIME3[[#This Row],[Jours]]-BDD_PRESTA_ESTIME3[[#This Row],[JT]]</f>
        <v>-12</v>
      </c>
      <c r="K12" s="13">
        <v>44562</v>
      </c>
      <c r="L12" s="13">
        <v>44809</v>
      </c>
      <c r="M12" s="18">
        <f>BDD_PRESTA_ESTIME3[[#This Row],[Jours]]*BDD_PRESTA_ESTIME3[[#This Row],[TJM]]</f>
        <v>0</v>
      </c>
      <c r="N12" s="20">
        <v>2</v>
      </c>
      <c r="O12" s="20">
        <v>10</v>
      </c>
      <c r="P12" s="20"/>
      <c r="Q12" s="20"/>
      <c r="R12" s="20"/>
      <c r="S12" s="20"/>
      <c r="T12" s="20"/>
      <c r="U12" s="20"/>
      <c r="V12" s="20"/>
      <c r="W12" s="20"/>
      <c r="X12" s="20"/>
      <c r="Y12" s="20"/>
    </row>
    <row r="13" spans="1:25" s="21" customFormat="1" hidden="1" x14ac:dyDescent="0.35">
      <c r="A13" s="1">
        <v>601079</v>
      </c>
      <c r="B13" s="21" t="s">
        <v>9</v>
      </c>
      <c r="C13" s="15"/>
      <c r="E13" s="17"/>
      <c r="F13" s="18">
        <v>600</v>
      </c>
      <c r="G13" s="19"/>
      <c r="H13" s="19"/>
      <c r="I13" s="19">
        <f>SUM(BDD_PRESTA_ESTIME3[[#This Row],[Janvier]:[Décembre]])</f>
        <v>0</v>
      </c>
      <c r="J13" s="19">
        <f>BDD_PRESTA_ESTIME3[[#This Row],[Jours]]-BDD_PRESTA_ESTIME3[[#This Row],[JT]]</f>
        <v>0</v>
      </c>
      <c r="K13" s="13">
        <v>44562</v>
      </c>
      <c r="L13" s="13">
        <v>44809</v>
      </c>
      <c r="M13" s="18">
        <f>BDD_PRESTA_ESTIME3[[#This Row],[Jours]]*BDD_PRESTA_ESTIME3[[#This Row],[TJM]]</f>
        <v>0</v>
      </c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</row>
    <row r="14" spans="1:25" s="21" customFormat="1" hidden="1" x14ac:dyDescent="0.35">
      <c r="A14" s="15">
        <v>601005</v>
      </c>
      <c r="B14" s="21" t="s">
        <v>16</v>
      </c>
      <c r="C14" s="15"/>
      <c r="D14" s="16"/>
      <c r="E14" s="17"/>
      <c r="F14" s="18">
        <v>455</v>
      </c>
      <c r="G14" s="19">
        <v>63</v>
      </c>
      <c r="H14" s="19"/>
      <c r="I14" s="19">
        <f>SUM(BDD_PRESTA_ESTIME3[[#This Row],[Janvier]:[Décembre]])</f>
        <v>0</v>
      </c>
      <c r="J14" s="19">
        <f>BDD_PRESTA_ESTIME3[[#This Row],[Jours]]-BDD_PRESTA_ESTIME3[[#This Row],[JT]]</f>
        <v>63</v>
      </c>
      <c r="K14" s="13">
        <v>44563</v>
      </c>
      <c r="L14" s="13">
        <v>44650</v>
      </c>
      <c r="M14" s="18">
        <f>BDD_PRESTA_ESTIME3[[#This Row],[Jours]]*BDD_PRESTA_ESTIME3[[#This Row],[TJM]]</f>
        <v>28665</v>
      </c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</row>
    <row r="15" spans="1:25" s="107" customFormat="1" ht="13.5" customHeight="1" x14ac:dyDescent="0.35">
      <c r="A15" s="104">
        <v>601004</v>
      </c>
      <c r="B15" s="107" t="s">
        <v>15</v>
      </c>
      <c r="C15" s="104"/>
      <c r="D15" s="108"/>
      <c r="E15" s="109"/>
      <c r="F15" s="105">
        <v>435</v>
      </c>
      <c r="G15" s="110">
        <v>30</v>
      </c>
      <c r="H15" s="110"/>
      <c r="I15" s="110">
        <f>SUM(BDD_PRESTA_ESTIME3[[#This Row],[Janvier]:[Décembre]])</f>
        <v>0</v>
      </c>
      <c r="J15" s="110">
        <f>BDD_PRESTA_ESTIME3[[#This Row],[Jours]]-BDD_PRESTA_ESTIME3[[#This Row],[JT]]</f>
        <v>30</v>
      </c>
      <c r="K15" s="111">
        <v>44563</v>
      </c>
      <c r="L15" s="111">
        <v>44650</v>
      </c>
      <c r="M15" s="105">
        <f>BDD_PRESTA_ESTIME3[[#This Row],[Jours]]*BDD_PRESTA_ESTIME3[[#This Row],[TJM]]</f>
        <v>13050</v>
      </c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</row>
    <row r="16" spans="1:25" s="21" customFormat="1" ht="13.5" hidden="1" customHeight="1" x14ac:dyDescent="0.35">
      <c r="A16" s="15">
        <v>601000</v>
      </c>
      <c r="B16" s="21" t="s">
        <v>15</v>
      </c>
      <c r="C16" s="15"/>
      <c r="D16" s="16"/>
      <c r="E16" s="17"/>
      <c r="F16" s="18">
        <v>435</v>
      </c>
      <c r="G16" s="19">
        <v>30</v>
      </c>
      <c r="H16" s="19"/>
      <c r="I16" s="19">
        <f>SUM(BDD_PRESTA_ESTIME3[[#This Row],[Janvier]:[Décembre]])</f>
        <v>0</v>
      </c>
      <c r="J16" s="19">
        <f>BDD_PRESTA_ESTIME3[[#This Row],[Jours]]-BDD_PRESTA_ESTIME3[[#This Row],[JT]]</f>
        <v>30</v>
      </c>
      <c r="K16" s="13">
        <v>44563</v>
      </c>
      <c r="L16" s="13">
        <v>44650</v>
      </c>
      <c r="M16" s="18">
        <f>BDD_PRESTA_ESTIME3[[#This Row],[Jours]]*BDD_PRESTA_ESTIME3[[#This Row],[TJM]]</f>
        <v>13050</v>
      </c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</row>
    <row r="17" spans="1:25" s="21" customFormat="1" hidden="1" x14ac:dyDescent="0.35">
      <c r="A17" s="1">
        <v>601079</v>
      </c>
      <c r="B17" s="21" t="s">
        <v>15</v>
      </c>
      <c r="C17" s="15"/>
      <c r="D17" s="16"/>
      <c r="E17" s="17"/>
      <c r="F17" s="18">
        <v>460</v>
      </c>
      <c r="G17" s="19">
        <v>60</v>
      </c>
      <c r="H17" s="19"/>
      <c r="I17" s="19">
        <f>SUM(BDD_PRESTA_ESTIME3[[#This Row],[Janvier]:[Décembre]])</f>
        <v>0</v>
      </c>
      <c r="J17" s="19">
        <f>BDD_PRESTA_ESTIME3[[#This Row],[Jours]]-BDD_PRESTA_ESTIME3[[#This Row],[JT]]</f>
        <v>60</v>
      </c>
      <c r="K17" s="13">
        <v>44562</v>
      </c>
      <c r="L17" s="13">
        <v>44651</v>
      </c>
      <c r="M17" s="18">
        <f>BDD_PRESTA_ESTIME3[[#This Row],[Jours]]*BDD_PRESTA_ESTIME3[[#This Row],[TJM]]</f>
        <v>27600</v>
      </c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</row>
    <row r="18" spans="1:25" s="21" customFormat="1" hidden="1" x14ac:dyDescent="0.35">
      <c r="A18" s="15">
        <v>601005</v>
      </c>
      <c r="B18" s="28" t="s">
        <v>10</v>
      </c>
      <c r="C18" s="15"/>
      <c r="D18" s="16"/>
      <c r="E18" s="17"/>
      <c r="F18" s="18">
        <v>510</v>
      </c>
      <c r="G18" s="19">
        <v>32</v>
      </c>
      <c r="H18" s="19"/>
      <c r="I18" s="19">
        <f>SUM(BDD_PRESTA_ESTIME3[[#This Row],[Janvier]:[Décembre]])</f>
        <v>0</v>
      </c>
      <c r="J18" s="19">
        <f>BDD_PRESTA_ESTIME3[[#This Row],[Jours]]-BDD_PRESTA_ESTIME3[[#This Row],[JT]]</f>
        <v>32</v>
      </c>
      <c r="K18" s="13">
        <v>44562</v>
      </c>
      <c r="L18" s="13">
        <v>44651</v>
      </c>
      <c r="M18" s="18">
        <f>BDD_PRESTA_ESTIME3[[#This Row],[Jours]]*BDD_PRESTA_ESTIME3[[#This Row],[TJM]]</f>
        <v>16320</v>
      </c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</row>
    <row r="19" spans="1:25" s="21" customFormat="1" x14ac:dyDescent="0.35">
      <c r="A19" s="15">
        <v>601004</v>
      </c>
      <c r="B19" s="28" t="s">
        <v>10</v>
      </c>
      <c r="C19" s="15"/>
      <c r="D19" s="16"/>
      <c r="E19" s="17"/>
      <c r="F19" s="18">
        <v>510</v>
      </c>
      <c r="G19" s="19">
        <v>32</v>
      </c>
      <c r="H19" s="19"/>
      <c r="I19" s="19">
        <f>SUM(BDD_PRESTA_ESTIME3[[#This Row],[Janvier]:[Décembre]])</f>
        <v>0</v>
      </c>
      <c r="J19" s="19">
        <f>BDD_PRESTA_ESTIME3[[#This Row],[Jours]]-BDD_PRESTA_ESTIME3[[#This Row],[JT]]</f>
        <v>32</v>
      </c>
      <c r="K19" s="13">
        <v>44562</v>
      </c>
      <c r="L19" s="13">
        <v>44651</v>
      </c>
      <c r="M19" s="18">
        <f>BDD_PRESTA_ESTIME3[[#This Row],[Jours]]*BDD_PRESTA_ESTIME3[[#This Row],[TJM]]</f>
        <v>16320</v>
      </c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</row>
    <row r="20" spans="1:25" s="21" customFormat="1" hidden="1" x14ac:dyDescent="0.35">
      <c r="A20" s="15">
        <v>601000</v>
      </c>
      <c r="B20" s="28" t="s">
        <v>11</v>
      </c>
      <c r="C20" s="15"/>
      <c r="D20" s="16"/>
      <c r="E20" s="17"/>
      <c r="F20" s="18">
        <v>560</v>
      </c>
      <c r="G20" s="19">
        <v>90</v>
      </c>
      <c r="H20" s="19"/>
      <c r="I20" s="19">
        <f>SUM(BDD_PRESTA_ESTIME3[[#This Row],[Janvier]:[Décembre]])</f>
        <v>0</v>
      </c>
      <c r="J20" s="19">
        <f>BDD_PRESTA_ESTIME3[[#This Row],[Jours]]-BDD_PRESTA_ESTIME3[[#This Row],[JT]]</f>
        <v>90</v>
      </c>
      <c r="K20" s="13">
        <v>44562</v>
      </c>
      <c r="L20" s="13">
        <v>44711</v>
      </c>
      <c r="M20" s="18">
        <f>BDD_PRESTA_ESTIME3[[#This Row],[Jours]]*BDD_PRESTA_ESTIME3[[#This Row],[TJM]]</f>
        <v>50400</v>
      </c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</row>
    <row r="21" spans="1:25" s="21" customFormat="1" hidden="1" x14ac:dyDescent="0.35">
      <c r="A21" s="1">
        <v>601079</v>
      </c>
      <c r="B21" s="21" t="s">
        <v>12</v>
      </c>
      <c r="C21" s="15"/>
      <c r="D21" s="16"/>
      <c r="E21" s="17"/>
      <c r="F21" s="18">
        <v>710</v>
      </c>
      <c r="G21" s="19">
        <v>64</v>
      </c>
      <c r="H21" s="19"/>
      <c r="I21" s="19">
        <f>SUM(BDD_PRESTA_ESTIME3[[#This Row],[Janvier]:[Décembre]])</f>
        <v>0</v>
      </c>
      <c r="J21" s="19">
        <f>BDD_PRESTA_ESTIME3[[#This Row],[Jours]]-BDD_PRESTA_ESTIME3[[#This Row],[JT]]</f>
        <v>64</v>
      </c>
      <c r="K21" s="13">
        <v>44562</v>
      </c>
      <c r="L21" s="13">
        <v>44651</v>
      </c>
      <c r="M21" s="18">
        <f>BDD_PRESTA_ESTIME3[[#This Row],[Jours]]*BDD_PRESTA_ESTIME3[[#This Row],[TJM]]</f>
        <v>45440</v>
      </c>
      <c r="N21" s="20"/>
      <c r="O21" s="20"/>
      <c r="P21" s="20"/>
      <c r="Q21" s="20"/>
      <c r="R21" s="20"/>
      <c r="S21" s="20"/>
      <c r="T21" s="20"/>
      <c r="U21" s="20"/>
      <c r="V21" s="27"/>
      <c r="W21" s="27"/>
      <c r="X21" s="27"/>
      <c r="Y21" s="27"/>
    </row>
    <row r="22" spans="1:25" s="21" customFormat="1" hidden="1" x14ac:dyDescent="0.35">
      <c r="A22" s="15">
        <v>601005</v>
      </c>
      <c r="B22" s="28" t="s">
        <v>13</v>
      </c>
      <c r="C22" s="15"/>
      <c r="D22" s="16"/>
      <c r="E22" s="17"/>
      <c r="F22" s="18">
        <v>694.25</v>
      </c>
      <c r="G22" s="19">
        <v>64</v>
      </c>
      <c r="H22" s="19"/>
      <c r="I22" s="19">
        <f>SUM(BDD_PRESTA_ESTIME3[[#This Row],[Janvier]:[Décembre]])</f>
        <v>0</v>
      </c>
      <c r="J22" s="19">
        <f>BDD_PRESTA_ESTIME3[[#This Row],[Jours]]-BDD_PRESTA_ESTIME3[[#This Row],[JT]]</f>
        <v>64</v>
      </c>
      <c r="K22" s="13">
        <v>44562</v>
      </c>
      <c r="L22" s="13">
        <v>44651</v>
      </c>
      <c r="M22" s="18">
        <f>BDD_PRESTA_ESTIME3[[#This Row],[Jours]]*BDD_PRESTA_ESTIME3[[#This Row],[TJM]]</f>
        <v>44432</v>
      </c>
      <c r="N22" s="20"/>
      <c r="O22" s="20"/>
      <c r="P22" s="20"/>
      <c r="Q22" s="20"/>
      <c r="R22" s="20"/>
      <c r="S22" s="20"/>
      <c r="T22" s="20"/>
      <c r="U22" s="20"/>
      <c r="V22" s="20"/>
      <c r="W22" s="29"/>
      <c r="X22" s="30"/>
      <c r="Y22" s="30"/>
    </row>
    <row r="23" spans="1:25" x14ac:dyDescent="0.35">
      <c r="D23" s="12"/>
      <c r="G23" s="25"/>
      <c r="K23" s="13"/>
      <c r="L23" s="13"/>
      <c r="N23" s="14"/>
      <c r="O23" s="14"/>
      <c r="P23" s="14"/>
      <c r="Q23" s="14"/>
      <c r="R23" s="14"/>
      <c r="S23" s="14"/>
      <c r="T23" s="14"/>
      <c r="U23" s="14"/>
    </row>
    <row r="24" spans="1:25" x14ac:dyDescent="0.35">
      <c r="G24" s="25"/>
    </row>
    <row r="25" spans="1:25" x14ac:dyDescent="0.35">
      <c r="A25" s="26"/>
      <c r="G25" s="25"/>
    </row>
    <row r="26" spans="1:25" x14ac:dyDescent="0.35">
      <c r="G26" s="25"/>
    </row>
    <row r="27" spans="1:25" x14ac:dyDescent="0.35">
      <c r="G27" s="25"/>
    </row>
  </sheetData>
  <phoneticPr fontId="10" type="noConversion"/>
  <pageMargins left="0.7" right="0.7" top="0.75" bottom="0.75" header="0.3" footer="0.3"/>
  <pageSetup paperSize="9" orientation="portrait" r:id="rId1"/>
  <headerFooter>
    <oddHeader>&amp;L&amp;"Calibri"&amp;12&amp;K00B294Interne-Proprietary&amp;1#</oddHeader>
    <oddFooter>&amp;L&amp;"Times New Roman,Regular"&amp;12&amp;K00C0C0Interne&amp;K0000FF-&amp;K00C0C0Proprietary</oddFooter>
    <evenFooter>&amp;L&amp;"Times New Roman,Regular"&amp;12&amp;K00C0C0Interne&amp;K0000FF-&amp;K00C0C0Proprietary</evenFooter>
    <firstFooter>&amp;L&amp;"Times New Roman,Regular"&amp;12&amp;K00C0C0Interne&amp;K0000FF-&amp;K00C0C0Proprietary</first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B2203-492B-4C43-881A-EC00B25E53F5}">
  <sheetPr codeName="Feuil1">
    <tabColor rgb="FFFF0000"/>
  </sheetPr>
  <dimension ref="A1:Q20"/>
  <sheetViews>
    <sheetView zoomScaleNormal="100" workbookViewId="0">
      <selection activeCell="D8" sqref="D8"/>
    </sheetView>
  </sheetViews>
  <sheetFormatPr baseColWidth="10" defaultRowHeight="14.5" x14ac:dyDescent="0.35"/>
  <cols>
    <col min="1" max="1" width="19.1796875" bestFit="1" customWidth="1"/>
    <col min="2" max="2" width="27.453125" customWidth="1"/>
    <col min="4" max="4" width="43.453125" customWidth="1"/>
    <col min="5" max="5" width="12.453125" bestFit="1" customWidth="1"/>
    <col min="6" max="6" width="13" customWidth="1"/>
    <col min="7" max="7" width="12.81640625" customWidth="1"/>
    <col min="8" max="8" width="12.54296875" customWidth="1"/>
    <col min="9" max="9" width="12.453125" customWidth="1"/>
    <col min="10" max="10" width="12.1796875" customWidth="1"/>
    <col min="12" max="12" width="12.26953125" customWidth="1"/>
    <col min="16" max="16" width="3.7265625" customWidth="1"/>
    <col min="17" max="18" width="13.26953125" customWidth="1"/>
  </cols>
  <sheetData>
    <row r="1" spans="1:17" x14ac:dyDescent="0.35">
      <c r="A1" s="131" t="s">
        <v>26</v>
      </c>
      <c r="B1" s="131"/>
      <c r="C1" s="131"/>
      <c r="D1" s="131"/>
      <c r="E1" s="131"/>
      <c r="F1" s="131"/>
      <c r="H1" s="132" t="s">
        <v>27</v>
      </c>
      <c r="I1" s="133"/>
      <c r="J1" s="133"/>
      <c r="K1" s="133"/>
      <c r="L1" s="133"/>
      <c r="M1" s="133"/>
    </row>
    <row r="2" spans="1:17" x14ac:dyDescent="0.35">
      <c r="A2" s="131"/>
      <c r="B2" s="131"/>
      <c r="C2" s="131"/>
      <c r="D2" s="131"/>
      <c r="E2" s="131"/>
      <c r="F2" s="131"/>
      <c r="H2" s="132"/>
      <c r="I2" s="133"/>
      <c r="J2" s="133"/>
      <c r="K2" s="133"/>
      <c r="L2" s="133"/>
      <c r="M2" s="133"/>
    </row>
    <row r="3" spans="1:17" x14ac:dyDescent="0.35">
      <c r="A3" s="134" t="s">
        <v>28</v>
      </c>
      <c r="B3" s="134"/>
      <c r="C3" s="135">
        <f>A7</f>
        <v>601004</v>
      </c>
      <c r="D3" s="135"/>
      <c r="E3" s="135"/>
      <c r="F3" s="135"/>
    </row>
    <row r="4" spans="1:17" x14ac:dyDescent="0.35">
      <c r="A4" s="134"/>
      <c r="B4" s="134"/>
      <c r="C4" s="135"/>
      <c r="D4" s="135"/>
      <c r="E4" s="135"/>
      <c r="F4" s="135"/>
      <c r="H4" s="33"/>
    </row>
    <row r="6" spans="1:17" x14ac:dyDescent="0.35">
      <c r="D6" s="136">
        <v>2022</v>
      </c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34"/>
      <c r="Q6" s="35">
        <v>2022</v>
      </c>
    </row>
    <row r="7" spans="1:17" x14ac:dyDescent="0.35">
      <c r="A7" s="103">
        <v>601004</v>
      </c>
      <c r="D7" s="41" t="s">
        <v>29</v>
      </c>
      <c r="E7" s="41" t="s">
        <v>30</v>
      </c>
      <c r="F7" s="41" t="s">
        <v>31</v>
      </c>
      <c r="G7" s="41" t="s">
        <v>32</v>
      </c>
      <c r="H7" s="41" t="s">
        <v>33</v>
      </c>
      <c r="I7" s="41" t="s">
        <v>34</v>
      </c>
      <c r="J7" s="41" t="s">
        <v>35</v>
      </c>
      <c r="K7" s="41" t="s">
        <v>36</v>
      </c>
      <c r="L7" s="41" t="s">
        <v>37</v>
      </c>
      <c r="M7" s="41" t="s">
        <v>38</v>
      </c>
      <c r="N7" s="41" t="s">
        <v>39</v>
      </c>
      <c r="O7" s="41" t="s">
        <v>40</v>
      </c>
      <c r="P7" s="34"/>
      <c r="Q7" s="41" t="s">
        <v>41</v>
      </c>
    </row>
    <row r="8" spans="1:17" x14ac:dyDescent="0.35">
      <c r="A8" s="102"/>
      <c r="B8" s="42" t="s">
        <v>43</v>
      </c>
      <c r="D8" s="114" cm="1">
        <f t="array" ref="D8">SUMPRODUCT((BDD_PRESTA_ESTIME3[[Budget]:[Budget]]=$A$7)*(BDD_PRESTA_ESTIME3[[Prestataires]:[Prestataires]]=$B8)*(BDD_PRESTA_ESTIME3[[TJM]:[TJM]])*(BDD_PRESTA_ESTIME3[Janvier]))</f>
        <v>8160</v>
      </c>
      <c r="E8" s="45" cm="1">
        <f t="array" ref="E8">SUMPRODUCT((BDD_PRESTA_ESTIME3[[Budget]:[Budget]]=$A$7)*(BDD_PRESTA_ESTIME3[[Prestataires]:[Prestataires]]=$B8)*(BDD_PRESTA_ESTIME3[[TJM]:[TJM]])*(BDD_PRESTA_ESTIME3[Février]))</f>
        <v>0</v>
      </c>
      <c r="F8" s="45" cm="1">
        <f t="array" ref="F8">SUMPRODUCT((BDD_PRESTA_ESTIME3[[Budget]:[Budget]]=$A$7)*(BDD_PRESTA_ESTIME3[[Prestataires]:[Prestataires]]=$B8)*(BDD_PRESTA_ESTIME3[[TJM]:[TJM]])*(BDD_PRESTA_ESTIME3[Mars]))</f>
        <v>0</v>
      </c>
      <c r="G8" s="45" cm="1">
        <f t="array" ref="G8">SUMPRODUCT((BDD_PRESTA_ESTIME3[[Budget]:[Budget]]=$A$7)*(BDD_PRESTA_ESTIME3[[Prestataires]:[Prestataires]]=$B8)*(BDD_PRESTA_ESTIME3[[TJM]:[TJM]])*(BDD_PRESTA_ESTIME3[Avril]))</f>
        <v>0</v>
      </c>
      <c r="H8" s="45" cm="1">
        <f t="array" ref="H8">SUMPRODUCT((BDD_PRESTA_ESTIME3[[Budget]:[Budget]]=$A$7)*(BDD_PRESTA_ESTIME3[[Prestataires]:[Prestataires]]=$B8)*(BDD_PRESTA_ESTIME3[Mai])*(BDD_PRESTA_ESTIME3[[TJM]:[TJM]]))</f>
        <v>0</v>
      </c>
      <c r="I8" s="45" cm="1">
        <f t="array" ref="I8">SUMPRODUCT((BDD_PRESTA_ESTIME3[[Budget]:[Budget]]=$A$7)*(BDD_PRESTA_ESTIME3[[Prestataires]:[Prestataires]]=$B8)*(BDD_PRESTA_ESTIME3[Juin])*(BDD_PRESTA_ESTIME3[[TJM]:[TJM]]))</f>
        <v>0</v>
      </c>
      <c r="J8" s="45" cm="1">
        <f t="array" ref="J8">SUMPRODUCT((BDD_PRESTA_ESTIME3[[Budget]:[Budget]]=$A$7)*(BDD_PRESTA_ESTIME3[[Prestataires]:[Prestataires]]=$B8)*(BDD_PRESTA_ESTIME3[Juillet])*(BDD_PRESTA_ESTIME3[[TJM]:[TJM]]))</f>
        <v>0</v>
      </c>
      <c r="K8" s="45" cm="1">
        <f t="array" ref="K8">SUMPRODUCT((BDD_PRESTA_ESTIME3[[Budget]:[Budget]]=$A$7)*(BDD_PRESTA_ESTIME3[[Prestataires]:[Prestataires]]=$B8)*(BDD_PRESTA_ESTIME3[Août])*(BDD_PRESTA_ESTIME3[[TJM]:[TJM]]))</f>
        <v>0</v>
      </c>
      <c r="L8" s="45" cm="1">
        <f t="array" ref="L8">SUMPRODUCT((BDD_PRESTA_ESTIME3[[Budget]:[Budget]]=$A$7)*(BDD_PRESTA_ESTIME3[[Prestataires]:[Prestataires]]=$B8)*(BDD_PRESTA_ESTIME3[Septembre])*(BDD_PRESTA_ESTIME3[[TJM]:[TJM]]))</f>
        <v>0</v>
      </c>
      <c r="M8" s="45" cm="1">
        <f t="array" ref="M8">SUMPRODUCT((BDD_PRESTA_ESTIME3[[Budget]:[Budget]]=$A$7)*(BDD_PRESTA_ESTIME3[[Prestataires]:[Prestataires]]=$B8)*(BDD_PRESTA_ESTIME3[Octobre])*(BDD_PRESTA_ESTIME3[[TJM]:[TJM]]))</f>
        <v>0</v>
      </c>
      <c r="N8" s="45" cm="1">
        <f t="array" ref="N8">SUMPRODUCT((BDD_PRESTA_ESTIME3[[Budget]:[Budget]]=$A$7)*(BDD_PRESTA_ESTIME3[[Prestataires]:[Prestataires]]=$B8)*(BDD_PRESTA_ESTIME3[Novembre])*(BDD_PRESTA_ESTIME3[[TJM]:[TJM]]))</f>
        <v>0</v>
      </c>
      <c r="O8" s="45" cm="1">
        <f t="array" ref="O8">SUMPRODUCT((BDD_PRESTA_ESTIME3[[Budget]:[Budget]]=$A$7)*(BDD_PRESTA_ESTIME3[[Prestataires]:[Prestataires]]=$B8)*(BDD_PRESTA_ESTIME3[Décembre])*(BDD_PRESTA_ESTIME3[[TJM]:[TJM]]))</f>
        <v>0</v>
      </c>
      <c r="P8" s="34"/>
      <c r="Q8" s="37">
        <f>SUM(D8:O8)</f>
        <v>8160</v>
      </c>
    </row>
    <row r="9" spans="1:17" x14ac:dyDescent="0.35">
      <c r="A9" s="102"/>
      <c r="B9" s="43" t="s">
        <v>44</v>
      </c>
      <c r="D9" s="45" cm="1">
        <f t="array" ref="D9">SUMPRODUCT((BDD_PRESTA_ESTIME3[[Budget]:[Budget]]=$A$7)*(BDD_PRESTA_ESTIME3[[Prestataires]:[Prestataires]]=$B9)*(BDD_PRESTA_ESTIME3[[TJM]:[TJM]])*(BDD_PRESTA_ESTIME3[Janvier]))</f>
        <v>0</v>
      </c>
      <c r="E9" s="45" cm="1">
        <f t="array" ref="E9">SUMPRODUCT((BDD_PRESTA_ESTIME3[[Budget]:[Budget]]=$A$7)*(BDD_PRESTA_ESTIME3[[Prestataires]:[Prestataires]]=$B9)*(BDD_PRESTA_ESTIME3[[TJM]:[TJM]])*(BDD_PRESTA_ESTIME3[Février]))</f>
        <v>0</v>
      </c>
      <c r="F9" s="45" cm="1">
        <f t="array" ref="F9">SUMPRODUCT((BDD_PRESTA_ESTIME3[[Budget]:[Budget]]=$A$7)*(BDD_PRESTA_ESTIME3[[Prestataires]:[Prestataires]]=$B9)*(BDD_PRESTA_ESTIME3[[TJM]:[TJM]])*(BDD_PRESTA_ESTIME3[Mars]))</f>
        <v>0</v>
      </c>
      <c r="G9" s="45" cm="1">
        <f t="array" ref="G9">SUMPRODUCT((BDD_PRESTA_ESTIME3[[Budget]:[Budget]]=$A$7)*(BDD_PRESTA_ESTIME3[[Prestataires]:[Prestataires]]=$B9)*(BDD_PRESTA_ESTIME3[[TJM]:[TJM]])*(BDD_PRESTA_ESTIME3[Avril]))</f>
        <v>0</v>
      </c>
      <c r="H9" s="45" cm="1">
        <f t="array" ref="H9">SUMPRODUCT((BDD_PRESTA_ESTIME3[[Budget]:[Budget]]=$A$7)*(BDD_PRESTA_ESTIME3[[Prestataires]:[Prestataires]]=$B9)*(BDD_PRESTA_ESTIME3[Mai])*(BDD_PRESTA_ESTIME3[[TJM]:[TJM]]))</f>
        <v>0</v>
      </c>
      <c r="I9" s="45" cm="1">
        <f t="array" ref="I9">SUMPRODUCT((BDD_PRESTA_ESTIME3[[Budget]:[Budget]]=$A$7)*(BDD_PRESTA_ESTIME3[[Prestataires]:[Prestataires]]=$B9)*(BDD_PRESTA_ESTIME3[Juin])*(BDD_PRESTA_ESTIME3[[TJM]:[TJM]]))</f>
        <v>0</v>
      </c>
      <c r="J9" s="45" cm="1">
        <f t="array" ref="J9">SUMPRODUCT((BDD_PRESTA_ESTIME3[[Budget]:[Budget]]=$A$7)*(BDD_PRESTA_ESTIME3[[Prestataires]:[Prestataires]]=$B9)*(BDD_PRESTA_ESTIME3[Juillet])*(BDD_PRESTA_ESTIME3[[TJM]:[TJM]]))</f>
        <v>0</v>
      </c>
      <c r="K9" s="45" cm="1">
        <f t="array" ref="K9">SUMPRODUCT((BDD_PRESTA_ESTIME3[[Budget]:[Budget]]=$A$7)*(BDD_PRESTA_ESTIME3[[Prestataires]:[Prestataires]]=$B9)*(BDD_PRESTA_ESTIME3[Août])*(BDD_PRESTA_ESTIME3[[TJM]:[TJM]]))</f>
        <v>0</v>
      </c>
      <c r="L9" s="45" cm="1">
        <f t="array" ref="L9">SUMPRODUCT((BDD_PRESTA_ESTIME3[[Budget]:[Budget]]=$A$7)*(BDD_PRESTA_ESTIME3[[Prestataires]:[Prestataires]]=$B9)*(BDD_PRESTA_ESTIME3[Septembre])*(BDD_PRESTA_ESTIME3[[TJM]:[TJM]]))</f>
        <v>0</v>
      </c>
      <c r="M9" s="45" cm="1">
        <f t="array" ref="M9">SUMPRODUCT((BDD_PRESTA_ESTIME3[[Budget]:[Budget]]=$A$7)*(BDD_PRESTA_ESTIME3[[Prestataires]:[Prestataires]]=$B9)*(BDD_PRESTA_ESTIME3[Octobre])*(BDD_PRESTA_ESTIME3[[TJM]:[TJM]]))</f>
        <v>0</v>
      </c>
      <c r="N9" s="45" cm="1">
        <f t="array" ref="N9">SUMPRODUCT((BDD_PRESTA_ESTIME3[[Budget]:[Budget]]=$A$7)*(BDD_PRESTA_ESTIME3[[Prestataires]:[Prestataires]]=$B9)*(BDD_PRESTA_ESTIME3[Novembre])*(BDD_PRESTA_ESTIME3[[TJM]:[TJM]]))</f>
        <v>0</v>
      </c>
      <c r="O9" s="45" cm="1">
        <f t="array" ref="O9">SUMPRODUCT((BDD_PRESTA_ESTIME3[[Budget]:[Budget]]=$A$7)*(BDD_PRESTA_ESTIME3[[Prestataires]:[Prestataires]]=$B9)*(BDD_PRESTA_ESTIME3[Décembre])*(BDD_PRESTA_ESTIME3[[TJM]:[TJM]]))</f>
        <v>0</v>
      </c>
      <c r="P9" s="34"/>
      <c r="Q9" s="37">
        <f t="shared" ref="Q9:Q14" si="0">SUM(D9:O9)</f>
        <v>0</v>
      </c>
    </row>
    <row r="10" spans="1:17" x14ac:dyDescent="0.35">
      <c r="A10" s="102"/>
      <c r="B10" s="44" t="s">
        <v>45</v>
      </c>
      <c r="D10" s="45" cm="1">
        <f t="array" ref="D10">SUMPRODUCT((BDD_PRESTA_ESTIME3[[Budget]:[Budget]]=$A$7)*(BDD_PRESTA_ESTIME3[[Prestataires]:[Prestataires]]=$B10)*(BDD_PRESTA_ESTIME3[[TJM]:[TJM]])*(BDD_PRESTA_ESTIME3[Janvier]))</f>
        <v>0</v>
      </c>
      <c r="E10" s="45" cm="1">
        <f t="array" ref="E10">SUMPRODUCT((BDD_PRESTA_ESTIME3[[Budget]:[Budget]]=$A$7)*(BDD_PRESTA_ESTIME3[[Prestataires]:[Prestataires]]=$B10)*(BDD_PRESTA_ESTIME3[[TJM]:[TJM]])*(BDD_PRESTA_ESTIME3[Février]))</f>
        <v>0</v>
      </c>
      <c r="F10" s="45" cm="1">
        <f t="array" ref="F10">SUMPRODUCT((BDD_PRESTA_ESTIME3[[Budget]:[Budget]]=$A$7)*(BDD_PRESTA_ESTIME3[[Prestataires]:[Prestataires]]=$B10)*(BDD_PRESTA_ESTIME3[[TJM]:[TJM]])*(BDD_PRESTA_ESTIME3[Mars]))</f>
        <v>0</v>
      </c>
      <c r="G10" s="45" cm="1">
        <f t="array" ref="G10">SUMPRODUCT((BDD_PRESTA_ESTIME3[[Budget]:[Budget]]=$A$7)*(BDD_PRESTA_ESTIME3[[Prestataires]:[Prestataires]]=$B10)*(BDD_PRESTA_ESTIME3[[TJM]:[TJM]])*(BDD_PRESTA_ESTIME3[Avril]))</f>
        <v>0</v>
      </c>
      <c r="H10" s="45" cm="1">
        <f t="array" ref="H10">SUMPRODUCT((BDD_PRESTA_ESTIME3[[Budget]:[Budget]]=$A$7)*(BDD_PRESTA_ESTIME3[[Prestataires]:[Prestataires]]=$B10)*(BDD_PRESTA_ESTIME3[Mai])*(BDD_PRESTA_ESTIME3[[TJM]:[TJM]]))</f>
        <v>0</v>
      </c>
      <c r="I10" s="45" cm="1">
        <f t="array" ref="I10">SUMPRODUCT((BDD_PRESTA_ESTIME3[[Budget]:[Budget]]=$A$7)*(BDD_PRESTA_ESTIME3[[Prestataires]:[Prestataires]]=$B10)*(BDD_PRESTA_ESTIME3[Juin])*(BDD_PRESTA_ESTIME3[[TJM]:[TJM]]))</f>
        <v>0</v>
      </c>
      <c r="J10" s="45" cm="1">
        <f t="array" ref="J10">SUMPRODUCT((BDD_PRESTA_ESTIME3[[Budget]:[Budget]]=$A$7)*(BDD_PRESTA_ESTIME3[[Prestataires]:[Prestataires]]=$B10)*(BDD_PRESTA_ESTIME3[Juillet])*(BDD_PRESTA_ESTIME3[[TJM]:[TJM]]))</f>
        <v>0</v>
      </c>
      <c r="K10" s="45" cm="1">
        <f t="array" ref="K10">SUMPRODUCT((BDD_PRESTA_ESTIME3[[Budget]:[Budget]]=$A$7)*(BDD_PRESTA_ESTIME3[[Prestataires]:[Prestataires]]=$B10)*(BDD_PRESTA_ESTIME3[Août])*(BDD_PRESTA_ESTIME3[[TJM]:[TJM]]))</f>
        <v>0</v>
      </c>
      <c r="L10" s="45" cm="1">
        <f t="array" ref="L10">SUMPRODUCT((BDD_PRESTA_ESTIME3[[Budget]:[Budget]]=$A$7)*(BDD_PRESTA_ESTIME3[[Prestataires]:[Prestataires]]=$B10)*(BDD_PRESTA_ESTIME3[Septembre])*(BDD_PRESTA_ESTIME3[[TJM]:[TJM]]))</f>
        <v>0</v>
      </c>
      <c r="M10" s="45" cm="1">
        <f t="array" ref="M10">SUMPRODUCT((BDD_PRESTA_ESTIME3[[Budget]:[Budget]]=$A$7)*(BDD_PRESTA_ESTIME3[[Prestataires]:[Prestataires]]=$B10)*(BDD_PRESTA_ESTIME3[Octobre])*(BDD_PRESTA_ESTIME3[[TJM]:[TJM]]))</f>
        <v>0</v>
      </c>
      <c r="N10" s="45" cm="1">
        <f t="array" ref="N10">SUMPRODUCT((BDD_PRESTA_ESTIME3[[Budget]:[Budget]]=$A$7)*(BDD_PRESTA_ESTIME3[[Prestataires]:[Prestataires]]=$B10)*(BDD_PRESTA_ESTIME3[Novembre])*(BDD_PRESTA_ESTIME3[[TJM]:[TJM]]))</f>
        <v>0</v>
      </c>
      <c r="O10" s="45" cm="1">
        <f t="array" ref="O10">SUMPRODUCT((BDD_PRESTA_ESTIME3[[Budget]:[Budget]]=$A$7)*(BDD_PRESTA_ESTIME3[[Prestataires]:[Prestataires]]=$B10)*(BDD_PRESTA_ESTIME3[Décembre])*(BDD_PRESTA_ESTIME3[[TJM]:[TJM]]))</f>
        <v>0</v>
      </c>
      <c r="P10" s="34"/>
      <c r="Q10" s="37">
        <f t="shared" si="0"/>
        <v>0</v>
      </c>
    </row>
    <row r="11" spans="1:17" x14ac:dyDescent="0.35">
      <c r="A11" s="102"/>
      <c r="B11" s="43" t="s">
        <v>46</v>
      </c>
      <c r="D11" s="45" cm="1">
        <f t="array" ref="D11">SUMPRODUCT((BDD_PRESTA_ESTIME3[[Budget]:[Budget]]=$A$7)*(BDD_PRESTA_ESTIME3[[Prestataires]:[Prestataires]]=$B11)*(BDD_PRESTA_ESTIME3[[TJM]:[TJM]])*(BDD_PRESTA_ESTIME3[Janvier]))</f>
        <v>0</v>
      </c>
      <c r="E11" s="45" cm="1">
        <f t="array" ref="E11">SUMPRODUCT((BDD_PRESTA_ESTIME3[[Budget]:[Budget]]=$A$7)*(BDD_PRESTA_ESTIME3[[Prestataires]:[Prestataires]]=$B11)*(BDD_PRESTA_ESTIME3[[TJM]:[TJM]])*(BDD_PRESTA_ESTIME3[Février]))</f>
        <v>0</v>
      </c>
      <c r="F11" s="45" cm="1">
        <f t="array" ref="F11">SUMPRODUCT((BDD_PRESTA_ESTIME3[[Budget]:[Budget]]=$A$7)*(BDD_PRESTA_ESTIME3[[Prestataires]:[Prestataires]]=$B11)*(BDD_PRESTA_ESTIME3[[TJM]:[TJM]])*(BDD_PRESTA_ESTIME3[Mars]))</f>
        <v>0</v>
      </c>
      <c r="G11" s="45" cm="1">
        <f t="array" ref="G11">SUMPRODUCT((BDD_PRESTA_ESTIME3[[Budget]:[Budget]]=$A$7)*(BDD_PRESTA_ESTIME3[[Prestataires]:[Prestataires]]=$B11)*(BDD_PRESTA_ESTIME3[[TJM]:[TJM]])*(BDD_PRESTA_ESTIME3[Avril]))</f>
        <v>0</v>
      </c>
      <c r="H11" s="45" cm="1">
        <f t="array" ref="H11">SUMPRODUCT((BDD_PRESTA_ESTIME3[[Budget]:[Budget]]=$A$7)*(BDD_PRESTA_ESTIME3[[Prestataires]:[Prestataires]]=$B11)*(BDD_PRESTA_ESTIME3[Mai])*(BDD_PRESTA_ESTIME3[[TJM]:[TJM]]))</f>
        <v>0</v>
      </c>
      <c r="I11" s="45" cm="1">
        <f t="array" ref="I11">SUMPRODUCT((BDD_PRESTA_ESTIME3[[Budget]:[Budget]]=$A$7)*(BDD_PRESTA_ESTIME3[[Prestataires]:[Prestataires]]=$B11)*(BDD_PRESTA_ESTIME3[Juin])*(BDD_PRESTA_ESTIME3[[TJM]:[TJM]]))</f>
        <v>0</v>
      </c>
      <c r="J11" s="45" cm="1">
        <f t="array" ref="J11">SUMPRODUCT((BDD_PRESTA_ESTIME3[[Budget]:[Budget]]=$A$7)*(BDD_PRESTA_ESTIME3[[Prestataires]:[Prestataires]]=$B11)*(BDD_PRESTA_ESTIME3[Juillet])*(BDD_PRESTA_ESTIME3[[TJM]:[TJM]]))</f>
        <v>0</v>
      </c>
      <c r="K11" s="45" cm="1">
        <f t="array" ref="K11">SUMPRODUCT((BDD_PRESTA_ESTIME3[[Budget]:[Budget]]=$A$7)*(BDD_PRESTA_ESTIME3[[Prestataires]:[Prestataires]]=$B11)*(BDD_PRESTA_ESTIME3[Août])*(BDD_PRESTA_ESTIME3[[TJM]:[TJM]]))</f>
        <v>0</v>
      </c>
      <c r="L11" s="45" cm="1">
        <f t="array" ref="L11">SUMPRODUCT((BDD_PRESTA_ESTIME3[[Budget]:[Budget]]=$A$7)*(BDD_PRESTA_ESTIME3[[Prestataires]:[Prestataires]]=$B11)*(BDD_PRESTA_ESTIME3[Septembre])*(BDD_PRESTA_ESTIME3[[TJM]:[TJM]]))</f>
        <v>0</v>
      </c>
      <c r="M11" s="45" cm="1">
        <f t="array" ref="M11">SUMPRODUCT((BDD_PRESTA_ESTIME3[[Budget]:[Budget]]=$A$7)*(BDD_PRESTA_ESTIME3[[Prestataires]:[Prestataires]]=$B11)*(BDD_PRESTA_ESTIME3[Octobre])*(BDD_PRESTA_ESTIME3[[TJM]:[TJM]]))</f>
        <v>0</v>
      </c>
      <c r="N11" s="45" cm="1">
        <f t="array" ref="N11">SUMPRODUCT((BDD_PRESTA_ESTIME3[[Budget]:[Budget]]=$A$7)*(BDD_PRESTA_ESTIME3[[Prestataires]:[Prestataires]]=$B11)*(BDD_PRESTA_ESTIME3[Novembre])*(BDD_PRESTA_ESTIME3[[TJM]:[TJM]]))</f>
        <v>0</v>
      </c>
      <c r="O11" s="45" cm="1">
        <f t="array" ref="O11">SUMPRODUCT((BDD_PRESTA_ESTIME3[[Budget]:[Budget]]=$A$7)*(BDD_PRESTA_ESTIME3[[Prestataires]:[Prestataires]]=$B11)*(BDD_PRESTA_ESTIME3[Décembre])*(BDD_PRESTA_ESTIME3[[TJM]:[TJM]]))</f>
        <v>0</v>
      </c>
      <c r="P11" s="34"/>
      <c r="Q11" s="37"/>
    </row>
    <row r="12" spans="1:17" x14ac:dyDescent="0.35">
      <c r="A12" s="102"/>
      <c r="B12" s="36"/>
      <c r="D12" s="45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4"/>
      <c r="Q12" s="37"/>
    </row>
    <row r="13" spans="1:17" x14ac:dyDescent="0.35">
      <c r="A13" s="102"/>
      <c r="B13" s="36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4"/>
      <c r="Q13" s="37">
        <f t="shared" si="0"/>
        <v>0</v>
      </c>
    </row>
    <row r="14" spans="1:17" x14ac:dyDescent="0.35">
      <c r="A14" s="102"/>
      <c r="B14" s="36" t="s">
        <v>42</v>
      </c>
      <c r="D14" s="39">
        <f>SUM(D8:D13)</f>
        <v>8160</v>
      </c>
      <c r="E14" s="39">
        <f t="shared" ref="E14:O14" si="1">SUM(E8:E13)</f>
        <v>0</v>
      </c>
      <c r="F14" s="39">
        <f t="shared" si="1"/>
        <v>0</v>
      </c>
      <c r="G14" s="39">
        <f t="shared" si="1"/>
        <v>0</v>
      </c>
      <c r="H14" s="39">
        <f t="shared" si="1"/>
        <v>0</v>
      </c>
      <c r="I14" s="39">
        <f t="shared" si="1"/>
        <v>0</v>
      </c>
      <c r="J14" s="39">
        <f t="shared" si="1"/>
        <v>0</v>
      </c>
      <c r="K14" s="39">
        <f t="shared" si="1"/>
        <v>0</v>
      </c>
      <c r="L14" s="39">
        <f t="shared" si="1"/>
        <v>0</v>
      </c>
      <c r="M14" s="39">
        <f t="shared" si="1"/>
        <v>0</v>
      </c>
      <c r="N14" s="39">
        <f t="shared" si="1"/>
        <v>0</v>
      </c>
      <c r="O14" s="39">
        <f t="shared" si="1"/>
        <v>0</v>
      </c>
      <c r="P14" s="34"/>
      <c r="Q14" s="37">
        <f t="shared" si="0"/>
        <v>8160</v>
      </c>
    </row>
    <row r="16" spans="1:17" x14ac:dyDescent="0.35"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</row>
    <row r="17" spans="1:15" x14ac:dyDescent="0.35">
      <c r="A17">
        <v>601004</v>
      </c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</row>
    <row r="18" spans="1:15" x14ac:dyDescent="0.35">
      <c r="A18">
        <v>601000</v>
      </c>
    </row>
    <row r="19" spans="1:15" x14ac:dyDescent="0.35">
      <c r="A19">
        <v>601079</v>
      </c>
    </row>
    <row r="20" spans="1:15" x14ac:dyDescent="0.35">
      <c r="A20">
        <v>601005</v>
      </c>
    </row>
  </sheetData>
  <mergeCells count="5">
    <mergeCell ref="A1:F2"/>
    <mergeCell ref="H1:M2"/>
    <mergeCell ref="A3:B4"/>
    <mergeCell ref="C3:F4"/>
    <mergeCell ref="D6:O6"/>
  </mergeCells>
  <dataValidations count="1">
    <dataValidation type="list" allowBlank="1" showInputMessage="1" showErrorMessage="1" sqref="A7" xr:uid="{C80FD6D4-7E18-451B-8D7D-3098D81B3380}">
      <formula1>$A$17:$A$20</formula1>
    </dataValidation>
  </dataValidations>
  <pageMargins left="0.7" right="0.7" top="0.75" bottom="0.75" header="0.3" footer="0.3"/>
  <pageSetup paperSize="9" orientation="portrait" r:id="rId1"/>
  <headerFooter>
    <oddHeader>&amp;L&amp;"Calibri"&amp;12&amp;K00B294Interne-Proprietary&amp;1#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5EB6F-40F8-4009-A63E-42AE32D22347}">
  <dimension ref="A1:V15"/>
  <sheetViews>
    <sheetView workbookViewId="0">
      <selection activeCell="G21" sqref="G21"/>
    </sheetView>
  </sheetViews>
  <sheetFormatPr baseColWidth="10" defaultRowHeight="14.5" x14ac:dyDescent="0.35"/>
  <cols>
    <col min="2" max="2" width="22.54296875" customWidth="1"/>
    <col min="5" max="5" width="11.26953125" customWidth="1"/>
    <col min="8" max="12" width="10.90625" style="21"/>
  </cols>
  <sheetData>
    <row r="1" spans="1:22" ht="15" thickBot="1" x14ac:dyDescent="0.4"/>
    <row r="2" spans="1:22" x14ac:dyDescent="0.35">
      <c r="A2" s="47" t="s">
        <v>0</v>
      </c>
      <c r="B2" s="47" t="s">
        <v>1</v>
      </c>
      <c r="C2" s="47" t="s">
        <v>2</v>
      </c>
      <c r="D2" s="48" t="s">
        <v>3</v>
      </c>
      <c r="E2" s="48" t="s">
        <v>47</v>
      </c>
      <c r="F2" s="49" t="s">
        <v>48</v>
      </c>
      <c r="G2" s="50" t="s">
        <v>49</v>
      </c>
      <c r="H2" s="51" t="s">
        <v>50</v>
      </c>
      <c r="I2" s="95" t="s">
        <v>51</v>
      </c>
      <c r="J2" s="96" t="s">
        <v>52</v>
      </c>
      <c r="K2" s="52" t="s">
        <v>29</v>
      </c>
      <c r="L2" s="53" t="s">
        <v>30</v>
      </c>
      <c r="M2" s="53" t="s">
        <v>31</v>
      </c>
      <c r="N2" s="54" t="s">
        <v>32</v>
      </c>
      <c r="O2" s="53" t="s">
        <v>33</v>
      </c>
      <c r="P2" s="53" t="s">
        <v>34</v>
      </c>
      <c r="Q2" s="54" t="s">
        <v>35</v>
      </c>
      <c r="R2" s="53" t="s">
        <v>36</v>
      </c>
      <c r="S2" s="53" t="s">
        <v>37</v>
      </c>
      <c r="T2" s="54" t="s">
        <v>38</v>
      </c>
      <c r="U2" s="53" t="s">
        <v>39</v>
      </c>
      <c r="V2" s="55" t="s">
        <v>40</v>
      </c>
    </row>
    <row r="3" spans="1:22" s="107" customFormat="1" x14ac:dyDescent="0.35">
      <c r="A3" s="101">
        <v>601004</v>
      </c>
      <c r="B3" s="115" t="s">
        <v>53</v>
      </c>
      <c r="C3" s="116" t="s">
        <v>64</v>
      </c>
      <c r="D3" s="117" t="s">
        <v>68</v>
      </c>
      <c r="E3" s="118">
        <v>44391</v>
      </c>
      <c r="F3" s="119">
        <v>44651</v>
      </c>
      <c r="G3" s="120">
        <v>44431</v>
      </c>
      <c r="H3" s="121">
        <v>161600</v>
      </c>
      <c r="I3" s="122">
        <v>64640</v>
      </c>
      <c r="J3" s="123">
        <f>H3-I3</f>
        <v>96960</v>
      </c>
      <c r="K3" s="100">
        <v>222</v>
      </c>
      <c r="L3" s="124">
        <v>142</v>
      </c>
      <c r="M3" s="124"/>
      <c r="N3" s="124"/>
      <c r="O3" s="124"/>
      <c r="P3" s="124"/>
      <c r="Q3" s="124"/>
      <c r="R3" s="124"/>
      <c r="S3" s="124"/>
      <c r="T3" s="124"/>
      <c r="U3" s="124"/>
      <c r="V3" s="125"/>
    </row>
    <row r="4" spans="1:22" hidden="1" x14ac:dyDescent="0.35">
      <c r="A4" s="79">
        <v>601000</v>
      </c>
      <c r="B4" s="56">
        <v>8103503267</v>
      </c>
      <c r="C4" s="81" t="s">
        <v>65</v>
      </c>
      <c r="D4" s="63" t="s">
        <v>69</v>
      </c>
      <c r="E4" s="57">
        <v>44347</v>
      </c>
      <c r="F4" s="58">
        <v>44560</v>
      </c>
      <c r="G4" s="59">
        <v>44448</v>
      </c>
      <c r="H4" s="60">
        <v>5600</v>
      </c>
      <c r="I4" s="97">
        <v>5600</v>
      </c>
      <c r="J4" s="98">
        <f t="shared" ref="J4:J15" si="0">H4-I4</f>
        <v>0</v>
      </c>
      <c r="K4" s="66"/>
      <c r="L4" s="67"/>
      <c r="M4" s="67"/>
      <c r="N4" s="67"/>
      <c r="O4" s="67"/>
      <c r="P4" s="67"/>
      <c r="Q4" s="67"/>
      <c r="R4" s="67"/>
      <c r="S4" s="67"/>
      <c r="T4" s="67"/>
      <c r="U4" s="67"/>
      <c r="V4" s="68"/>
    </row>
    <row r="5" spans="1:22" hidden="1" x14ac:dyDescent="0.35">
      <c r="A5" s="80">
        <v>601079</v>
      </c>
      <c r="B5" s="56" t="s">
        <v>54</v>
      </c>
      <c r="C5" s="82" t="s">
        <v>66</v>
      </c>
      <c r="D5" s="63" t="s">
        <v>70</v>
      </c>
      <c r="E5" s="57">
        <v>44506</v>
      </c>
      <c r="F5" s="58">
        <v>44565</v>
      </c>
      <c r="G5" s="59">
        <v>44554</v>
      </c>
      <c r="H5" s="60">
        <v>9374.5</v>
      </c>
      <c r="I5" s="97">
        <v>0</v>
      </c>
      <c r="J5" s="98">
        <f t="shared" si="0"/>
        <v>9374.5</v>
      </c>
      <c r="K5" s="69"/>
      <c r="L5" s="61"/>
      <c r="M5" s="61"/>
      <c r="N5" s="61"/>
      <c r="O5" s="61"/>
      <c r="P5" s="61"/>
      <c r="Q5" s="61"/>
      <c r="R5" s="61"/>
      <c r="S5" s="61"/>
      <c r="T5" s="61"/>
      <c r="U5" s="61"/>
      <c r="V5" s="62"/>
    </row>
    <row r="6" spans="1:22" hidden="1" x14ac:dyDescent="0.35">
      <c r="A6" s="79">
        <v>601005</v>
      </c>
      <c r="B6" s="56" t="s">
        <v>55</v>
      </c>
      <c r="C6" s="81" t="s">
        <v>67</v>
      </c>
      <c r="D6" s="63" t="s">
        <v>71</v>
      </c>
      <c r="E6" s="57">
        <v>44551</v>
      </c>
      <c r="F6" s="70">
        <v>44591</v>
      </c>
      <c r="G6" s="71"/>
      <c r="H6" s="60">
        <v>3000</v>
      </c>
      <c r="I6" s="97">
        <v>0</v>
      </c>
      <c r="J6" s="98">
        <f t="shared" si="0"/>
        <v>3000</v>
      </c>
      <c r="K6" s="64">
        <v>5111</v>
      </c>
      <c r="L6" s="67"/>
      <c r="M6" s="67"/>
      <c r="N6" s="67"/>
      <c r="O6" s="67"/>
      <c r="P6" s="67"/>
      <c r="Q6" s="67"/>
      <c r="R6" s="67"/>
      <c r="S6" s="67"/>
      <c r="T6" s="67"/>
      <c r="U6" s="67"/>
      <c r="V6" s="68"/>
    </row>
    <row r="7" spans="1:22" s="107" customFormat="1" x14ac:dyDescent="0.35">
      <c r="A7" s="101">
        <v>601004</v>
      </c>
      <c r="B7" s="126" t="s">
        <v>56</v>
      </c>
      <c r="C7" s="116" t="s">
        <v>64</v>
      </c>
      <c r="D7" s="117" t="s">
        <v>68</v>
      </c>
      <c r="E7" s="118">
        <v>44554</v>
      </c>
      <c r="F7" s="119">
        <v>44926</v>
      </c>
      <c r="G7" s="120" t="s">
        <v>57</v>
      </c>
      <c r="H7" s="127">
        <v>25725</v>
      </c>
      <c r="I7" s="122">
        <v>0</v>
      </c>
      <c r="J7" s="123">
        <f t="shared" si="0"/>
        <v>25725</v>
      </c>
      <c r="K7" s="100">
        <v>333</v>
      </c>
      <c r="L7" s="124"/>
      <c r="M7" s="124"/>
      <c r="N7" s="124"/>
      <c r="O7" s="124"/>
      <c r="P7" s="124"/>
      <c r="Q7" s="124"/>
      <c r="R7" s="124"/>
      <c r="S7" s="124"/>
      <c r="T7" s="124"/>
      <c r="U7" s="124"/>
      <c r="V7" s="124"/>
    </row>
    <row r="8" spans="1:22" hidden="1" x14ac:dyDescent="0.35">
      <c r="A8" s="79">
        <v>601000</v>
      </c>
      <c r="B8" s="73" t="s">
        <v>58</v>
      </c>
      <c r="C8" s="81" t="s">
        <v>65</v>
      </c>
      <c r="D8" s="63" t="s">
        <v>69</v>
      </c>
      <c r="E8" s="75">
        <v>44554</v>
      </c>
      <c r="F8" s="58">
        <v>44926</v>
      </c>
      <c r="G8" s="72" t="s">
        <v>57</v>
      </c>
      <c r="H8" s="76">
        <v>9135</v>
      </c>
      <c r="I8" s="97">
        <v>0</v>
      </c>
      <c r="J8" s="98">
        <f t="shared" si="0"/>
        <v>9135</v>
      </c>
      <c r="K8" s="64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</row>
    <row r="9" spans="1:22" hidden="1" x14ac:dyDescent="0.35">
      <c r="A9" s="80">
        <v>601079</v>
      </c>
      <c r="B9" s="56">
        <v>8103511932</v>
      </c>
      <c r="C9" s="82" t="s">
        <v>66</v>
      </c>
      <c r="D9" s="63" t="s">
        <v>70</v>
      </c>
      <c r="E9" s="57">
        <v>44347</v>
      </c>
      <c r="F9" s="58">
        <v>44560</v>
      </c>
      <c r="G9" s="59">
        <v>44554</v>
      </c>
      <c r="H9" s="60">
        <v>111217</v>
      </c>
      <c r="I9" s="97">
        <v>111217</v>
      </c>
      <c r="J9" s="98">
        <f t="shared" si="0"/>
        <v>0</v>
      </c>
      <c r="K9" s="69"/>
      <c r="L9" s="61"/>
      <c r="M9" s="61"/>
      <c r="N9" s="61"/>
      <c r="O9" s="61"/>
      <c r="P9" s="61"/>
      <c r="Q9" s="61"/>
      <c r="R9" s="61"/>
      <c r="S9" s="61"/>
      <c r="T9" s="61"/>
      <c r="U9" s="61"/>
      <c r="V9" s="62"/>
    </row>
    <row r="10" spans="1:22" hidden="1" x14ac:dyDescent="0.35">
      <c r="A10" s="79">
        <v>601005</v>
      </c>
      <c r="B10" s="56" t="s">
        <v>59</v>
      </c>
      <c r="C10" s="81" t="s">
        <v>67</v>
      </c>
      <c r="D10" s="63" t="s">
        <v>71</v>
      </c>
      <c r="E10" s="57">
        <v>44519</v>
      </c>
      <c r="F10" s="58">
        <v>44550</v>
      </c>
      <c r="G10" s="59">
        <v>44554</v>
      </c>
      <c r="H10" s="60">
        <v>74142.720000000001</v>
      </c>
      <c r="I10" s="97">
        <v>73242.720000000001</v>
      </c>
      <c r="J10" s="98">
        <f>H10-I10</f>
        <v>900</v>
      </c>
      <c r="K10" s="66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8"/>
    </row>
    <row r="11" spans="1:22" s="107" customFormat="1" x14ac:dyDescent="0.35">
      <c r="A11" s="101">
        <v>601004</v>
      </c>
      <c r="B11" s="115" t="s">
        <v>60</v>
      </c>
      <c r="C11" s="116" t="s">
        <v>64</v>
      </c>
      <c r="D11" s="117" t="s">
        <v>68</v>
      </c>
      <c r="E11" s="118">
        <v>44525</v>
      </c>
      <c r="F11" s="119">
        <v>44620</v>
      </c>
      <c r="G11" s="120">
        <v>44565</v>
      </c>
      <c r="H11" s="121">
        <v>5132.8</v>
      </c>
      <c r="I11" s="122">
        <v>5132.8</v>
      </c>
      <c r="J11" s="123">
        <f t="shared" si="0"/>
        <v>0</v>
      </c>
      <c r="K11" s="100">
        <v>555</v>
      </c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5"/>
    </row>
    <row r="12" spans="1:22" hidden="1" x14ac:dyDescent="0.35">
      <c r="A12" s="79">
        <v>601000</v>
      </c>
      <c r="B12" s="74" t="s">
        <v>61</v>
      </c>
      <c r="C12" s="81" t="s">
        <v>65</v>
      </c>
      <c r="D12" s="63" t="s">
        <v>69</v>
      </c>
      <c r="E12" s="75">
        <v>44482</v>
      </c>
      <c r="F12" s="70">
        <v>44834</v>
      </c>
      <c r="G12" s="77">
        <v>44494</v>
      </c>
      <c r="H12" s="78">
        <v>53900</v>
      </c>
      <c r="I12" s="99">
        <v>16170</v>
      </c>
      <c r="J12" s="98">
        <f t="shared" si="0"/>
        <v>37730</v>
      </c>
      <c r="K12" s="64"/>
      <c r="L12" s="65"/>
      <c r="M12" s="65"/>
      <c r="N12" s="65"/>
      <c r="O12" s="65"/>
      <c r="P12" s="65"/>
      <c r="Q12" s="65"/>
      <c r="R12" s="65"/>
      <c r="S12" s="65"/>
      <c r="T12" s="67"/>
      <c r="U12" s="67"/>
      <c r="V12" s="68"/>
    </row>
    <row r="13" spans="1:22" hidden="1" x14ac:dyDescent="0.35">
      <c r="A13" s="80">
        <v>601079</v>
      </c>
      <c r="B13" s="74" t="s">
        <v>62</v>
      </c>
      <c r="C13" s="82" t="s">
        <v>66</v>
      </c>
      <c r="D13" s="63" t="s">
        <v>70</v>
      </c>
      <c r="E13" s="75">
        <v>44390</v>
      </c>
      <c r="F13" s="70"/>
      <c r="G13" s="77">
        <v>44564</v>
      </c>
      <c r="H13" s="78">
        <v>102300</v>
      </c>
      <c r="I13" s="99">
        <v>88600</v>
      </c>
      <c r="J13" s="98">
        <f t="shared" si="0"/>
        <v>13700</v>
      </c>
      <c r="K13" s="64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8"/>
    </row>
    <row r="14" spans="1:22" hidden="1" x14ac:dyDescent="0.35">
      <c r="A14" s="79">
        <v>601005</v>
      </c>
      <c r="B14" s="56">
        <v>8103484676</v>
      </c>
      <c r="C14" s="81" t="s">
        <v>67</v>
      </c>
      <c r="D14" s="63" t="s">
        <v>71</v>
      </c>
      <c r="E14" s="57">
        <v>44316</v>
      </c>
      <c r="F14" s="58">
        <v>44560</v>
      </c>
      <c r="G14" s="59">
        <v>44554</v>
      </c>
      <c r="H14" s="60">
        <v>76740</v>
      </c>
      <c r="I14" s="97">
        <v>76740</v>
      </c>
      <c r="J14" s="98">
        <f t="shared" si="0"/>
        <v>0</v>
      </c>
      <c r="K14" s="69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2"/>
    </row>
    <row r="15" spans="1:22" s="107" customFormat="1" x14ac:dyDescent="0.35">
      <c r="A15" s="101">
        <v>601004</v>
      </c>
      <c r="B15" s="115" t="s">
        <v>63</v>
      </c>
      <c r="C15" s="116" t="s">
        <v>64</v>
      </c>
      <c r="D15" s="117" t="s">
        <v>68</v>
      </c>
      <c r="E15" s="118">
        <v>44480</v>
      </c>
      <c r="F15" s="119">
        <v>44560</v>
      </c>
      <c r="G15" s="120">
        <v>44554</v>
      </c>
      <c r="H15" s="121">
        <v>4560</v>
      </c>
      <c r="I15" s="122">
        <v>4560</v>
      </c>
      <c r="J15" s="123">
        <f t="shared" si="0"/>
        <v>0</v>
      </c>
      <c r="K15" s="128">
        <v>76</v>
      </c>
      <c r="L15" s="129"/>
      <c r="M15" s="129"/>
      <c r="N15" s="129"/>
      <c r="O15" s="129"/>
      <c r="P15" s="129"/>
      <c r="Q15" s="129"/>
      <c r="R15" s="129"/>
      <c r="S15" s="129"/>
      <c r="T15" s="129"/>
      <c r="U15" s="129"/>
      <c r="V15" s="130"/>
    </row>
  </sheetData>
  <pageMargins left="0.7" right="0.7" top="0.75" bottom="0.75" header="0.3" footer="0.3"/>
  <pageSetup paperSize="9" orientation="portrait" r:id="rId1"/>
  <headerFooter>
    <oddHeader>&amp;L&amp;"Calibri"&amp;12&amp;K00B294Interne-Proprietary&amp;1#</oddHead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1854F-B453-4BD8-9513-F48AAEDAF400}">
  <sheetPr>
    <tabColor rgb="FF00B050"/>
  </sheetPr>
  <dimension ref="A1:P10"/>
  <sheetViews>
    <sheetView workbookViewId="0">
      <selection activeCell="C7" sqref="C7"/>
    </sheetView>
  </sheetViews>
  <sheetFormatPr baseColWidth="10" defaultRowHeight="14.5" x14ac:dyDescent="0.35"/>
  <sheetData>
    <row r="1" spans="1:16" x14ac:dyDescent="0.35">
      <c r="A1" s="137" t="s">
        <v>26</v>
      </c>
      <c r="B1" s="137"/>
      <c r="C1" s="137"/>
      <c r="D1" s="137"/>
      <c r="E1" s="137"/>
      <c r="F1" s="83"/>
      <c r="G1" s="138" t="s">
        <v>72</v>
      </c>
      <c r="H1" s="139"/>
      <c r="I1" s="139"/>
      <c r="J1" s="139"/>
      <c r="K1" s="139"/>
      <c r="L1" s="139"/>
      <c r="M1" s="83"/>
      <c r="N1" s="83"/>
      <c r="O1" s="83"/>
      <c r="P1" s="83"/>
    </row>
    <row r="2" spans="1:16" x14ac:dyDescent="0.35">
      <c r="A2" s="137"/>
      <c r="B2" s="137"/>
      <c r="C2" s="137"/>
      <c r="D2" s="137"/>
      <c r="E2" s="137"/>
      <c r="F2" s="83"/>
      <c r="G2" s="138"/>
      <c r="H2" s="139"/>
      <c r="I2" s="139"/>
      <c r="J2" s="139"/>
      <c r="K2" s="139"/>
      <c r="L2" s="139"/>
      <c r="M2" s="83"/>
      <c r="N2" s="83"/>
      <c r="O2" s="83"/>
      <c r="P2" s="83"/>
    </row>
    <row r="3" spans="1:16" x14ac:dyDescent="0.35">
      <c r="A3" s="137" t="s">
        <v>28</v>
      </c>
      <c r="B3" s="140" t="s">
        <v>73</v>
      </c>
      <c r="C3" s="140"/>
      <c r="D3" s="140"/>
      <c r="E3" s="140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</row>
    <row r="4" spans="1:16" x14ac:dyDescent="0.35">
      <c r="A4" s="137"/>
      <c r="B4" s="140"/>
      <c r="C4" s="140"/>
      <c r="D4" s="140"/>
      <c r="E4" s="140"/>
      <c r="F4" s="83"/>
      <c r="G4" s="33"/>
      <c r="H4" s="83"/>
      <c r="I4" s="83"/>
      <c r="J4" s="83"/>
      <c r="K4" s="83"/>
      <c r="L4" s="83"/>
      <c r="M4" s="83"/>
      <c r="N4" s="83"/>
      <c r="O4" s="83"/>
      <c r="P4" s="83"/>
    </row>
    <row r="5" spans="1:16" x14ac:dyDescent="0.35">
      <c r="A5" s="83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</row>
    <row r="6" spans="1:16" x14ac:dyDescent="0.35">
      <c r="A6" s="84" t="s">
        <v>74</v>
      </c>
      <c r="B6" s="83"/>
      <c r="C6" s="84" t="s">
        <v>29</v>
      </c>
      <c r="D6" s="84" t="s">
        <v>30</v>
      </c>
      <c r="E6" s="84" t="s">
        <v>31</v>
      </c>
      <c r="F6" s="84" t="s">
        <v>32</v>
      </c>
      <c r="G6" s="84" t="s">
        <v>33</v>
      </c>
      <c r="H6" s="84" t="s">
        <v>34</v>
      </c>
      <c r="I6" s="84" t="s">
        <v>35</v>
      </c>
      <c r="J6" s="84" t="s">
        <v>36</v>
      </c>
      <c r="K6" s="84" t="s">
        <v>37</v>
      </c>
      <c r="L6" s="84" t="s">
        <v>38</v>
      </c>
      <c r="M6" s="84" t="s">
        <v>39</v>
      </c>
      <c r="N6" s="84" t="s">
        <v>40</v>
      </c>
      <c r="O6" s="85"/>
      <c r="P6" s="84" t="s">
        <v>41</v>
      </c>
    </row>
    <row r="7" spans="1:16" x14ac:dyDescent="0.35">
      <c r="A7" s="101">
        <v>601004</v>
      </c>
      <c r="B7" s="83"/>
      <c r="C7" s="86" cm="1">
        <f t="array" ref="C7">SUMPRODUCT((BDD_PRESTA_ESTIME3[[Budget]:[Budget]]=$A7)*(BDD_PRESTA_ESTIME3[[#Headers],[Janvier]:[Décembre]]=C$6)*(BDD_PRESTA_ESTIME3[[Janvier]:[Décembre]]))+SUMPRODUCT(('Suivi Matériels 2022'!$A$3:$A$15=$A7)*('Suivi Matériels 2022'!$K$2:$V$2=C$6)*('Suivi Matériels 2022'!$K$3:$V$15))</f>
        <v>1198</v>
      </c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7"/>
      <c r="P7" s="88">
        <f>SUM(C7:N7)</f>
        <v>1198</v>
      </c>
    </row>
    <row r="8" spans="1:16" x14ac:dyDescent="0.35">
      <c r="A8" s="79">
        <v>601000</v>
      </c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  <c r="N8" s="86"/>
      <c r="O8" s="89"/>
      <c r="P8" s="90">
        <f>SUM(C8:N8)</f>
        <v>0</v>
      </c>
    </row>
    <row r="9" spans="1:16" x14ac:dyDescent="0.35">
      <c r="A9" s="80">
        <v>601079</v>
      </c>
      <c r="C9" s="91"/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2"/>
      <c r="P9" s="93">
        <f t="shared" ref="P9" si="0">SUM(C9:N9)</f>
        <v>0</v>
      </c>
    </row>
    <row r="10" spans="1:16" x14ac:dyDescent="0.35">
      <c r="A10" s="79">
        <v>601005</v>
      </c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34"/>
      <c r="P10" s="37">
        <f>SUM(C10:N10)</f>
        <v>0</v>
      </c>
    </row>
  </sheetData>
  <mergeCells count="4">
    <mergeCell ref="A1:E2"/>
    <mergeCell ref="G1:L2"/>
    <mergeCell ref="A3:A4"/>
    <mergeCell ref="B3:E4"/>
  </mergeCells>
  <pageMargins left="0.7" right="0.7" top="0.75" bottom="0.75" header="0.3" footer="0.3"/>
  <pageSetup paperSize="9" orientation="portrait" r:id="rId1"/>
  <headerFooter>
    <oddHeader>&amp;L&amp;"Calibri"&amp;12&amp;K00B294Interne-Proprietary&amp;1#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Suivi du temps presta 2022</vt:lpstr>
      <vt:lpstr>Presta Par budget</vt:lpstr>
      <vt:lpstr>Suivi Matériels 2022</vt:lpstr>
      <vt:lpstr>Onglet général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Royer, Elodie</dc:creator>
  <cp:lastModifiedBy>Royer, Elodie</cp:lastModifiedBy>
  <dcterms:created xsi:type="dcterms:W3CDTF">2021-12-23T11:25:24Z</dcterms:created>
  <dcterms:modified xsi:type="dcterms:W3CDTF">2022-01-12T10:50:40Z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d1e3ad-c799-4853-a6fa-a1843e00f4cc_Enabled">
    <vt:lpwstr>true</vt:lpwstr>
  </property>
  <property fmtid="{D5CDD505-2E9C-101B-9397-08002B2CF9AE}" pid="3" name="MSIP_Label_afd1e3ad-c799-4853-a6fa-a1843e00f4cc_SetDate">
    <vt:lpwstr>2021-12-23T11:26:12Z</vt:lpwstr>
  </property>
  <property fmtid="{D5CDD505-2E9C-101B-9397-08002B2CF9AE}" pid="4" name="MSIP_Label_afd1e3ad-c799-4853-a6fa-a1843e00f4cc_Method">
    <vt:lpwstr>Privileged</vt:lpwstr>
  </property>
  <property fmtid="{D5CDD505-2E9C-101B-9397-08002B2CF9AE}" pid="5" name="MSIP_Label_afd1e3ad-c799-4853-a6fa-a1843e00f4cc_Name">
    <vt:lpwstr>French - Proprietary</vt:lpwstr>
  </property>
  <property fmtid="{D5CDD505-2E9C-101B-9397-08002B2CF9AE}" pid="6" name="MSIP_Label_afd1e3ad-c799-4853-a6fa-a1843e00f4cc_SiteId">
    <vt:lpwstr>a00de4ec-48a8-43a6-be74-e31274e2060d</vt:lpwstr>
  </property>
  <property fmtid="{D5CDD505-2E9C-101B-9397-08002B2CF9AE}" pid="7" name="MSIP_Label_afd1e3ad-c799-4853-a6fa-a1843e00f4cc_ActionId">
    <vt:lpwstr>8725851a-c5fb-48f6-b686-664cba237718</vt:lpwstr>
  </property>
  <property fmtid="{D5CDD505-2E9C-101B-9397-08002B2CF9AE}" pid="8" name="MSIP_Label_afd1e3ad-c799-4853-a6fa-a1843e00f4cc_ContentBits">
    <vt:lpwstr>1</vt:lpwstr>
  </property>
  <property fmtid="{D5CDD505-2E9C-101B-9397-08002B2CF9AE}" pid="9" name="MerckAIPLabel">
    <vt:lpwstr>Proprietary</vt:lpwstr>
  </property>
  <property fmtid="{D5CDD505-2E9C-101B-9397-08002B2CF9AE}" pid="10" name="MerckAIPDataExchange">
    <vt:lpwstr>!MRKMIP@Proprietary</vt:lpwstr>
  </property>
</Properties>
</file>