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https://hc54-my.sharepoint.com/personal/patrice-fenech_happycurl_com/Documents/Bureau/"/>
    </mc:Choice>
  </mc:AlternateContent>
  <xr:revisionPtr revIDLastSave="206" documentId="13_ncr:1_{8BF30DC5-376F-409A-934E-8B167BAD30DA}" xr6:coauthVersionLast="47" xr6:coauthVersionMax="47" xr10:uidLastSave="{BF6A0CA5-69D3-4F0C-8120-93D4335B07F7}"/>
  <bookViews>
    <workbookView xWindow="-110" yWindow="-110" windowWidth="19420" windowHeight="10420" tabRatio="808" xr2:uid="{00000000-000D-0000-FFFF-FFFF00000000}"/>
  </bookViews>
  <sheets>
    <sheet name="MAGASINS" sheetId="1" r:id="rId1"/>
    <sheet name="VISITE" sheetId="2" r:id="rId2"/>
    <sheet name="STATS_EQUIPE" sheetId="20" r:id="rId3"/>
  </sheets>
  <functionGroups builtInGroupCount="19"/>
  <externalReferences>
    <externalReference r:id="rId4"/>
  </externalReferences>
  <definedNames>
    <definedName name="_xlnm._FilterDatabase" localSheetId="0" hidden="1">MAGASINS!#REF!</definedName>
    <definedName name="_xlnm._FilterDatabase" localSheetId="2" hidden="1">STATS_EQUIPE!$A$2:$F$33</definedName>
    <definedName name="_xlnm._FilterDatabase" localSheetId="1" hidden="1">VISITE!$A$23:$L$23</definedName>
    <definedName name="_xlnm.Criteria" localSheetId="1">VISITE!$A$1:$Q$1</definedName>
    <definedName name="ListeMail">MAGASINS!$B$7:$B$16</definedName>
    <definedName name="STATSEQUIPE">STATS_EQUIPE!#REF!</definedName>
    <definedName name="t_Données">STATS_EQUIPE!$A$3:$O$100</definedName>
    <definedName name="_xlnm.Print_Area" localSheetId="0">MAGASINS!$A$1:$T$16</definedName>
    <definedName name="_xlnm.Print_Area" localSheetId="1">VISITE!$A$1:$K$60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3" i="2" l="1"/>
  <c r="A2" i="20"/>
  <c r="B2" i="20"/>
  <c r="C2" i="20"/>
  <c r="D2" i="20"/>
  <c r="F2" i="20"/>
  <c r="H2" i="20"/>
  <c r="J2" i="20"/>
  <c r="K2" i="20"/>
  <c r="M2" i="20"/>
  <c r="K24" i="2"/>
  <c r="J24" i="2"/>
  <c r="I24" i="2"/>
  <c r="H24" i="2"/>
  <c r="G24" i="2"/>
  <c r="F24" i="2"/>
  <c r="E24" i="2"/>
  <c r="D24" i="2"/>
  <c r="C24" i="2"/>
  <c r="B24" i="2"/>
  <c r="B1" i="20" l="1"/>
  <c r="C20" i="2" l="1"/>
  <c r="A22" i="2" l="1"/>
  <c r="B17" i="2" l="1"/>
  <c r="C81" i="2" l="1"/>
  <c r="C80" i="2"/>
  <c r="O67" i="2"/>
  <c r="O52" i="2"/>
  <c r="B20" i="2"/>
  <c r="D20" i="2" s="1"/>
  <c r="B19" i="2"/>
  <c r="B18" i="2"/>
  <c r="B16" i="2"/>
  <c r="B15" i="2"/>
  <c r="E11" i="2"/>
  <c r="D11" i="2"/>
  <c r="C11" i="2"/>
  <c r="B11" i="2"/>
  <c r="E9" i="2"/>
  <c r="B9" i="2"/>
  <c r="A9" i="2"/>
  <c r="D5" i="2"/>
  <c r="F19" i="2"/>
  <c r="F18" i="2"/>
  <c r="F17" i="2"/>
  <c r="F16" i="2"/>
  <c r="F15" i="2"/>
  <c r="P4" i="1"/>
  <c r="C16" i="2" l="1"/>
  <c r="E16" i="2" s="1"/>
  <c r="C14" i="2"/>
  <c r="E14" i="2" s="1"/>
  <c r="C19" i="2"/>
  <c r="E19" i="2" s="1"/>
  <c r="C18" i="2"/>
  <c r="C15" i="2"/>
  <c r="E15" i="2" s="1"/>
  <c r="C17" i="2"/>
  <c r="E17" i="2" s="1"/>
  <c r="D9" i="2"/>
  <c r="E18" i="2"/>
  <c r="C13" i="2"/>
  <c r="C9" i="2"/>
  <c r="E20" i="2" l="1"/>
</calcChain>
</file>

<file path=xl/sharedStrings.xml><?xml version="1.0" encoding="utf-8"?>
<sst xmlns="http://schemas.openxmlformats.org/spreadsheetml/2006/main" count="101" uniqueCount="89">
  <si>
    <t>L'adresse d'envoi est :</t>
  </si>
  <si>
    <t>Le Compte Rendu va être envoyé à :</t>
  </si>
  <si>
    <t>Email</t>
  </si>
  <si>
    <t>JOURS</t>
  </si>
  <si>
    <t>REALISE N-1</t>
  </si>
  <si>
    <t>PM</t>
  </si>
  <si>
    <t>IDV</t>
  </si>
  <si>
    <t>TT</t>
  </si>
  <si>
    <t>FID</t>
  </si>
  <si>
    <t>ODC</t>
  </si>
  <si>
    <t>MAGASIN</t>
  </si>
  <si>
    <t xml:space="preserve">OBSERVATIONS </t>
  </si>
  <si>
    <t>Saisie</t>
  </si>
  <si>
    <t>Limitée à 500 Carractères</t>
  </si>
  <si>
    <t>MOIS EN COURS</t>
  </si>
  <si>
    <t>NB JOURS OUVERT</t>
  </si>
  <si>
    <t>NB JOURS ECOULES</t>
  </si>
  <si>
    <t>N° Semaine</t>
  </si>
  <si>
    <t>INDICATEURS</t>
  </si>
  <si>
    <t>Objectif Mois</t>
  </si>
  <si>
    <t>Cible</t>
  </si>
  <si>
    <t>R/O</t>
  </si>
  <si>
    <t>&gt; 70,00%</t>
  </si>
  <si>
    <t>GESTION MAGASIN</t>
  </si>
  <si>
    <t>SUIVI POINT DE VENTE</t>
  </si>
  <si>
    <t>OK</t>
  </si>
  <si>
    <t>KO</t>
  </si>
  <si>
    <t>COMMENTAIRES</t>
  </si>
  <si>
    <t>SYNTHESE</t>
  </si>
  <si>
    <t>Compte Rendu :</t>
  </si>
  <si>
    <t>KADEOS</t>
  </si>
  <si>
    <t>COFFRE</t>
  </si>
  <si>
    <t>TACHES RR</t>
  </si>
  <si>
    <t>OBJECTIFS MOIS</t>
  </si>
  <si>
    <t>OPERATIONS MENSUELLES RESPONSABLE REGIONAL</t>
  </si>
  <si>
    <t>DEFECTEUX</t>
  </si>
  <si>
    <t>FIN DE MOIS</t>
  </si>
  <si>
    <t>CONTRÔLE COFFRE</t>
  </si>
  <si>
    <t>TICKETS KADEOS</t>
  </si>
  <si>
    <t>OFFRES</t>
  </si>
  <si>
    <t>NOM REGION :</t>
  </si>
  <si>
    <t>CONTR OFFRES</t>
  </si>
  <si>
    <t>ODM</t>
  </si>
  <si>
    <t>AOUT 2021</t>
  </si>
  <si>
    <t>AOUT 2020</t>
  </si>
  <si>
    <t>Secteur</t>
  </si>
  <si>
    <t xml:space="preserve">  </t>
  </si>
  <si>
    <t>RESULTATS AU</t>
  </si>
  <si>
    <t>TGV</t>
  </si>
  <si>
    <t>CDA</t>
  </si>
  <si>
    <t>K</t>
  </si>
  <si>
    <t>David</t>
  </si>
  <si>
    <t>Jean</t>
  </si>
  <si>
    <t>Elodie</t>
  </si>
  <si>
    <t>Franck</t>
  </si>
  <si>
    <t>Florent</t>
  </si>
  <si>
    <t>Jacques</t>
  </si>
  <si>
    <t>Pierre</t>
  </si>
  <si>
    <t>Francis</t>
  </si>
  <si>
    <t>Muriel</t>
  </si>
  <si>
    <t>Anne Marie</t>
  </si>
  <si>
    <t>Hector</t>
  </si>
  <si>
    <t>Yves</t>
  </si>
  <si>
    <t>Manu</t>
  </si>
  <si>
    <t>Dominique</t>
  </si>
  <si>
    <t>Bertrand</t>
  </si>
  <si>
    <t>Jean Paul</t>
  </si>
  <si>
    <t>Pierre Jean</t>
  </si>
  <si>
    <t>Gael</t>
  </si>
  <si>
    <t>J</t>
  </si>
  <si>
    <t>VL</t>
  </si>
  <si>
    <t>CHAL EP</t>
  </si>
  <si>
    <t>CHAL VL</t>
  </si>
  <si>
    <t>AA</t>
  </si>
  <si>
    <t>BB</t>
  </si>
  <si>
    <t>CC</t>
  </si>
  <si>
    <t>DD</t>
  </si>
  <si>
    <t>EE</t>
  </si>
  <si>
    <t>FF</t>
  </si>
  <si>
    <t>GG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</si>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</sst>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[$-F800]dddd\,\ mmmm\ dd\,\ yyyy"/>
    <numFmt numFmtId="166" formatCode="dd/mm/yy;@"/>
    <numFmt numFmtId="167" formatCode="_-* #,##0_-;\-* #,##0_-;_-* &quot;-&quot;??_-;_-@_-"/>
    <numFmt numFmtId="168" formatCode="_-* #,##0.00\ _F_-;\-* #,##0.00\ _F_-;_-* &quot;-&quot;??\ _F_-;_-@_-"/>
    <numFmt numFmtId="169" formatCode="_-* #,##0.00\ &quot;F&quot;_-;\-* #,##0.00\ &quot;F&quot;_-;_-* &quot;-&quot;??\ &quot;F&quot;_-;_-@_-"/>
  </numFmts>
  <fonts count="4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5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theme="0"/>
      <name val="Arial"/>
      <family val="2"/>
    </font>
    <font>
      <sz val="11"/>
      <name val="Calibri"/>
      <family val="2"/>
      <scheme val="minor"/>
    </font>
    <font>
      <b/>
      <sz val="11"/>
      <color theme="0"/>
      <name val="Arial"/>
      <family val="2"/>
    </font>
    <font>
      <b/>
      <sz val="8"/>
      <color theme="1"/>
      <name val="Calibri"/>
      <family val="2"/>
      <scheme val="minor"/>
    </font>
    <font>
      <sz val="10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sz val="1"/>
      <color theme="9"/>
      <name val="Calibri"/>
      <family val="2"/>
      <scheme val="minor"/>
    </font>
    <font>
      <sz val="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0"/>
      <name val="Arial"/>
      <family val="2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theme="1"/>
      <name val="Arial"/>
      <family val="2"/>
    </font>
    <font>
      <b/>
      <sz val="22"/>
      <color theme="1"/>
      <name val="Arial"/>
      <family val="2"/>
    </font>
    <font>
      <b/>
      <sz val="10"/>
      <color rgb="FFFFFFFF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u/>
      <sz val="8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8"/>
      <color rgb="FFFFFFFF"/>
      <name val="Calibri"/>
      <family val="2"/>
      <scheme val="minor"/>
    </font>
    <font>
      <b/>
      <sz val="11"/>
      <color rgb="FF00B0F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  <font>
      <sz val="1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4" tint="-0.249977111117893"/>
        <bgColor theme="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730363"/>
        <bgColor indexed="64"/>
      </patternFill>
    </fill>
    <fill>
      <patternFill patternType="solid">
        <fgColor rgb="FF730363"/>
        <bgColor rgb="FF000000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6" fillId="0" borderId="0"/>
    <xf numFmtId="0" fontId="12" fillId="0" borderId="0"/>
    <xf numFmtId="0" fontId="13" fillId="0" borderId="0" applyNumberForma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3" fillId="0" borderId="0"/>
    <xf numFmtId="168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169" fontId="33" fillId="0" borderId="0" applyFont="0" applyFill="0" applyBorder="0" applyAlignment="0" applyProtection="0"/>
  </cellStyleXfs>
  <cellXfs count="352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0" xfId="0" applyBorder="1" applyAlignment="1" applyProtection="1">
      <alignment vertical="top" wrapText="1"/>
    </xf>
    <xf numFmtId="0" fontId="17" fillId="9" borderId="0" xfId="0" applyFont="1" applyFill="1" applyAlignment="1" applyProtection="1">
      <alignment vertical="center"/>
    </xf>
    <xf numFmtId="0" fontId="6" fillId="9" borderId="0" xfId="1" applyFill="1" applyProtection="1"/>
    <xf numFmtId="0" fontId="8" fillId="0" borderId="0" xfId="0" applyFont="1" applyAlignment="1" applyProtection="1">
      <alignment vertical="center" textRotation="90"/>
    </xf>
    <xf numFmtId="0" fontId="6" fillId="0" borderId="0" xfId="1" applyProtection="1"/>
    <xf numFmtId="0" fontId="16" fillId="9" borderId="0" xfId="1" applyFont="1" applyFill="1" applyProtection="1"/>
    <xf numFmtId="14" fontId="14" fillId="0" borderId="31" xfId="0" applyNumberFormat="1" applyFont="1" applyBorder="1" applyProtection="1">
      <protection locked="0"/>
    </xf>
    <xf numFmtId="14" fontId="14" fillId="0" borderId="17" xfId="0" applyNumberFormat="1" applyFont="1" applyBorder="1" applyProtection="1">
      <protection locked="0"/>
    </xf>
    <xf numFmtId="0" fontId="2" fillId="0" borderId="0" xfId="0" applyFont="1" applyAlignment="1" applyProtection="1">
      <alignment horizont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3" fillId="0" borderId="0" xfId="0" applyFont="1" applyFill="1" applyBorder="1" applyAlignment="1" applyProtection="1">
      <alignment vertical="center"/>
    </xf>
    <xf numFmtId="0" fontId="6" fillId="0" borderId="0" xfId="1" applyBorder="1" applyProtection="1"/>
    <xf numFmtId="0" fontId="6" fillId="0" borderId="0" xfId="1" applyFill="1" applyBorder="1" applyProtection="1"/>
    <xf numFmtId="0" fontId="2" fillId="0" borderId="0" xfId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Protection="1"/>
    <xf numFmtId="14" fontId="1" fillId="0" borderId="0" xfId="0" applyNumberFormat="1" applyFont="1" applyFill="1" applyBorder="1" applyProtection="1"/>
    <xf numFmtId="0" fontId="0" fillId="0" borderId="0" xfId="0" applyBorder="1" applyAlignment="1" applyProtection="1"/>
    <xf numFmtId="0" fontId="0" fillId="0" borderId="0" xfId="0" applyBorder="1" applyProtection="1"/>
    <xf numFmtId="2" fontId="0" fillId="8" borderId="22" xfId="0" applyNumberFormat="1" applyFill="1" applyBorder="1" applyAlignment="1" applyProtection="1">
      <alignment horizontal="center" vertical="center"/>
      <protection locked="0"/>
    </xf>
    <xf numFmtId="2" fontId="0" fillId="4" borderId="22" xfId="0" applyNumberFormat="1" applyFill="1" applyBorder="1" applyAlignment="1" applyProtection="1">
      <alignment horizontal="center" vertical="center"/>
      <protection locked="0"/>
    </xf>
    <xf numFmtId="10" fontId="0" fillId="4" borderId="22" xfId="0" applyNumberFormat="1" applyFill="1" applyBorder="1" applyAlignment="1" applyProtection="1">
      <alignment horizontal="center" vertical="center"/>
      <protection locked="0"/>
    </xf>
    <xf numFmtId="10" fontId="0" fillId="8" borderId="22" xfId="4" applyNumberFormat="1" applyFont="1" applyFill="1" applyBorder="1" applyAlignment="1" applyProtection="1">
      <alignment horizontal="center" vertical="center"/>
      <protection locked="0"/>
    </xf>
    <xf numFmtId="164" fontId="0" fillId="8" borderId="29" xfId="0" applyNumberFormat="1" applyFill="1" applyBorder="1" applyAlignment="1" applyProtection="1">
      <alignment horizontal="center" vertical="center"/>
      <protection locked="0"/>
    </xf>
    <xf numFmtId="10" fontId="0" fillId="4" borderId="22" xfId="4" applyNumberFormat="1" applyFont="1" applyFill="1" applyBorder="1" applyAlignment="1" applyProtection="1">
      <alignment horizontal="center" vertical="center"/>
      <protection locked="0"/>
    </xf>
    <xf numFmtId="164" fontId="0" fillId="4" borderId="29" xfId="0" applyNumberFormat="1" applyFill="1" applyBorder="1" applyAlignment="1" applyProtection="1">
      <alignment horizontal="center" vertical="center"/>
      <protection locked="0"/>
    </xf>
    <xf numFmtId="0" fontId="0" fillId="12" borderId="2" xfId="0" applyNumberFormat="1" applyFill="1" applyBorder="1" applyAlignment="1" applyProtection="1">
      <alignment horizontal="center" vertical="center"/>
      <protection locked="0"/>
    </xf>
    <xf numFmtId="1" fontId="0" fillId="8" borderId="25" xfId="0" applyNumberFormat="1" applyFill="1" applyBorder="1" applyAlignment="1" applyProtection="1">
      <alignment horizontal="center" vertical="center"/>
      <protection locked="0"/>
    </xf>
    <xf numFmtId="2" fontId="0" fillId="8" borderId="39" xfId="0" applyNumberFormat="1" applyFill="1" applyBorder="1" applyAlignment="1" applyProtection="1">
      <alignment horizontal="center" vertical="center"/>
      <protection locked="0"/>
    </xf>
    <xf numFmtId="10" fontId="0" fillId="8" borderId="39" xfId="4" applyNumberFormat="1" applyFont="1" applyFill="1" applyBorder="1" applyAlignment="1" applyProtection="1">
      <alignment horizontal="center" vertical="center"/>
      <protection locked="0"/>
    </xf>
    <xf numFmtId="1" fontId="0" fillId="8" borderId="40" xfId="0" applyNumberFormat="1" applyFill="1" applyBorder="1" applyAlignment="1" applyProtection="1">
      <alignment horizontal="center" vertical="center"/>
      <protection locked="0"/>
    </xf>
    <xf numFmtId="3" fontId="0" fillId="0" borderId="0" xfId="0" applyNumberFormat="1" applyBorder="1" applyProtection="1"/>
    <xf numFmtId="3" fontId="0" fillId="0" borderId="0" xfId="0" applyNumberFormat="1" applyProtection="1"/>
    <xf numFmtId="0" fontId="7" fillId="11" borderId="1" xfId="0" applyFont="1" applyFill="1" applyBorder="1" applyAlignment="1" applyProtection="1">
      <alignment horizontal="left"/>
    </xf>
    <xf numFmtId="0" fontId="7" fillId="11" borderId="1" xfId="0" applyFont="1" applyFill="1" applyBorder="1" applyAlignment="1" applyProtection="1">
      <alignment horizontal="center"/>
    </xf>
    <xf numFmtId="0" fontId="7" fillId="14" borderId="1" xfId="0" applyFont="1" applyFill="1" applyBorder="1" applyAlignment="1" applyProtection="1">
      <alignment horizontal="center" vertical="center"/>
    </xf>
    <xf numFmtId="0" fontId="0" fillId="0" borderId="0" xfId="0" applyProtection="1">
      <protection locked="0" hidden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7" fillId="0" borderId="0" xfId="0" applyFont="1" applyFill="1" applyAlignment="1" applyProtection="1">
      <alignment vertical="center"/>
    </xf>
    <xf numFmtId="0" fontId="6" fillId="0" borderId="0" xfId="1" applyFill="1" applyProtection="1"/>
    <xf numFmtId="0" fontId="20" fillId="0" borderId="0" xfId="0" applyFont="1" applyFill="1" applyAlignment="1" applyProtection="1">
      <alignment vertical="center"/>
    </xf>
    <xf numFmtId="0" fontId="0" fillId="0" borderId="0" xfId="0" applyFill="1" applyProtection="1"/>
    <xf numFmtId="4" fontId="0" fillId="8" borderId="29" xfId="0" applyNumberFormat="1" applyFill="1" applyBorder="1" applyAlignment="1" applyProtection="1">
      <alignment horizontal="center" vertical="center"/>
      <protection locked="0"/>
    </xf>
    <xf numFmtId="4" fontId="0" fillId="8" borderId="38" xfId="0" applyNumberFormat="1" applyFill="1" applyBorder="1" applyAlignment="1" applyProtection="1">
      <alignment horizontal="center" vertical="center"/>
      <protection locked="0"/>
    </xf>
    <xf numFmtId="0" fontId="7" fillId="15" borderId="0" xfId="0" applyFont="1" applyFill="1" applyAlignment="1" applyProtection="1">
      <alignment vertical="center"/>
    </xf>
    <xf numFmtId="0" fontId="21" fillId="0" borderId="0" xfId="1" applyFont="1" applyFill="1" applyBorder="1" applyAlignment="1" applyProtection="1">
      <alignment vertical="center"/>
    </xf>
    <xf numFmtId="1" fontId="0" fillId="4" borderId="32" xfId="0" applyNumberFormat="1" applyFill="1" applyBorder="1" applyAlignment="1" applyProtection="1">
      <alignment horizontal="center" vertical="center"/>
      <protection locked="0"/>
    </xf>
    <xf numFmtId="0" fontId="4" fillId="15" borderId="43" xfId="0" applyFont="1" applyFill="1" applyBorder="1" applyAlignment="1" applyProtection="1">
      <alignment horizontal="center" vertical="center"/>
    </xf>
    <xf numFmtId="0" fontId="4" fillId="15" borderId="41" xfId="0" applyFont="1" applyFill="1" applyBorder="1" applyAlignment="1" applyProtection="1">
      <alignment horizontal="center" vertical="center"/>
    </xf>
    <xf numFmtId="0" fontId="4" fillId="15" borderId="42" xfId="0" applyFont="1" applyFill="1" applyBorder="1" applyAlignment="1" applyProtection="1">
      <alignment horizontal="center" vertical="center"/>
    </xf>
    <xf numFmtId="0" fontId="35" fillId="2" borderId="0" xfId="0" applyFont="1" applyFill="1" applyBorder="1" applyAlignment="1" applyProtection="1">
      <alignment wrapText="1"/>
    </xf>
    <xf numFmtId="0" fontId="34" fillId="0" borderId="0" xfId="0" applyFont="1" applyProtection="1"/>
    <xf numFmtId="0" fontId="0" fillId="12" borderId="3" xfId="0" applyNumberFormat="1" applyFill="1" applyBorder="1" applyAlignment="1" applyProtection="1">
      <alignment horizontal="center" vertical="center"/>
      <protection locked="0"/>
    </xf>
    <xf numFmtId="4" fontId="0" fillId="8" borderId="28" xfId="0" applyNumberFormat="1" applyFill="1" applyBorder="1" applyAlignment="1" applyProtection="1">
      <alignment horizontal="center" vertical="center"/>
      <protection locked="0"/>
    </xf>
    <xf numFmtId="2" fontId="0" fillId="8" borderId="23" xfId="0" applyNumberFormat="1" applyFill="1" applyBorder="1" applyAlignment="1" applyProtection="1">
      <alignment horizontal="center" vertical="center"/>
      <protection locked="0"/>
    </xf>
    <xf numFmtId="10" fontId="0" fillId="8" borderId="23" xfId="4" applyNumberFormat="1" applyFont="1" applyFill="1" applyBorder="1" applyAlignment="1" applyProtection="1">
      <alignment horizontal="center" vertical="center"/>
      <protection locked="0"/>
    </xf>
    <xf numFmtId="1" fontId="0" fillId="8" borderId="24" xfId="0" applyNumberFormat="1" applyFill="1" applyBorder="1" applyAlignment="1" applyProtection="1">
      <alignment horizontal="center" vertical="center"/>
      <protection locked="0"/>
    </xf>
    <xf numFmtId="164" fontId="0" fillId="8" borderId="30" xfId="0" applyNumberFormat="1" applyFill="1" applyBorder="1" applyAlignment="1" applyProtection="1">
      <alignment horizontal="center" vertical="center"/>
      <protection locked="0"/>
    </xf>
    <xf numFmtId="2" fontId="0" fillId="8" borderId="26" xfId="0" applyNumberFormat="1" applyFill="1" applyBorder="1" applyAlignment="1" applyProtection="1">
      <alignment horizontal="center" vertical="center"/>
      <protection locked="0"/>
    </xf>
    <xf numFmtId="10" fontId="0" fillId="8" borderId="26" xfId="4" applyNumberFormat="1" applyFont="1" applyFill="1" applyBorder="1" applyAlignment="1" applyProtection="1">
      <alignment horizontal="center" vertical="center"/>
      <protection locked="0"/>
    </xf>
    <xf numFmtId="1" fontId="0" fillId="8" borderId="27" xfId="0" applyNumberFormat="1" applyFill="1" applyBorder="1" applyAlignment="1" applyProtection="1">
      <alignment horizontal="center" vertical="center"/>
      <protection locked="0"/>
    </xf>
    <xf numFmtId="14" fontId="34" fillId="15" borderId="28" xfId="0" applyNumberFormat="1" applyFont="1" applyFill="1" applyBorder="1" applyAlignment="1" applyProtection="1">
      <alignment horizontal="center" vertical="center"/>
    </xf>
    <xf numFmtId="14" fontId="34" fillId="15" borderId="23" xfId="0" applyNumberFormat="1" applyFont="1" applyFill="1" applyBorder="1" applyAlignment="1" applyProtection="1">
      <alignment horizontal="center" vertical="center"/>
    </xf>
    <xf numFmtId="14" fontId="34" fillId="15" borderId="24" xfId="0" applyNumberFormat="1" applyFont="1" applyFill="1" applyBorder="1" applyAlignment="1" applyProtection="1">
      <alignment horizontal="center" vertical="center"/>
    </xf>
    <xf numFmtId="14" fontId="34" fillId="15" borderId="29" xfId="0" applyNumberFormat="1" applyFont="1" applyFill="1" applyBorder="1" applyAlignment="1" applyProtection="1">
      <alignment horizontal="center" vertical="center"/>
    </xf>
    <xf numFmtId="14" fontId="34" fillId="15" borderId="22" xfId="0" applyNumberFormat="1" applyFont="1" applyFill="1" applyBorder="1" applyAlignment="1" applyProtection="1">
      <alignment horizontal="center" vertical="center"/>
    </xf>
    <xf numFmtId="14" fontId="34" fillId="15" borderId="25" xfId="0" applyNumberFormat="1" applyFont="1" applyFill="1" applyBorder="1" applyAlignment="1" applyProtection="1">
      <alignment horizontal="center" vertical="center"/>
    </xf>
    <xf numFmtId="14" fontId="34" fillId="15" borderId="30" xfId="0" applyNumberFormat="1" applyFont="1" applyFill="1" applyBorder="1" applyAlignment="1" applyProtection="1">
      <alignment horizontal="center" vertical="center"/>
    </xf>
    <xf numFmtId="14" fontId="34" fillId="15" borderId="26" xfId="0" applyNumberFormat="1" applyFont="1" applyFill="1" applyBorder="1" applyAlignment="1" applyProtection="1">
      <alignment horizontal="center" vertical="center"/>
    </xf>
    <xf numFmtId="14" fontId="34" fillId="15" borderId="27" xfId="0" applyNumberFormat="1" applyFont="1" applyFill="1" applyBorder="1" applyAlignment="1" applyProtection="1">
      <alignment horizontal="center" vertical="center"/>
    </xf>
    <xf numFmtId="14" fontId="24" fillId="5" borderId="6" xfId="0" applyNumberFormat="1" applyFont="1" applyFill="1" applyBorder="1" applyAlignment="1" applyProtection="1">
      <alignment horizontal="center" vertical="center"/>
    </xf>
    <xf numFmtId="164" fontId="4" fillId="15" borderId="22" xfId="0" applyNumberFormat="1" applyFont="1" applyFill="1" applyBorder="1" applyAlignment="1" applyProtection="1">
      <alignment horizontal="center" vertical="center"/>
    </xf>
    <xf numFmtId="10" fontId="4" fillId="15" borderId="22" xfId="0" applyNumberFormat="1" applyFont="1" applyFill="1" applyBorder="1" applyAlignment="1" applyProtection="1">
      <alignment horizontal="center" vertical="center"/>
    </xf>
    <xf numFmtId="0" fontId="24" fillId="5" borderId="16" xfId="0" applyFont="1" applyFill="1" applyBorder="1" applyAlignment="1">
      <alignment horizontal="center" vertical="center" wrapText="1"/>
    </xf>
    <xf numFmtId="0" fontId="24" fillId="5" borderId="5" xfId="0" applyFont="1" applyFill="1" applyBorder="1" applyAlignment="1">
      <alignment horizontal="center" vertical="center"/>
    </xf>
    <xf numFmtId="0" fontId="24" fillId="5" borderId="16" xfId="0" applyFont="1" applyFill="1" applyBorder="1" applyAlignment="1">
      <alignment horizontal="center" vertical="center"/>
    </xf>
    <xf numFmtId="164" fontId="23" fillId="4" borderId="22" xfId="0" applyNumberFormat="1" applyFont="1" applyFill="1" applyBorder="1" applyAlignment="1">
      <alignment horizontal="center" vertical="center"/>
    </xf>
    <xf numFmtId="0" fontId="23" fillId="4" borderId="22" xfId="0" applyFont="1" applyFill="1" applyBorder="1" applyAlignment="1">
      <alignment horizontal="center" vertical="center"/>
    </xf>
    <xf numFmtId="10" fontId="23" fillId="4" borderId="22" xfId="4" applyNumberFormat="1" applyFont="1" applyFill="1" applyBorder="1" applyAlignment="1" applyProtection="1">
      <alignment horizontal="center" vertical="center"/>
    </xf>
    <xf numFmtId="10" fontId="23" fillId="4" borderId="22" xfId="0" applyNumberFormat="1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 wrapText="1"/>
    </xf>
    <xf numFmtId="164" fontId="4" fillId="15" borderId="23" xfId="0" applyNumberFormat="1" applyFont="1" applyFill="1" applyBorder="1" applyAlignment="1" applyProtection="1">
      <alignment horizontal="center" vertical="center"/>
    </xf>
    <xf numFmtId="164" fontId="23" fillId="4" borderId="23" xfId="0" applyNumberFormat="1" applyFont="1" applyFill="1" applyBorder="1" applyAlignment="1">
      <alignment horizontal="center" vertical="center"/>
    </xf>
    <xf numFmtId="164" fontId="4" fillId="0" borderId="24" xfId="0" applyNumberFormat="1" applyFont="1" applyBorder="1" applyAlignment="1">
      <alignment horizontal="center" vertical="center"/>
    </xf>
    <xf numFmtId="164" fontId="4" fillId="0" borderId="25" xfId="0" applyNumberFormat="1" applyFont="1" applyBorder="1" applyAlignment="1">
      <alignment horizontal="center" vertical="center"/>
    </xf>
    <xf numFmtId="2" fontId="4" fillId="0" borderId="25" xfId="0" applyNumberFormat="1" applyFont="1" applyBorder="1" applyAlignment="1">
      <alignment horizontal="center" vertical="center"/>
    </xf>
    <xf numFmtId="10" fontId="4" fillId="0" borderId="25" xfId="0" applyNumberFormat="1" applyFont="1" applyBorder="1" applyAlignment="1">
      <alignment horizontal="center" vertical="center"/>
    </xf>
    <xf numFmtId="1" fontId="4" fillId="4" borderId="26" xfId="0" applyNumberFormat="1" applyFont="1" applyFill="1" applyBorder="1" applyAlignment="1" applyProtection="1">
      <alignment horizontal="center" vertical="center"/>
      <protection locked="0"/>
    </xf>
    <xf numFmtId="1" fontId="23" fillId="4" borderId="26" xfId="0" applyNumberFormat="1" applyFont="1" applyFill="1" applyBorder="1" applyAlignment="1">
      <alignment horizontal="center" vertical="center"/>
    </xf>
    <xf numFmtId="1" fontId="24" fillId="0" borderId="27" xfId="0" applyNumberFormat="1" applyFont="1" applyBorder="1" applyAlignment="1">
      <alignment horizontal="center" vertical="center"/>
    </xf>
    <xf numFmtId="3" fontId="38" fillId="12" borderId="2" xfId="3" applyNumberFormat="1" applyFont="1" applyFill="1" applyBorder="1" applyAlignment="1" applyProtection="1">
      <alignment horizontal="center" vertical="center"/>
      <protection locked="0"/>
    </xf>
    <xf numFmtId="3" fontId="38" fillId="12" borderId="3" xfId="3" applyNumberFormat="1" applyFont="1" applyFill="1" applyBorder="1" applyAlignment="1" applyProtection="1">
      <alignment horizontal="center" vertical="center"/>
      <protection locked="0"/>
    </xf>
    <xf numFmtId="164" fontId="0" fillId="4" borderId="28" xfId="0" applyNumberFormat="1" applyFill="1" applyBorder="1" applyAlignment="1" applyProtection="1">
      <alignment horizontal="center" vertical="center"/>
      <protection locked="0"/>
    </xf>
    <xf numFmtId="2" fontId="0" fillId="4" borderId="23" xfId="0" applyNumberFormat="1" applyFill="1" applyBorder="1" applyAlignment="1" applyProtection="1">
      <alignment horizontal="center" vertical="center"/>
      <protection locked="0"/>
    </xf>
    <xf numFmtId="10" fontId="0" fillId="4" borderId="23" xfId="4" applyNumberFormat="1" applyFont="1" applyFill="1" applyBorder="1" applyAlignment="1" applyProtection="1">
      <alignment horizontal="center" vertical="center"/>
      <protection locked="0"/>
    </xf>
    <xf numFmtId="1" fontId="0" fillId="4" borderId="45" xfId="0" applyNumberFormat="1" applyFill="1" applyBorder="1" applyAlignment="1" applyProtection="1">
      <alignment horizontal="center" vertical="center"/>
      <protection locked="0"/>
    </xf>
    <xf numFmtId="164" fontId="0" fillId="4" borderId="30" xfId="0" applyNumberFormat="1" applyFill="1" applyBorder="1" applyAlignment="1" applyProtection="1">
      <alignment horizontal="center" vertical="center"/>
      <protection locked="0"/>
    </xf>
    <xf numFmtId="2" fontId="0" fillId="4" borderId="26" xfId="0" applyNumberFormat="1" applyFill="1" applyBorder="1" applyAlignment="1" applyProtection="1">
      <alignment horizontal="center" vertical="center"/>
      <protection locked="0"/>
    </xf>
    <xf numFmtId="10" fontId="0" fillId="4" borderId="26" xfId="0" applyNumberFormat="1" applyFill="1" applyBorder="1" applyAlignment="1" applyProtection="1">
      <alignment horizontal="center" vertical="center"/>
      <protection locked="0"/>
    </xf>
    <xf numFmtId="1" fontId="0" fillId="4" borderId="46" xfId="0" applyNumberFormat="1" applyFill="1" applyBorder="1" applyAlignment="1" applyProtection="1">
      <alignment horizontal="center" vertical="center"/>
      <protection locked="0"/>
    </xf>
    <xf numFmtId="4" fontId="4" fillId="15" borderId="22" xfId="0" applyNumberFormat="1" applyFont="1" applyFill="1" applyBorder="1" applyAlignment="1" applyProtection="1">
      <alignment horizontal="center" vertical="center"/>
    </xf>
    <xf numFmtId="0" fontId="31" fillId="6" borderId="19" xfId="0" applyFont="1" applyFill="1" applyBorder="1" applyAlignment="1">
      <alignment horizontal="center" vertical="center" wrapText="1"/>
    </xf>
    <xf numFmtId="0" fontId="31" fillId="6" borderId="18" xfId="0" applyFont="1" applyFill="1" applyBorder="1" applyAlignment="1">
      <alignment horizontal="center" vertical="center" wrapText="1"/>
    </xf>
    <xf numFmtId="0" fontId="31" fillId="6" borderId="20" xfId="0" applyFont="1" applyFill="1" applyBorder="1" applyAlignment="1">
      <alignment horizontal="center" vertical="center" wrapText="1"/>
    </xf>
    <xf numFmtId="164" fontId="4" fillId="15" borderId="28" xfId="0" applyNumberFormat="1" applyFont="1" applyFill="1" applyBorder="1" applyAlignment="1">
      <alignment horizontal="center" vertical="center"/>
    </xf>
    <xf numFmtId="164" fontId="4" fillId="2" borderId="29" xfId="0" applyNumberFormat="1" applyFont="1" applyFill="1" applyBorder="1" applyAlignment="1">
      <alignment horizontal="center" vertical="center"/>
    </xf>
    <xf numFmtId="2" fontId="4" fillId="2" borderId="29" xfId="0" applyNumberFormat="1" applyFont="1" applyFill="1" applyBorder="1" applyAlignment="1">
      <alignment horizontal="center" vertical="center"/>
    </xf>
    <xf numFmtId="10" fontId="4" fillId="2" borderId="29" xfId="0" applyNumberFormat="1" applyFont="1" applyFill="1" applyBorder="1" applyAlignment="1">
      <alignment horizontal="center" vertical="center"/>
    </xf>
    <xf numFmtId="1" fontId="4" fillId="2" borderId="30" xfId="0" applyNumberFormat="1" applyFont="1" applyFill="1" applyBorder="1" applyAlignment="1">
      <alignment horizontal="center" vertical="center"/>
    </xf>
    <xf numFmtId="0" fontId="28" fillId="10" borderId="28" xfId="0" applyFont="1" applyFill="1" applyBorder="1" applyAlignment="1">
      <alignment horizontal="center" vertical="center"/>
    </xf>
    <xf numFmtId="0" fontId="28" fillId="10" borderId="23" xfId="0" applyFont="1" applyFill="1" applyBorder="1" applyAlignment="1">
      <alignment horizontal="center" vertical="center" wrapText="1"/>
    </xf>
    <xf numFmtId="0" fontId="28" fillId="10" borderId="23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28" fillId="10" borderId="45" xfId="0" applyFont="1" applyFill="1" applyBorder="1" applyAlignment="1">
      <alignment horizontal="center" vertical="center"/>
    </xf>
    <xf numFmtId="1" fontId="0" fillId="7" borderId="46" xfId="0" applyNumberFormat="1" applyFill="1" applyBorder="1" applyAlignment="1">
      <alignment horizontal="center" vertical="center"/>
    </xf>
    <xf numFmtId="3" fontId="7" fillId="11" borderId="1" xfId="0" applyNumberFormat="1" applyFont="1" applyFill="1" applyBorder="1" applyAlignment="1" applyProtection="1">
      <alignment horizontal="center"/>
    </xf>
    <xf numFmtId="3" fontId="39" fillId="12" borderId="44" xfId="3" applyNumberFormat="1" applyFont="1" applyFill="1" applyBorder="1" applyAlignment="1" applyProtection="1">
      <alignment horizontal="center" vertical="center"/>
      <protection locked="0"/>
    </xf>
    <xf numFmtId="0" fontId="0" fillId="12" borderId="44" xfId="0" applyFill="1" applyBorder="1" applyAlignment="1" applyProtection="1">
      <alignment horizontal="center" vertical="center"/>
      <protection locked="0"/>
    </xf>
    <xf numFmtId="3" fontId="39" fillId="12" borderId="31" xfId="3" applyNumberFormat="1" applyFont="1" applyFill="1" applyBorder="1" applyAlignment="1" applyProtection="1">
      <alignment horizontal="center" vertical="center"/>
      <protection locked="0"/>
    </xf>
    <xf numFmtId="0" fontId="0" fillId="12" borderId="31" xfId="0" applyFill="1" applyBorder="1" applyAlignment="1" applyProtection="1">
      <alignment horizontal="center" vertical="center"/>
      <protection locked="0"/>
    </xf>
    <xf numFmtId="3" fontId="39" fillId="12" borderId="2" xfId="3" applyNumberFormat="1" applyFont="1" applyFill="1" applyBorder="1" applyAlignment="1" applyProtection="1">
      <alignment horizontal="center" vertical="center"/>
      <protection locked="0"/>
    </xf>
    <xf numFmtId="0" fontId="0" fillId="12" borderId="2" xfId="0" applyFill="1" applyBorder="1" applyAlignment="1" applyProtection="1">
      <alignment horizontal="center" vertical="center"/>
      <protection locked="0"/>
    </xf>
    <xf numFmtId="166" fontId="2" fillId="0" borderId="3" xfId="0" applyNumberFormat="1" applyFont="1" applyBorder="1" applyAlignment="1">
      <alignment horizontal="center" vertical="center"/>
    </xf>
    <xf numFmtId="166" fontId="2" fillId="0" borderId="30" xfId="0" applyNumberFormat="1" applyFont="1" applyBorder="1" applyAlignment="1">
      <alignment horizontal="center" vertical="center"/>
    </xf>
    <xf numFmtId="166" fontId="2" fillId="0" borderId="26" xfId="0" applyNumberFormat="1" applyFont="1" applyBorder="1" applyAlignment="1">
      <alignment horizontal="center" vertical="center"/>
    </xf>
    <xf numFmtId="166" fontId="2" fillId="0" borderId="27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>
      <alignment horizontal="left"/>
    </xf>
    <xf numFmtId="3" fontId="4" fillId="8" borderId="1" xfId="0" applyNumberFormat="1" applyFont="1" applyFill="1" applyBorder="1" applyAlignment="1" applyProtection="1">
      <alignment horizontal="center" vertical="center"/>
    </xf>
    <xf numFmtId="3" fontId="4" fillId="4" borderId="1" xfId="0" applyNumberFormat="1" applyFont="1" applyFill="1" applyBorder="1" applyAlignment="1" applyProtection="1">
      <alignment horizontal="center" vertical="center"/>
    </xf>
    <xf numFmtId="3" fontId="4" fillId="4" borderId="4" xfId="0" applyNumberFormat="1" applyFont="1" applyFill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14" fillId="0" borderId="44" xfId="0" applyNumberFormat="1" applyFont="1" applyBorder="1" applyProtection="1">
      <protection locked="0"/>
    </xf>
    <xf numFmtId="14" fontId="15" fillId="0" borderId="44" xfId="0" applyNumberFormat="1" applyFont="1" applyBorder="1" applyProtection="1">
      <protection locked="0"/>
    </xf>
    <xf numFmtId="14" fontId="15" fillId="0" borderId="31" xfId="0" applyNumberFormat="1" applyFont="1" applyBorder="1" applyProtection="1">
      <protection locked="0"/>
    </xf>
    <xf numFmtId="14" fontId="15" fillId="0" borderId="17" xfId="0" applyNumberFormat="1" applyFont="1" applyBorder="1" applyProtection="1">
      <protection locked="0"/>
    </xf>
    <xf numFmtId="0" fontId="11" fillId="15" borderId="28" xfId="0" applyFont="1" applyFill="1" applyBorder="1" applyAlignment="1" applyProtection="1">
      <alignment horizontal="center" vertical="center"/>
    </xf>
    <xf numFmtId="0" fontId="11" fillId="15" borderId="23" xfId="0" applyFont="1" applyFill="1" applyBorder="1" applyAlignment="1" applyProtection="1">
      <alignment horizontal="center" vertical="center"/>
    </xf>
    <xf numFmtId="0" fontId="11" fillId="15" borderId="24" xfId="0" applyFont="1" applyFill="1" applyBorder="1" applyAlignment="1" applyProtection="1">
      <alignment horizontal="center" vertical="center"/>
    </xf>
    <xf numFmtId="0" fontId="11" fillId="15" borderId="44" xfId="0" applyFont="1" applyFill="1" applyBorder="1" applyAlignment="1" applyProtection="1">
      <alignment horizontal="center" vertical="center"/>
    </xf>
    <xf numFmtId="0" fontId="26" fillId="9" borderId="1" xfId="0" applyFont="1" applyFill="1" applyBorder="1" applyAlignment="1">
      <alignment horizontal="center" vertical="center" wrapText="1"/>
    </xf>
    <xf numFmtId="164" fontId="4" fillId="7" borderId="44" xfId="0" applyNumberFormat="1" applyFont="1" applyFill="1" applyBorder="1" applyAlignment="1" applyProtection="1">
      <alignment horizontal="center" vertical="center"/>
      <protection locked="0"/>
    </xf>
    <xf numFmtId="4" fontId="4" fillId="7" borderId="2" xfId="0" applyNumberFormat="1" applyFont="1" applyFill="1" applyBorder="1" applyAlignment="1" applyProtection="1">
      <alignment horizontal="center" vertical="center"/>
      <protection locked="0"/>
    </xf>
    <xf numFmtId="10" fontId="4" fillId="7" borderId="2" xfId="0" applyNumberFormat="1" applyFont="1" applyFill="1" applyBorder="1" applyAlignment="1" applyProtection="1">
      <alignment horizontal="center" vertical="center"/>
      <protection locked="0"/>
    </xf>
    <xf numFmtId="10" fontId="4" fillId="7" borderId="3" xfId="0" applyNumberFormat="1" applyFont="1" applyFill="1" applyBorder="1" applyAlignment="1" applyProtection="1">
      <alignment horizontal="center" vertical="center"/>
      <protection locked="0"/>
    </xf>
    <xf numFmtId="9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 vertical="center"/>
    </xf>
    <xf numFmtId="1" fontId="42" fillId="0" borderId="22" xfId="5" applyNumberFormat="1" applyFont="1" applyFill="1" applyBorder="1" applyAlignment="1" applyProtection="1">
      <alignment horizontal="center" vertical="center"/>
      <protection locked="0"/>
    </xf>
    <xf numFmtId="1" fontId="36" fillId="0" borderId="22" xfId="5" applyNumberFormat="1" applyFont="1" applyFill="1" applyBorder="1" applyAlignment="1" applyProtection="1">
      <alignment horizontal="center" vertical="center"/>
      <protection locked="0"/>
    </xf>
    <xf numFmtId="164" fontId="36" fillId="0" borderId="22" xfId="4" applyNumberFormat="1" applyFont="1" applyFill="1" applyBorder="1" applyAlignment="1" applyProtection="1">
      <alignment horizontal="center" vertical="center"/>
      <protection locked="0"/>
    </xf>
    <xf numFmtId="10" fontId="36" fillId="0" borderId="22" xfId="5" applyNumberFormat="1" applyFont="1" applyFill="1" applyBorder="1" applyAlignment="1" applyProtection="1">
      <alignment horizontal="center" vertical="center"/>
      <protection locked="0"/>
    </xf>
    <xf numFmtId="1" fontId="36" fillId="0" borderId="22" xfId="6" applyNumberFormat="1" applyFont="1" applyFill="1" applyBorder="1" applyAlignment="1" applyProtection="1">
      <alignment horizontal="center" vertical="center"/>
      <protection locked="0"/>
    </xf>
    <xf numFmtId="0" fontId="43" fillId="0" borderId="0" xfId="7" applyFont="1" applyAlignment="1">
      <alignment horizontal="center" vertical="center" wrapText="1"/>
    </xf>
    <xf numFmtId="0" fontId="43" fillId="0" borderId="0" xfId="7" applyFont="1" applyAlignment="1">
      <alignment horizontal="center" vertical="center" wrapText="1" readingOrder="1"/>
    </xf>
    <xf numFmtId="10" fontId="43" fillId="0" borderId="0" xfId="7" applyNumberFormat="1" applyFont="1" applyAlignment="1">
      <alignment horizontal="center" vertical="center" wrapText="1" readingOrder="1"/>
    </xf>
    <xf numFmtId="164" fontId="43" fillId="0" borderId="0" xfId="7" applyNumberFormat="1" applyFont="1" applyAlignment="1">
      <alignment horizontal="center" vertical="center" wrapText="1"/>
    </xf>
    <xf numFmtId="164" fontId="43" fillId="0" borderId="0" xfId="7" applyNumberFormat="1" applyFont="1" applyAlignment="1">
      <alignment horizontal="center" vertical="center" wrapText="1" readingOrder="1"/>
    </xf>
    <xf numFmtId="0" fontId="43" fillId="22" borderId="0" xfId="7" applyFont="1" applyFill="1" applyAlignment="1">
      <alignment horizontal="center" vertical="center" wrapText="1" readingOrder="1"/>
    </xf>
    <xf numFmtId="10" fontId="43" fillId="0" borderId="0" xfId="7" applyNumberFormat="1" applyFont="1" applyFill="1" applyAlignment="1">
      <alignment horizontal="center" vertical="center" wrapText="1" readingOrder="1"/>
    </xf>
    <xf numFmtId="0" fontId="45" fillId="0" borderId="0" xfId="7" applyFont="1" applyAlignment="1">
      <alignment horizontal="center" vertical="center" wrapText="1" readingOrder="1"/>
    </xf>
    <xf numFmtId="0" fontId="45" fillId="0" borderId="0" xfId="7" applyFont="1" applyAlignment="1">
      <alignment horizontal="center" vertical="center" wrapText="1"/>
    </xf>
    <xf numFmtId="164" fontId="45" fillId="0" borderId="0" xfId="7" applyNumberFormat="1" applyFont="1" applyAlignment="1">
      <alignment horizontal="center" vertical="center" wrapText="1" readingOrder="1"/>
    </xf>
    <xf numFmtId="10" fontId="45" fillId="0" borderId="0" xfId="7" applyNumberFormat="1" applyFont="1" applyFill="1" applyAlignment="1">
      <alignment horizontal="center" vertical="center" wrapText="1" readingOrder="1"/>
    </xf>
    <xf numFmtId="0" fontId="45" fillId="22" borderId="0" xfId="7" applyFont="1" applyFill="1" applyAlignment="1">
      <alignment horizontal="center" vertical="center" wrapText="1" readingOrder="1"/>
    </xf>
    <xf numFmtId="0" fontId="42" fillId="21" borderId="0" xfId="7" applyFont="1" applyFill="1" applyAlignment="1">
      <alignment horizontal="center" vertical="center" wrapText="1"/>
    </xf>
    <xf numFmtId="14" fontId="42" fillId="21" borderId="0" xfId="7" applyNumberFormat="1" applyFont="1" applyFill="1" applyBorder="1" applyAlignment="1">
      <alignment horizontal="center" vertical="center" wrapText="1"/>
    </xf>
    <xf numFmtId="0" fontId="44" fillId="19" borderId="16" xfId="8" applyNumberFormat="1" applyFont="1" applyFill="1" applyBorder="1" applyAlignment="1">
      <alignment horizontal="center" vertical="center" wrapText="1"/>
    </xf>
    <xf numFmtId="43" fontId="44" fillId="19" borderId="16" xfId="8" applyNumberFormat="1" applyFont="1" applyFill="1" applyBorder="1" applyAlignment="1">
      <alignment horizontal="center" vertical="center" wrapText="1"/>
    </xf>
    <xf numFmtId="9" fontId="44" fillId="19" borderId="16" xfId="8" applyNumberFormat="1" applyFont="1" applyFill="1" applyBorder="1" applyAlignment="1">
      <alignment horizontal="center" vertical="center" wrapText="1"/>
    </xf>
    <xf numFmtId="1" fontId="44" fillId="19" borderId="16" xfId="8" applyNumberFormat="1" applyFont="1" applyFill="1" applyBorder="1" applyAlignment="1">
      <alignment horizontal="center" vertical="center" wrapText="1"/>
    </xf>
    <xf numFmtId="0" fontId="41" fillId="0" borderId="29" xfId="0" applyFont="1" applyBorder="1" applyAlignment="1" applyProtection="1">
      <alignment horizontal="left" vertical="center" readingOrder="1"/>
      <protection locked="0"/>
    </xf>
    <xf numFmtId="167" fontId="36" fillId="0" borderId="25" xfId="5" applyNumberFormat="1" applyFont="1" applyFill="1" applyBorder="1" applyAlignment="1" applyProtection="1">
      <alignment horizontal="center" vertical="center"/>
      <protection locked="0"/>
    </xf>
    <xf numFmtId="1" fontId="42" fillId="0" borderId="26" xfId="5" applyNumberFormat="1" applyFont="1" applyFill="1" applyBorder="1" applyAlignment="1" applyProtection="1">
      <alignment horizontal="center" vertical="center"/>
      <protection locked="0"/>
    </xf>
    <xf numFmtId="1" fontId="36" fillId="0" borderId="26" xfId="5" applyNumberFormat="1" applyFont="1" applyFill="1" applyBorder="1" applyAlignment="1" applyProtection="1">
      <alignment horizontal="center" vertical="center"/>
      <protection locked="0"/>
    </xf>
    <xf numFmtId="164" fontId="36" fillId="0" borderId="26" xfId="4" applyNumberFormat="1" applyFont="1" applyFill="1" applyBorder="1" applyAlignment="1" applyProtection="1">
      <alignment horizontal="center" vertical="center"/>
      <protection locked="0"/>
    </xf>
    <xf numFmtId="10" fontId="36" fillId="0" borderId="26" xfId="5" applyNumberFormat="1" applyFont="1" applyFill="1" applyBorder="1" applyAlignment="1" applyProtection="1">
      <alignment horizontal="center" vertical="center"/>
      <protection locked="0"/>
    </xf>
    <xf numFmtId="1" fontId="36" fillId="0" borderId="26" xfId="6" applyNumberFormat="1" applyFont="1" applyFill="1" applyBorder="1" applyAlignment="1" applyProtection="1">
      <alignment horizontal="center" vertical="center"/>
      <protection locked="0"/>
    </xf>
    <xf numFmtId="167" fontId="36" fillId="0" borderId="27" xfId="5" applyNumberFormat="1" applyFont="1" applyFill="1" applyBorder="1" applyAlignment="1" applyProtection="1">
      <alignment horizontal="center" vertical="center"/>
      <protection locked="0"/>
    </xf>
    <xf numFmtId="0" fontId="4" fillId="13" borderId="44" xfId="0" applyFont="1" applyFill="1" applyBorder="1" applyAlignment="1" applyProtection="1">
      <alignment horizontal="center" vertical="center"/>
      <protection locked="0"/>
    </xf>
    <xf numFmtId="0" fontId="4" fillId="13" borderId="31" xfId="0" applyFont="1" applyFill="1" applyBorder="1" applyAlignment="1" applyProtection="1">
      <alignment horizontal="center" vertical="center"/>
      <protection locked="0"/>
    </xf>
    <xf numFmtId="0" fontId="4" fillId="12" borderId="2" xfId="0" applyFont="1" applyFill="1" applyBorder="1" applyAlignment="1" applyProtection="1">
      <alignment horizontal="center" vertical="center"/>
      <protection locked="0"/>
    </xf>
    <xf numFmtId="0" fontId="4" fillId="13" borderId="2" xfId="0" applyFont="1" applyFill="1" applyBorder="1" applyAlignment="1" applyProtection="1">
      <alignment horizontal="center" vertical="center"/>
      <protection locked="0"/>
    </xf>
    <xf numFmtId="0" fontId="4" fillId="12" borderId="3" xfId="0" applyFont="1" applyFill="1" applyBorder="1" applyAlignment="1" applyProtection="1">
      <alignment horizontal="center" vertical="center"/>
      <protection locked="0"/>
    </xf>
    <xf numFmtId="164" fontId="37" fillId="0" borderId="22" xfId="5" applyNumberFormat="1" applyFont="1" applyFill="1" applyBorder="1" applyAlignment="1" applyProtection="1">
      <alignment horizontal="center" vertical="center"/>
      <protection locked="0"/>
    </xf>
    <xf numFmtId="164" fontId="37" fillId="0" borderId="26" xfId="5" applyNumberFormat="1" applyFont="1" applyFill="1" applyBorder="1" applyAlignment="1" applyProtection="1">
      <alignment horizontal="center" vertical="center"/>
      <protection locked="0"/>
    </xf>
    <xf numFmtId="10" fontId="37" fillId="0" borderId="22" xfId="4" applyNumberFormat="1" applyFont="1" applyFill="1" applyBorder="1" applyAlignment="1" applyProtection="1">
      <alignment horizontal="center" vertical="center"/>
      <protection locked="0"/>
    </xf>
    <xf numFmtId="10" fontId="37" fillId="0" borderId="26" xfId="4" applyNumberFormat="1" applyFont="1" applyFill="1" applyBorder="1" applyAlignment="1" applyProtection="1">
      <alignment horizontal="center" vertical="center"/>
      <protection locked="0"/>
    </xf>
    <xf numFmtId="2" fontId="36" fillId="0" borderId="22" xfId="5" applyNumberFormat="1" applyFont="1" applyFill="1" applyBorder="1" applyAlignment="1" applyProtection="1">
      <alignment horizontal="center" vertical="center"/>
      <protection locked="0"/>
    </xf>
    <xf numFmtId="2" fontId="36" fillId="0" borderId="26" xfId="5" applyNumberFormat="1" applyFont="1" applyFill="1" applyBorder="1" applyAlignment="1" applyProtection="1">
      <alignment horizontal="center" vertical="center"/>
      <protection locked="0"/>
    </xf>
    <xf numFmtId="164" fontId="36" fillId="0" borderId="22" xfId="5" applyNumberFormat="1" applyFont="1" applyFill="1" applyBorder="1" applyAlignment="1" applyProtection="1">
      <alignment horizontal="center" vertical="center"/>
      <protection locked="0"/>
    </xf>
    <xf numFmtId="164" fontId="36" fillId="0" borderId="26" xfId="5" applyNumberFormat="1" applyFont="1" applyFill="1" applyBorder="1" applyAlignment="1" applyProtection="1">
      <alignment horizontal="center" vertical="center"/>
      <protection locked="0"/>
    </xf>
    <xf numFmtId="0" fontId="40" fillId="20" borderId="43" xfId="0" applyFont="1" applyFill="1" applyBorder="1" applyAlignment="1" applyProtection="1">
      <alignment horizontal="center" vertical="center" wrapText="1"/>
      <protection locked="0"/>
    </xf>
    <xf numFmtId="0" fontId="40" fillId="20" borderId="41" xfId="0" applyFont="1" applyFill="1" applyBorder="1" applyAlignment="1" applyProtection="1">
      <alignment horizontal="center" vertical="center" wrapText="1"/>
      <protection locked="0"/>
    </xf>
    <xf numFmtId="10" fontId="40" fillId="20" borderId="41" xfId="0" applyNumberFormat="1" applyFont="1" applyFill="1" applyBorder="1" applyAlignment="1" applyProtection="1">
      <alignment horizontal="center" vertical="center" wrapText="1"/>
      <protection locked="0"/>
    </xf>
    <xf numFmtId="0" fontId="40" fillId="20" borderId="42" xfId="0" applyFont="1" applyFill="1" applyBorder="1" applyAlignment="1" applyProtection="1">
      <alignment horizontal="center" vertical="center" wrapText="1"/>
      <protection locked="0"/>
    </xf>
    <xf numFmtId="0" fontId="41" fillId="0" borderId="28" xfId="0" applyFont="1" applyBorder="1" applyAlignment="1" applyProtection="1">
      <alignment horizontal="left" vertical="center" readingOrder="1"/>
      <protection locked="0"/>
    </xf>
    <xf numFmtId="164" fontId="41" fillId="0" borderId="23" xfId="0" applyNumberFormat="1" applyFont="1" applyBorder="1" applyAlignment="1" applyProtection="1">
      <alignment horizontal="center" vertical="center" readingOrder="1"/>
      <protection locked="0"/>
    </xf>
    <xf numFmtId="10" fontId="41" fillId="0" borderId="23" xfId="0" applyNumberFormat="1" applyFont="1" applyBorder="1" applyAlignment="1" applyProtection="1">
      <alignment horizontal="center" vertical="center" readingOrder="1"/>
      <protection locked="0"/>
    </xf>
    <xf numFmtId="0" fontId="41" fillId="0" borderId="23" xfId="0" applyFont="1" applyBorder="1" applyAlignment="1" applyProtection="1">
      <alignment horizontal="center" vertical="center" readingOrder="1"/>
      <protection locked="0"/>
    </xf>
    <xf numFmtId="2" fontId="41" fillId="0" borderId="23" xfId="0" applyNumberFormat="1" applyFont="1" applyBorder="1" applyAlignment="1" applyProtection="1">
      <alignment horizontal="center" vertical="center" readingOrder="1"/>
      <protection locked="0"/>
    </xf>
    <xf numFmtId="1" fontId="41" fillId="0" borderId="23" xfId="0" applyNumberFormat="1" applyFont="1" applyBorder="1" applyAlignment="1" applyProtection="1">
      <alignment horizontal="center" vertical="center" readingOrder="1"/>
      <protection locked="0"/>
    </xf>
    <xf numFmtId="0" fontId="41" fillId="0" borderId="24" xfId="0" applyFont="1" applyBorder="1" applyAlignment="1" applyProtection="1">
      <alignment horizontal="center" vertical="center" readingOrder="1"/>
      <protection locked="0"/>
    </xf>
    <xf numFmtId="0" fontId="41" fillId="0" borderId="30" xfId="0" applyFont="1" applyBorder="1" applyAlignment="1" applyProtection="1">
      <alignment horizontal="left" vertical="center" readingOrder="1"/>
      <protection locked="0"/>
    </xf>
    <xf numFmtId="0" fontId="21" fillId="4" borderId="5" xfId="1" applyFont="1" applyFill="1" applyBorder="1" applyAlignment="1" applyProtection="1">
      <alignment horizontal="center" vertical="center"/>
    </xf>
    <xf numFmtId="0" fontId="21" fillId="4" borderId="6" xfId="1" applyFont="1" applyFill="1" applyBorder="1" applyAlignment="1" applyProtection="1">
      <alignment horizontal="center" vertical="center"/>
    </xf>
    <xf numFmtId="0" fontId="21" fillId="4" borderId="7" xfId="1" applyFont="1" applyFill="1" applyBorder="1" applyAlignment="1" applyProtection="1">
      <alignment horizontal="center" vertical="center"/>
    </xf>
    <xf numFmtId="0" fontId="21" fillId="4" borderId="8" xfId="1" applyFont="1" applyFill="1" applyBorder="1" applyAlignment="1" applyProtection="1">
      <alignment horizontal="center" vertical="center"/>
    </xf>
    <xf numFmtId="0" fontId="21" fillId="4" borderId="0" xfId="1" applyFont="1" applyFill="1" applyBorder="1" applyAlignment="1" applyProtection="1">
      <alignment horizontal="center" vertical="center"/>
    </xf>
    <xf numFmtId="0" fontId="21" fillId="4" borderId="9" xfId="1" applyFont="1" applyFill="1" applyBorder="1" applyAlignment="1" applyProtection="1">
      <alignment horizontal="center" vertical="center"/>
    </xf>
    <xf numFmtId="0" fontId="21" fillId="4" borderId="10" xfId="1" applyFont="1" applyFill="1" applyBorder="1" applyAlignment="1" applyProtection="1">
      <alignment horizontal="center" vertical="center"/>
    </xf>
    <xf numFmtId="0" fontId="21" fillId="4" borderId="11" xfId="1" applyFont="1" applyFill="1" applyBorder="1" applyAlignment="1" applyProtection="1">
      <alignment horizontal="center" vertical="center"/>
    </xf>
    <xf numFmtId="0" fontId="21" fillId="4" borderId="12" xfId="1" applyFont="1" applyFill="1" applyBorder="1" applyAlignment="1" applyProtection="1">
      <alignment horizontal="center" vertical="center"/>
    </xf>
    <xf numFmtId="49" fontId="22" fillId="4" borderId="5" xfId="1" applyNumberFormat="1" applyFont="1" applyFill="1" applyBorder="1" applyAlignment="1" applyProtection="1">
      <alignment horizontal="center" vertical="center"/>
      <protection locked="0"/>
    </xf>
    <xf numFmtId="49" fontId="22" fillId="4" borderId="6" xfId="1" applyNumberFormat="1" applyFont="1" applyFill="1" applyBorder="1" applyAlignment="1" applyProtection="1">
      <alignment horizontal="center" vertical="center"/>
      <protection locked="0"/>
    </xf>
    <xf numFmtId="49" fontId="22" fillId="4" borderId="7" xfId="1" applyNumberFormat="1" applyFont="1" applyFill="1" applyBorder="1" applyAlignment="1" applyProtection="1">
      <alignment horizontal="center" vertical="center"/>
      <protection locked="0"/>
    </xf>
    <xf numFmtId="49" fontId="22" fillId="4" borderId="10" xfId="1" applyNumberFormat="1" applyFont="1" applyFill="1" applyBorder="1" applyAlignment="1" applyProtection="1">
      <alignment horizontal="center" vertical="center"/>
      <protection locked="0"/>
    </xf>
    <xf numFmtId="49" fontId="22" fillId="4" borderId="11" xfId="1" applyNumberFormat="1" applyFont="1" applyFill="1" applyBorder="1" applyAlignment="1" applyProtection="1">
      <alignment horizontal="center" vertical="center"/>
      <protection locked="0"/>
    </xf>
    <xf numFmtId="49" fontId="22" fillId="4" borderId="12" xfId="1" applyNumberFormat="1" applyFont="1" applyFill="1" applyBorder="1" applyAlignment="1" applyProtection="1">
      <alignment horizontal="center" vertical="center"/>
      <protection locked="0"/>
    </xf>
    <xf numFmtId="0" fontId="21" fillId="8" borderId="5" xfId="1" applyFont="1" applyFill="1" applyBorder="1" applyAlignment="1" applyProtection="1">
      <alignment horizontal="center" vertical="center"/>
    </xf>
    <xf numFmtId="0" fontId="21" fillId="8" borderId="6" xfId="1" applyFont="1" applyFill="1" applyBorder="1" applyAlignment="1" applyProtection="1">
      <alignment horizontal="center" vertical="center"/>
    </xf>
    <xf numFmtId="0" fontId="21" fillId="8" borderId="7" xfId="1" applyFont="1" applyFill="1" applyBorder="1" applyAlignment="1" applyProtection="1">
      <alignment horizontal="center" vertical="center"/>
    </xf>
    <xf numFmtId="0" fontId="21" fillId="8" borderId="8" xfId="1" applyFont="1" applyFill="1" applyBorder="1" applyAlignment="1" applyProtection="1">
      <alignment horizontal="center" vertical="center"/>
    </xf>
    <xf numFmtId="0" fontId="21" fillId="8" borderId="0" xfId="1" applyFont="1" applyFill="1" applyBorder="1" applyAlignment="1" applyProtection="1">
      <alignment horizontal="center" vertical="center"/>
    </xf>
    <xf numFmtId="0" fontId="21" fillId="8" borderId="9" xfId="1" applyFont="1" applyFill="1" applyBorder="1" applyAlignment="1" applyProtection="1">
      <alignment horizontal="center" vertical="center"/>
    </xf>
    <xf numFmtId="0" fontId="21" fillId="8" borderId="10" xfId="1" applyFont="1" applyFill="1" applyBorder="1" applyAlignment="1" applyProtection="1">
      <alignment horizontal="center" vertical="center"/>
    </xf>
    <xf numFmtId="0" fontId="21" fillId="8" borderId="11" xfId="1" applyFont="1" applyFill="1" applyBorder="1" applyAlignment="1" applyProtection="1">
      <alignment horizontal="center" vertical="center"/>
    </xf>
    <xf numFmtId="0" fontId="21" fillId="8" borderId="12" xfId="1" applyFont="1" applyFill="1" applyBorder="1" applyAlignment="1" applyProtection="1">
      <alignment horizontal="center" vertical="center"/>
    </xf>
    <xf numFmtId="49" fontId="22" fillId="8" borderId="5" xfId="1" applyNumberFormat="1" applyFont="1" applyFill="1" applyBorder="1" applyAlignment="1" applyProtection="1">
      <alignment horizontal="center" vertical="center"/>
      <protection locked="0"/>
    </xf>
    <xf numFmtId="49" fontId="22" fillId="8" borderId="6" xfId="1" applyNumberFormat="1" applyFont="1" applyFill="1" applyBorder="1" applyAlignment="1" applyProtection="1">
      <alignment horizontal="center" vertical="center"/>
      <protection locked="0"/>
    </xf>
    <xf numFmtId="49" fontId="22" fillId="8" borderId="7" xfId="1" applyNumberFormat="1" applyFont="1" applyFill="1" applyBorder="1" applyAlignment="1" applyProtection="1">
      <alignment horizontal="center" vertical="center"/>
      <protection locked="0"/>
    </xf>
    <xf numFmtId="49" fontId="22" fillId="8" borderId="10" xfId="1" applyNumberFormat="1" applyFont="1" applyFill="1" applyBorder="1" applyAlignment="1" applyProtection="1">
      <alignment horizontal="center" vertical="center"/>
      <protection locked="0"/>
    </xf>
    <xf numFmtId="49" fontId="22" fillId="8" borderId="11" xfId="1" applyNumberFormat="1" applyFont="1" applyFill="1" applyBorder="1" applyAlignment="1" applyProtection="1">
      <alignment horizontal="center" vertical="center"/>
      <protection locked="0"/>
    </xf>
    <xf numFmtId="49" fontId="22" fillId="8" borderId="12" xfId="1" applyNumberFormat="1" applyFont="1" applyFill="1" applyBorder="1" applyAlignment="1" applyProtection="1">
      <alignment horizontal="center" vertical="center"/>
      <protection locked="0"/>
    </xf>
    <xf numFmtId="0" fontId="21" fillId="15" borderId="5" xfId="1" applyFont="1" applyFill="1" applyBorder="1" applyAlignment="1" applyProtection="1">
      <alignment horizontal="center" vertical="center"/>
    </xf>
    <xf numFmtId="0" fontId="21" fillId="15" borderId="6" xfId="1" applyFont="1" applyFill="1" applyBorder="1" applyAlignment="1" applyProtection="1">
      <alignment horizontal="center" vertical="center"/>
    </xf>
    <xf numFmtId="0" fontId="21" fillId="15" borderId="7" xfId="1" applyFont="1" applyFill="1" applyBorder="1" applyAlignment="1" applyProtection="1">
      <alignment horizontal="center" vertical="center"/>
    </xf>
    <xf numFmtId="0" fontId="21" fillId="15" borderId="8" xfId="1" applyFont="1" applyFill="1" applyBorder="1" applyAlignment="1" applyProtection="1">
      <alignment horizontal="center" vertical="center"/>
    </xf>
    <xf numFmtId="0" fontId="21" fillId="15" borderId="0" xfId="1" applyFont="1" applyFill="1" applyBorder="1" applyAlignment="1" applyProtection="1">
      <alignment horizontal="center" vertical="center"/>
    </xf>
    <xf numFmtId="0" fontId="21" fillId="15" borderId="9" xfId="1" applyFont="1" applyFill="1" applyBorder="1" applyAlignment="1" applyProtection="1">
      <alignment horizontal="center" vertical="center"/>
    </xf>
    <xf numFmtId="0" fontId="21" fillId="15" borderId="10" xfId="1" applyFont="1" applyFill="1" applyBorder="1" applyAlignment="1" applyProtection="1">
      <alignment horizontal="center" vertical="center"/>
    </xf>
    <xf numFmtId="0" fontId="21" fillId="15" borderId="11" xfId="1" applyFont="1" applyFill="1" applyBorder="1" applyAlignment="1" applyProtection="1">
      <alignment horizontal="center" vertical="center"/>
    </xf>
    <xf numFmtId="0" fontId="21" fillId="15" borderId="12" xfId="1" applyFont="1" applyFill="1" applyBorder="1" applyAlignment="1" applyProtection="1">
      <alignment horizontal="center" vertical="center"/>
    </xf>
    <xf numFmtId="49" fontId="22" fillId="15" borderId="5" xfId="0" applyNumberFormat="1" applyFont="1" applyFill="1" applyBorder="1" applyAlignment="1" applyProtection="1">
      <alignment horizontal="center" vertical="center"/>
    </xf>
    <xf numFmtId="49" fontId="22" fillId="15" borderId="6" xfId="0" applyNumberFormat="1" applyFont="1" applyFill="1" applyBorder="1" applyAlignment="1" applyProtection="1">
      <alignment horizontal="center" vertical="center"/>
    </xf>
    <xf numFmtId="49" fontId="22" fillId="15" borderId="7" xfId="0" applyNumberFormat="1" applyFont="1" applyFill="1" applyBorder="1" applyAlignment="1" applyProtection="1">
      <alignment horizontal="center" vertical="center"/>
    </xf>
    <xf numFmtId="49" fontId="22" fillId="15" borderId="10" xfId="0" applyNumberFormat="1" applyFont="1" applyFill="1" applyBorder="1" applyAlignment="1" applyProtection="1">
      <alignment horizontal="center" vertical="center"/>
    </xf>
    <xf numFmtId="49" fontId="22" fillId="15" borderId="11" xfId="0" applyNumberFormat="1" applyFont="1" applyFill="1" applyBorder="1" applyAlignment="1" applyProtection="1">
      <alignment horizontal="center" vertical="center"/>
    </xf>
    <xf numFmtId="49" fontId="22" fillId="15" borderId="12" xfId="0" applyNumberFormat="1" applyFont="1" applyFill="1" applyBorder="1" applyAlignment="1" applyProtection="1">
      <alignment horizontal="center" vertical="center"/>
    </xf>
    <xf numFmtId="0" fontId="32" fillId="18" borderId="0" xfId="0" applyFont="1" applyFill="1" applyAlignment="1" applyProtection="1">
      <alignment horizontal="center" vertical="center"/>
      <protection locked="0"/>
    </xf>
    <xf numFmtId="0" fontId="27" fillId="0" borderId="0" xfId="0" quotePrefix="1" applyFont="1" applyFill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13" xfId="1" applyFont="1" applyFill="1" applyBorder="1" applyAlignment="1">
      <alignment horizontal="center" vertical="center"/>
    </xf>
    <xf numFmtId="49" fontId="9" fillId="0" borderId="18" xfId="1" applyNumberFormat="1" applyFont="1" applyBorder="1" applyAlignment="1">
      <alignment horizontal="left" vertical="center"/>
    </xf>
    <xf numFmtId="49" fontId="9" fillId="0" borderId="14" xfId="1" applyNumberFormat="1" applyFont="1" applyBorder="1" applyAlignment="1">
      <alignment horizontal="left" vertical="center"/>
    </xf>
    <xf numFmtId="49" fontId="9" fillId="0" borderId="35" xfId="1" applyNumberFormat="1" applyFont="1" applyBorder="1" applyAlignment="1">
      <alignment horizontal="left" vertical="center"/>
    </xf>
    <xf numFmtId="49" fontId="9" fillId="0" borderId="19" xfId="1" applyNumberFormat="1" applyFont="1" applyBorder="1" applyAlignment="1">
      <alignment horizontal="left" vertical="center"/>
    </xf>
    <xf numFmtId="49" fontId="9" fillId="0" borderId="33" xfId="1" applyNumberFormat="1" applyFont="1" applyBorder="1" applyAlignment="1">
      <alignment horizontal="left" vertical="center"/>
    </xf>
    <xf numFmtId="49" fontId="9" fillId="0" borderId="34" xfId="1" applyNumberFormat="1" applyFont="1" applyBorder="1" applyAlignment="1">
      <alignment horizontal="left" vertical="center"/>
    </xf>
    <xf numFmtId="14" fontId="27" fillId="15" borderId="0" xfId="0" quotePrefix="1" applyNumberFormat="1" applyFont="1" applyFill="1" applyAlignment="1">
      <alignment horizontal="center" vertical="center"/>
    </xf>
    <xf numFmtId="49" fontId="4" fillId="0" borderId="29" xfId="0" applyNumberFormat="1" applyFont="1" applyBorder="1" applyAlignment="1" applyProtection="1">
      <alignment horizontal="center"/>
      <protection locked="0"/>
    </xf>
    <xf numFmtId="49" fontId="4" fillId="0" borderId="22" xfId="0" applyNumberFormat="1" applyFont="1" applyBorder="1" applyAlignment="1" applyProtection="1">
      <alignment horizontal="center"/>
      <protection locked="0"/>
    </xf>
    <xf numFmtId="49" fontId="4" fillId="0" borderId="25" xfId="0" applyNumberFormat="1" applyFont="1" applyBorder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 vertical="center"/>
    </xf>
    <xf numFmtId="0" fontId="30" fillId="16" borderId="16" xfId="1" applyFont="1" applyFill="1" applyBorder="1" applyAlignment="1" applyProtection="1">
      <alignment horizontal="center" vertical="center" textRotation="90"/>
    </xf>
    <xf numFmtId="0" fontId="30" fillId="16" borderId="15" xfId="1" applyFont="1" applyFill="1" applyBorder="1" applyAlignment="1" applyProtection="1">
      <alignment horizontal="center" vertical="center" textRotation="90"/>
    </xf>
    <xf numFmtId="0" fontId="30" fillId="16" borderId="17" xfId="1" applyFont="1" applyFill="1" applyBorder="1" applyAlignment="1" applyProtection="1">
      <alignment horizontal="center" vertical="center" textRotation="90"/>
    </xf>
    <xf numFmtId="49" fontId="9" fillId="0" borderId="20" xfId="1" applyNumberFormat="1" applyFont="1" applyBorder="1" applyAlignment="1">
      <alignment horizontal="left" vertical="center"/>
    </xf>
    <xf numFmtId="49" fontId="9" fillId="0" borderId="36" xfId="1" applyNumberFormat="1" applyFont="1" applyBorder="1" applyAlignment="1">
      <alignment horizontal="left" vertical="center"/>
    </xf>
    <xf numFmtId="49" fontId="9" fillId="0" borderId="37" xfId="1" applyNumberFormat="1" applyFont="1" applyBorder="1" applyAlignment="1">
      <alignment horizontal="left" vertical="center"/>
    </xf>
    <xf numFmtId="0" fontId="8" fillId="3" borderId="16" xfId="1" applyFont="1" applyFill="1" applyBorder="1" applyAlignment="1">
      <alignment horizontal="center" vertical="center" textRotation="90"/>
    </xf>
    <xf numFmtId="0" fontId="8" fillId="3" borderId="15" xfId="1" applyFont="1" applyFill="1" applyBorder="1" applyAlignment="1">
      <alignment horizontal="center" vertical="center" textRotation="90"/>
    </xf>
    <xf numFmtId="0" fontId="8" fillId="3" borderId="17" xfId="1" applyFont="1" applyFill="1" applyBorder="1" applyAlignment="1">
      <alignment horizontal="center" vertical="center" textRotation="90"/>
    </xf>
    <xf numFmtId="0" fontId="8" fillId="3" borderId="15" xfId="0" applyFont="1" applyFill="1" applyBorder="1" applyAlignment="1">
      <alignment horizontal="center" vertical="center" textRotation="90"/>
    </xf>
    <xf numFmtId="0" fontId="8" fillId="3" borderId="17" xfId="0" applyFont="1" applyFill="1" applyBorder="1" applyAlignment="1">
      <alignment horizontal="center" vertical="center" textRotation="90"/>
    </xf>
    <xf numFmtId="0" fontId="18" fillId="7" borderId="0" xfId="0" applyNumberFormat="1" applyFont="1" applyFill="1" applyBorder="1" applyAlignment="1" applyProtection="1">
      <alignment horizontal="center" vertical="center" wrapText="1"/>
    </xf>
    <xf numFmtId="0" fontId="0" fillId="7" borderId="0" xfId="0" applyNumberFormat="1" applyFont="1" applyFill="1" applyBorder="1" applyAlignment="1" applyProtection="1">
      <alignment horizontal="center" vertical="top" wrapText="1"/>
    </xf>
    <xf numFmtId="0" fontId="2" fillId="17" borderId="8" xfId="0" applyFont="1" applyFill="1" applyBorder="1" applyAlignment="1" applyProtection="1">
      <alignment horizontal="center"/>
    </xf>
    <xf numFmtId="0" fontId="2" fillId="17" borderId="9" xfId="0" applyFont="1" applyFill="1" applyBorder="1" applyAlignment="1" applyProtection="1">
      <alignment horizontal="center"/>
    </xf>
    <xf numFmtId="0" fontId="2" fillId="17" borderId="10" xfId="0" applyFont="1" applyFill="1" applyBorder="1" applyAlignment="1" applyProtection="1">
      <alignment horizontal="center"/>
    </xf>
    <xf numFmtId="0" fontId="2" fillId="17" borderId="12" xfId="0" applyFont="1" applyFill="1" applyBorder="1" applyAlignment="1" applyProtection="1">
      <alignment horizontal="center"/>
    </xf>
    <xf numFmtId="0" fontId="35" fillId="18" borderId="21" xfId="0" applyFont="1" applyFill="1" applyBorder="1" applyAlignment="1" applyProtection="1">
      <alignment horizontal="center" vertical="center" wrapText="1"/>
    </xf>
    <xf numFmtId="0" fontId="35" fillId="18" borderId="20" xfId="0" applyFont="1" applyFill="1" applyBorder="1" applyAlignment="1" applyProtection="1">
      <alignment horizontal="center" vertical="center" wrapText="1"/>
    </xf>
    <xf numFmtId="0" fontId="11" fillId="7" borderId="5" xfId="0" applyFont="1" applyFill="1" applyBorder="1" applyAlignment="1" applyProtection="1">
      <alignment horizontal="center"/>
    </xf>
    <xf numFmtId="0" fontId="11" fillId="7" borderId="7" xfId="0" applyFont="1" applyFill="1" applyBorder="1" applyAlignment="1" applyProtection="1">
      <alignment horizontal="center"/>
    </xf>
    <xf numFmtId="0" fontId="11" fillId="7" borderId="8" xfId="0" applyFont="1" applyFill="1" applyBorder="1" applyAlignment="1" applyProtection="1">
      <alignment horizontal="center"/>
    </xf>
    <xf numFmtId="0" fontId="11" fillId="7" borderId="9" xfId="0" applyFont="1" applyFill="1" applyBorder="1" applyAlignment="1" applyProtection="1">
      <alignment horizontal="center"/>
    </xf>
    <xf numFmtId="0" fontId="2" fillId="7" borderId="8" xfId="0" applyFont="1" applyFill="1" applyBorder="1" applyAlignment="1" applyProtection="1">
      <alignment horizontal="center" vertical="center"/>
    </xf>
    <xf numFmtId="0" fontId="2" fillId="7" borderId="9" xfId="0" applyFont="1" applyFill="1" applyBorder="1" applyAlignment="1" applyProtection="1">
      <alignment horizontal="center" vertical="center"/>
    </xf>
    <xf numFmtId="0" fontId="2" fillId="7" borderId="10" xfId="0" applyFont="1" applyFill="1" applyBorder="1" applyAlignment="1" applyProtection="1">
      <alignment horizontal="center" vertical="center"/>
    </xf>
    <xf numFmtId="0" fontId="2" fillId="7" borderId="12" xfId="0" applyFont="1" applyFill="1" applyBorder="1" applyAlignment="1" applyProtection="1">
      <alignment horizontal="center" vertical="center"/>
    </xf>
    <xf numFmtId="0" fontId="11" fillId="17" borderId="5" xfId="0" applyFont="1" applyFill="1" applyBorder="1" applyAlignment="1" applyProtection="1">
      <alignment horizontal="center"/>
    </xf>
    <xf numFmtId="0" fontId="11" fillId="17" borderId="7" xfId="0" applyFont="1" applyFill="1" applyBorder="1" applyAlignment="1" applyProtection="1">
      <alignment horizontal="center"/>
    </xf>
    <xf numFmtId="0" fontId="4" fillId="7" borderId="5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7" fillId="3" borderId="5" xfId="1" applyFont="1" applyFill="1" applyBorder="1" applyAlignment="1">
      <alignment horizontal="center"/>
    </xf>
    <xf numFmtId="0" fontId="7" fillId="3" borderId="6" xfId="1" applyFont="1" applyFill="1" applyBorder="1" applyAlignment="1">
      <alignment horizontal="center"/>
    </xf>
    <xf numFmtId="0" fontId="7" fillId="3" borderId="7" xfId="1" applyFont="1" applyFill="1" applyBorder="1" applyAlignment="1">
      <alignment horizontal="center"/>
    </xf>
    <xf numFmtId="49" fontId="4" fillId="0" borderId="28" xfId="0" applyNumberFormat="1" applyFont="1" applyBorder="1" applyAlignment="1" applyProtection="1">
      <alignment horizontal="center"/>
      <protection locked="0"/>
    </xf>
    <xf numFmtId="49" fontId="4" fillId="0" borderId="23" xfId="0" applyNumberFormat="1" applyFont="1" applyBorder="1" applyAlignment="1" applyProtection="1">
      <alignment horizontal="center"/>
      <protection locked="0"/>
    </xf>
    <xf numFmtId="49" fontId="4" fillId="0" borderId="24" xfId="0" applyNumberFormat="1" applyFont="1" applyBorder="1" applyAlignment="1" applyProtection="1">
      <alignment horizontal="center"/>
      <protection locked="0"/>
    </xf>
    <xf numFmtId="0" fontId="11" fillId="17" borderId="8" xfId="0" applyFont="1" applyFill="1" applyBorder="1" applyAlignment="1" applyProtection="1">
      <alignment horizontal="center"/>
    </xf>
    <xf numFmtId="0" fontId="11" fillId="17" borderId="9" xfId="0" applyFont="1" applyFill="1" applyBorder="1" applyAlignment="1" applyProtection="1">
      <alignment horizontal="center"/>
    </xf>
    <xf numFmtId="49" fontId="6" fillId="16" borderId="5" xfId="1" applyNumberFormat="1" applyFont="1" applyFill="1" applyBorder="1" applyAlignment="1" applyProtection="1">
      <alignment horizontal="center" vertical="center" wrapText="1"/>
      <protection locked="0"/>
    </xf>
    <xf numFmtId="49" fontId="6" fillId="16" borderId="6" xfId="1" applyNumberFormat="1" applyFont="1" applyFill="1" applyBorder="1" applyAlignment="1" applyProtection="1">
      <alignment horizontal="center" vertical="center" wrapText="1"/>
      <protection locked="0"/>
    </xf>
    <xf numFmtId="49" fontId="6" fillId="16" borderId="7" xfId="1" applyNumberFormat="1" applyFont="1" applyFill="1" applyBorder="1" applyAlignment="1" applyProtection="1">
      <alignment horizontal="center" vertical="center" wrapText="1"/>
      <protection locked="0"/>
    </xf>
    <xf numFmtId="49" fontId="6" fillId="16" borderId="8" xfId="1" applyNumberFormat="1" applyFont="1" applyFill="1" applyBorder="1" applyAlignment="1" applyProtection="1">
      <alignment horizontal="center" vertical="center" wrapText="1"/>
      <protection locked="0"/>
    </xf>
    <xf numFmtId="49" fontId="6" fillId="16" borderId="0" xfId="1" applyNumberFormat="1" applyFont="1" applyFill="1" applyBorder="1" applyAlignment="1" applyProtection="1">
      <alignment horizontal="center" vertical="center" wrapText="1"/>
      <protection locked="0"/>
    </xf>
    <xf numFmtId="49" fontId="6" fillId="16" borderId="9" xfId="1" applyNumberFormat="1" applyFont="1" applyFill="1" applyBorder="1" applyAlignment="1" applyProtection="1">
      <alignment horizontal="center" vertical="center" wrapText="1"/>
      <protection locked="0"/>
    </xf>
    <xf numFmtId="49" fontId="6" fillId="16" borderId="10" xfId="1" applyNumberFormat="1" applyFont="1" applyFill="1" applyBorder="1" applyAlignment="1" applyProtection="1">
      <alignment horizontal="center" vertical="center" wrapText="1"/>
      <protection locked="0"/>
    </xf>
    <xf numFmtId="49" fontId="6" fillId="16" borderId="11" xfId="1" applyNumberFormat="1" applyFont="1" applyFill="1" applyBorder="1" applyAlignment="1" applyProtection="1">
      <alignment horizontal="center" vertical="center" wrapText="1"/>
      <protection locked="0"/>
    </xf>
    <xf numFmtId="49" fontId="6" fillId="16" borderId="12" xfId="1" applyNumberFormat="1" applyFont="1" applyFill="1" applyBorder="1" applyAlignment="1" applyProtection="1">
      <alignment horizontal="center" vertical="center" wrapText="1"/>
      <protection locked="0"/>
    </xf>
    <xf numFmtId="0" fontId="29" fillId="16" borderId="5" xfId="1" applyFont="1" applyFill="1" applyBorder="1" applyAlignment="1" applyProtection="1">
      <alignment horizontal="center" vertical="center" wrapText="1"/>
    </xf>
    <xf numFmtId="0" fontId="29" fillId="16" borderId="6" xfId="1" applyFont="1" applyFill="1" applyBorder="1" applyAlignment="1" applyProtection="1">
      <alignment horizontal="center" vertical="center" wrapText="1"/>
    </xf>
    <xf numFmtId="0" fontId="29" fillId="16" borderId="8" xfId="1" applyFont="1" applyFill="1" applyBorder="1" applyAlignment="1" applyProtection="1">
      <alignment horizontal="center" vertical="center" wrapText="1"/>
    </xf>
    <xf numFmtId="0" fontId="29" fillId="16" borderId="0" xfId="1" applyFont="1" applyFill="1" applyBorder="1" applyAlignment="1" applyProtection="1">
      <alignment horizontal="center" vertical="center" wrapText="1"/>
    </xf>
    <xf numFmtId="0" fontId="29" fillId="16" borderId="10" xfId="1" applyFont="1" applyFill="1" applyBorder="1" applyAlignment="1" applyProtection="1">
      <alignment horizontal="center" vertical="center" wrapText="1"/>
    </xf>
    <xf numFmtId="0" fontId="29" fillId="16" borderId="11" xfId="1" applyFont="1" applyFill="1" applyBorder="1" applyAlignment="1" applyProtection="1">
      <alignment horizontal="center" vertical="center" wrapText="1"/>
    </xf>
    <xf numFmtId="49" fontId="4" fillId="0" borderId="30" xfId="0" applyNumberFormat="1" applyFont="1" applyBorder="1" applyAlignment="1" applyProtection="1">
      <alignment horizontal="center"/>
      <protection locked="0"/>
    </xf>
    <xf numFmtId="49" fontId="4" fillId="0" borderId="26" xfId="0" applyNumberFormat="1" applyFont="1" applyBorder="1" applyAlignment="1" applyProtection="1">
      <alignment horizontal="center"/>
      <protection locked="0"/>
    </xf>
    <xf numFmtId="49" fontId="4" fillId="0" borderId="27" xfId="0" applyNumberFormat="1" applyFont="1" applyBorder="1" applyAlignment="1" applyProtection="1">
      <alignment horizontal="center"/>
      <protection locked="0"/>
    </xf>
    <xf numFmtId="0" fontId="10" fillId="3" borderId="5" xfId="1" applyFont="1" applyFill="1" applyBorder="1" applyAlignment="1">
      <alignment horizontal="center" vertical="center" wrapText="1"/>
    </xf>
    <xf numFmtId="0" fontId="10" fillId="3" borderId="6" xfId="1" applyFont="1" applyFill="1" applyBorder="1" applyAlignment="1">
      <alignment horizontal="center" vertical="center" wrapText="1"/>
    </xf>
    <xf numFmtId="0" fontId="10" fillId="3" borderId="7" xfId="1" applyFont="1" applyFill="1" applyBorder="1" applyAlignment="1">
      <alignment horizontal="center" vertical="center" wrapText="1"/>
    </xf>
    <xf numFmtId="0" fontId="10" fillId="3" borderId="10" xfId="1" applyFont="1" applyFill="1" applyBorder="1" applyAlignment="1">
      <alignment horizontal="center" vertical="center" wrapText="1"/>
    </xf>
    <xf numFmtId="0" fontId="10" fillId="3" borderId="11" xfId="1" applyFont="1" applyFill="1" applyBorder="1" applyAlignment="1">
      <alignment horizontal="center" vertical="center" wrapText="1"/>
    </xf>
    <xf numFmtId="0" fontId="10" fillId="3" borderId="12" xfId="1" applyFont="1" applyFill="1" applyBorder="1" applyAlignment="1">
      <alignment horizontal="center" vertical="center" wrapText="1"/>
    </xf>
    <xf numFmtId="49" fontId="6" fillId="7" borderId="5" xfId="1" applyNumberFormat="1" applyFill="1" applyBorder="1" applyAlignment="1" applyProtection="1">
      <alignment horizontal="center" vertical="center" wrapText="1"/>
      <protection locked="0"/>
    </xf>
    <xf numFmtId="49" fontId="6" fillId="7" borderId="6" xfId="1" applyNumberFormat="1" applyFill="1" applyBorder="1" applyAlignment="1" applyProtection="1">
      <alignment horizontal="center" vertical="center" wrapText="1"/>
      <protection locked="0"/>
    </xf>
    <xf numFmtId="49" fontId="6" fillId="7" borderId="7" xfId="1" applyNumberFormat="1" applyFill="1" applyBorder="1" applyAlignment="1" applyProtection="1">
      <alignment horizontal="center" vertical="center" wrapText="1"/>
      <protection locked="0"/>
    </xf>
    <xf numFmtId="49" fontId="6" fillId="7" borderId="8" xfId="1" applyNumberFormat="1" applyFill="1" applyBorder="1" applyAlignment="1" applyProtection="1">
      <alignment horizontal="center" vertical="center" wrapText="1"/>
      <protection locked="0"/>
    </xf>
    <xf numFmtId="49" fontId="6" fillId="7" borderId="0" xfId="1" applyNumberFormat="1" applyFill="1" applyBorder="1" applyAlignment="1" applyProtection="1">
      <alignment horizontal="center" vertical="center" wrapText="1"/>
      <protection locked="0"/>
    </xf>
    <xf numFmtId="49" fontId="6" fillId="7" borderId="9" xfId="1" applyNumberFormat="1" applyFill="1" applyBorder="1" applyAlignment="1" applyProtection="1">
      <alignment horizontal="center" vertical="center" wrapText="1"/>
      <protection locked="0"/>
    </xf>
    <xf numFmtId="49" fontId="6" fillId="7" borderId="10" xfId="1" applyNumberFormat="1" applyFill="1" applyBorder="1" applyAlignment="1" applyProtection="1">
      <alignment horizontal="center" vertical="center" wrapText="1"/>
      <protection locked="0"/>
    </xf>
    <xf numFmtId="49" fontId="6" fillId="7" borderId="11" xfId="1" applyNumberFormat="1" applyFill="1" applyBorder="1" applyAlignment="1" applyProtection="1">
      <alignment horizontal="center" vertical="center" wrapText="1"/>
      <protection locked="0"/>
    </xf>
    <xf numFmtId="49" fontId="6" fillId="7" borderId="12" xfId="1" applyNumberFormat="1" applyFill="1" applyBorder="1" applyAlignment="1" applyProtection="1">
      <alignment horizontal="center" vertical="center" wrapText="1"/>
      <protection locked="0"/>
    </xf>
  </cellXfs>
  <cellStyles count="11">
    <cellStyle name="Lien hypertexte" xfId="3" builtinId="8"/>
    <cellStyle name="Milliers" xfId="5" builtinId="3"/>
    <cellStyle name="Milliers 2" xfId="8" xr:uid="{39C890F6-4982-41DE-8C90-D67D57643D1D}"/>
    <cellStyle name="Monétaire" xfId="6" builtinId="4"/>
    <cellStyle name="Monétaire 2" xfId="10" xr:uid="{D5C762F0-7472-4458-BEE6-7147BD08A53C}"/>
    <cellStyle name="Normal" xfId="0" builtinId="0"/>
    <cellStyle name="Normal 2" xfId="2" xr:uid="{4EF0D2BA-7019-4B54-9C17-F77DF0A7ADCF}"/>
    <cellStyle name="Normal 3" xfId="7" xr:uid="{6F60B39B-A2FA-482F-A425-6AA6109CFC69}"/>
    <cellStyle name="Normal 7" xfId="1" xr:uid="{5BDF13E6-66DA-4398-8F99-2E1EF6078F5E}"/>
    <cellStyle name="Pourcentage" xfId="4" builtinId="5"/>
    <cellStyle name="Pourcentage 2" xfId="9" xr:uid="{22595750-0A68-47E2-A97E-5B664F8658D9}"/>
  </cellStyles>
  <dxfs count="23">
    <dxf>
      <font>
        <b/>
        <i/>
        <color auto="1"/>
      </font>
      <fill>
        <patternFill>
          <bgColor rgb="FFE2EFDA"/>
        </patternFill>
      </fill>
    </dxf>
    <dxf>
      <font>
        <b val="0"/>
        <i/>
        <color rgb="FFED7D31"/>
      </font>
      <fill>
        <patternFill>
          <bgColor rgb="FFFFF2CC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/>
        <color auto="1"/>
      </font>
      <fill>
        <patternFill>
          <bgColor rgb="FFE2EFDA"/>
        </patternFill>
      </fill>
    </dxf>
    <dxf>
      <font>
        <b val="0"/>
        <i/>
        <color rgb="FFED7D31"/>
      </font>
      <fill>
        <patternFill>
          <bgColor rgb="FFFFF2CC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</font>
      <fill>
        <patternFill>
          <bgColor theme="9"/>
        </patternFill>
      </fill>
    </dxf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30363"/>
      <color rgb="FF5A0049"/>
      <color rgb="FFFFFFFF"/>
      <color rgb="FFF8F8F8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558800</xdr:colOff>
      <xdr:row>0</xdr:row>
      <xdr:rowOff>120650</xdr:rowOff>
    </xdr:from>
    <xdr:to>
      <xdr:col>2</xdr:col>
      <xdr:colOff>450850</xdr:colOff>
      <xdr:row>2</xdr:row>
      <xdr:rowOff>76200</xdr:rowOff>
    </xdr:to>
    <xdr:sp macro="[0]!RH_Export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835150" y="120650"/>
          <a:ext cx="971550" cy="323850"/>
        </a:xfrm>
        <a:prstGeom prst="roundRect">
          <a:avLst/>
        </a:prstGeom>
        <a:solidFill>
          <a:srgbClr val="5A0049"/>
        </a:solidFill>
        <a:effectLst>
          <a:glow rad="635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EXPORT PDF</a:t>
          </a:r>
        </a:p>
      </xdr:txBody>
    </xdr:sp>
    <xdr:clientData fPrintsWithSheet="0"/>
  </xdr:twoCellAnchor>
  <xdr:twoCellAnchor>
    <xdr:from>
      <xdr:col>0</xdr:col>
      <xdr:colOff>234950</xdr:colOff>
      <xdr:row>0</xdr:row>
      <xdr:rowOff>120650</xdr:rowOff>
    </xdr:from>
    <xdr:to>
      <xdr:col>1</xdr:col>
      <xdr:colOff>398600</xdr:colOff>
      <xdr:row>2</xdr:row>
      <xdr:rowOff>76350</xdr:rowOff>
    </xdr:to>
    <xdr:sp macro="[0]!MENU_ACCUEI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34950" y="120650"/>
          <a:ext cx="1440000" cy="324000"/>
        </a:xfrm>
        <a:prstGeom prst="roundRect">
          <a:avLst/>
        </a:prstGeom>
        <a:solidFill>
          <a:srgbClr val="5A0049"/>
        </a:solidFill>
        <a:effectLst>
          <a:glow rad="635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RETOUR ACCUEIL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74</xdr:row>
      <xdr:rowOff>120650</xdr:rowOff>
    </xdr:from>
    <xdr:to>
      <xdr:col>7</xdr:col>
      <xdr:colOff>492125</xdr:colOff>
      <xdr:row>77</xdr:row>
      <xdr:rowOff>144200</xdr:rowOff>
    </xdr:to>
    <xdr:sp macro="[0]!Copie_Synthès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4200525" y="14141450"/>
          <a:ext cx="3384550" cy="576000"/>
        </a:xfrm>
        <a:prstGeom prst="roundRect">
          <a:avLst/>
        </a:prstGeom>
        <a:solidFill>
          <a:srgbClr val="5A0049"/>
        </a:solidFill>
        <a:effectLst>
          <a:glow rad="635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SAUVEGARDE SANS ENVOI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</a:rPr>
            <a:t> DE MAIL</a:t>
          </a:r>
          <a:endParaRPr lang="fr-FR" sz="1100" b="1" cap="none" spc="0">
            <a:ln>
              <a:noFill/>
            </a:ln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</xdr:col>
      <xdr:colOff>279400</xdr:colOff>
      <xdr:row>74</xdr:row>
      <xdr:rowOff>120650</xdr:rowOff>
    </xdr:from>
    <xdr:to>
      <xdr:col>3</xdr:col>
      <xdr:colOff>520700</xdr:colOff>
      <xdr:row>77</xdr:row>
      <xdr:rowOff>144200</xdr:rowOff>
    </xdr:to>
    <xdr:sp macro="[0]!EnvoietSynthes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2076450" y="14141450"/>
          <a:ext cx="2006600" cy="576000"/>
        </a:xfrm>
        <a:prstGeom prst="roundRect">
          <a:avLst/>
        </a:prstGeom>
        <a:solidFill>
          <a:srgbClr val="5A0049"/>
        </a:solidFill>
        <a:effectLst>
          <a:glow rad="635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ENVOI PAR MAIL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</a:rPr>
            <a:t> ET SAUVEGARDE</a:t>
          </a:r>
          <a:endParaRPr lang="fr-FR" sz="1100" b="1" cap="none" spc="0">
            <a:ln>
              <a:noFill/>
            </a:ln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8</xdr:col>
      <xdr:colOff>6350</xdr:colOff>
      <xdr:row>74</xdr:row>
      <xdr:rowOff>120650</xdr:rowOff>
    </xdr:from>
    <xdr:to>
      <xdr:col>11</xdr:col>
      <xdr:colOff>0</xdr:colOff>
      <xdr:row>77</xdr:row>
      <xdr:rowOff>144200</xdr:rowOff>
    </xdr:to>
    <xdr:sp macro="[0]!RAZ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7981950" y="14141450"/>
          <a:ext cx="2641600" cy="576000"/>
        </a:xfrm>
        <a:prstGeom prst="roundRect">
          <a:avLst/>
        </a:prstGeom>
        <a:solidFill>
          <a:srgbClr val="5A0049"/>
        </a:solidFill>
        <a:effectLst>
          <a:glow rad="635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REMISE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</a:rPr>
            <a:t> A ZERO PAGE</a:t>
          </a:r>
          <a:endParaRPr lang="fr-FR" sz="1100" b="1" cap="none" spc="0">
            <a:ln>
              <a:noFill/>
            </a:ln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6</xdr:col>
      <xdr:colOff>114300</xdr:colOff>
      <xdr:row>3</xdr:row>
      <xdr:rowOff>50800</xdr:rowOff>
    </xdr:from>
    <xdr:to>
      <xdr:col>7</xdr:col>
      <xdr:colOff>671650</xdr:colOff>
      <xdr:row>5</xdr:row>
      <xdr:rowOff>36150</xdr:rowOff>
    </xdr:to>
    <xdr:sp macro="[0]!RAZ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6324600" y="603250"/>
          <a:ext cx="1440000" cy="360000"/>
        </a:xfrm>
        <a:prstGeom prst="roundRect">
          <a:avLst/>
        </a:prstGeom>
        <a:solidFill>
          <a:srgbClr val="5A0049"/>
        </a:solidFill>
        <a:effectLst>
          <a:glow rad="635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REMISE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</a:rPr>
            <a:t> A ZERO</a:t>
          </a:r>
          <a:endParaRPr lang="fr-FR" sz="1100" b="1" cap="none" spc="0">
            <a:ln>
              <a:noFill/>
            </a:ln>
            <a:solidFill>
              <a:schemeClr val="bg1"/>
            </a:solidFill>
            <a:effectLst/>
          </a:endParaRPr>
        </a:p>
      </xdr:txBody>
    </xdr:sp>
    <xdr:clientData fPrintsWithSheet="0"/>
  </xdr:twoCellAnchor>
  <xdr:twoCellAnchor>
    <xdr:from>
      <xdr:col>6</xdr:col>
      <xdr:colOff>120650</xdr:colOff>
      <xdr:row>0</xdr:row>
      <xdr:rowOff>120650</xdr:rowOff>
    </xdr:from>
    <xdr:to>
      <xdr:col>7</xdr:col>
      <xdr:colOff>678000</xdr:colOff>
      <xdr:row>2</xdr:row>
      <xdr:rowOff>112350</xdr:rowOff>
    </xdr:to>
    <xdr:sp macro="[0]!MENU_ACCUEIL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6330950" y="120650"/>
          <a:ext cx="1440000" cy="360000"/>
        </a:xfrm>
        <a:prstGeom prst="roundRect">
          <a:avLst/>
        </a:prstGeom>
        <a:solidFill>
          <a:srgbClr val="5A0049"/>
        </a:solidFill>
        <a:effectLst>
          <a:glow rad="635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RETOUR ACCUEIL</a:t>
          </a:r>
        </a:p>
      </xdr:txBody>
    </xdr:sp>
    <xdr:clientData fPrintsWithSheet="0"/>
  </xdr:twoCellAnchor>
  <xdr:twoCellAnchor editAs="oneCell">
    <xdr:from>
      <xdr:col>0</xdr:col>
      <xdr:colOff>196850</xdr:colOff>
      <xdr:row>0</xdr:row>
      <xdr:rowOff>126999</xdr:rowOff>
    </xdr:from>
    <xdr:to>
      <xdr:col>0</xdr:col>
      <xdr:colOff>1790700</xdr:colOff>
      <xdr:row>6</xdr:row>
      <xdr:rowOff>90487</xdr:rowOff>
    </xdr:to>
    <xdr:pic>
      <xdr:nvPicPr>
        <xdr:cNvPr id="9" name="Image 8" descr="La boutique du coiffeur - Centre commercial Carrefour Rennes Cesson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850" y="126999"/>
          <a:ext cx="1593850" cy="1195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165100</xdr:colOff>
          <xdr:row>81</xdr:row>
          <xdr:rowOff>44450</xdr:rowOff>
        </xdr:from>
        <xdr:to>
          <xdr:col>1</xdr:col>
          <xdr:colOff>546100</xdr:colOff>
          <xdr:row>82</xdr:row>
          <xdr:rowOff>76200</xdr:rowOff>
        </xdr:to>
        <xdr:sp macro="" textlink="">
          <xdr:nvSpPr>
            <xdr:cNvPr id="3091" name="CheckBox1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1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165100</xdr:colOff>
          <xdr:row>82</xdr:row>
          <xdr:rowOff>44450</xdr:rowOff>
        </xdr:from>
        <xdr:to>
          <xdr:col>1</xdr:col>
          <xdr:colOff>546100</xdr:colOff>
          <xdr:row>83</xdr:row>
          <xdr:rowOff>76200</xdr:rowOff>
        </xdr:to>
        <xdr:sp macro="" textlink="">
          <xdr:nvSpPr>
            <xdr:cNvPr id="3092" name="CheckBox2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1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714374</xdr:colOff>
      <xdr:row>0</xdr:row>
      <xdr:rowOff>39687</xdr:rowOff>
    </xdr:from>
    <xdr:to>
      <xdr:col>4</xdr:col>
      <xdr:colOff>777874</xdr:colOff>
      <xdr:row>0</xdr:row>
      <xdr:rowOff>349250</xdr:rowOff>
    </xdr:to>
    <xdr:sp macro="[0]!IMPORT_ST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913187" y="39687"/>
          <a:ext cx="1825625" cy="309563"/>
        </a:xfrm>
        <a:prstGeom prst="roundRect">
          <a:avLst/>
        </a:prstGeom>
        <a:solidFill>
          <a:srgbClr val="5A0049"/>
        </a:solidFill>
        <a:effectLst>
          <a:glow rad="635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IMPORT</a:t>
          </a:r>
        </a:p>
      </xdr:txBody>
    </xdr:sp>
    <xdr:clientData fPrintsWithSheet="0"/>
  </xdr:twoCellAnchor>
  <xdr:twoCellAnchor>
    <xdr:from>
      <xdr:col>7</xdr:col>
      <xdr:colOff>631825</xdr:colOff>
      <xdr:row>0</xdr:row>
      <xdr:rowOff>31750</xdr:rowOff>
    </xdr:from>
    <xdr:to>
      <xdr:col>8</xdr:col>
      <xdr:colOff>722312</xdr:colOff>
      <xdr:row>0</xdr:row>
      <xdr:rowOff>355600</xdr:rowOff>
    </xdr:to>
    <xdr:sp macro="[0]!RH_Export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537450" y="31750"/>
          <a:ext cx="971550" cy="323850"/>
        </a:xfrm>
        <a:prstGeom prst="roundRect">
          <a:avLst/>
        </a:prstGeom>
        <a:solidFill>
          <a:srgbClr val="5A0049"/>
        </a:solidFill>
        <a:effectLst>
          <a:glow rad="635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EXPORT PDF</a:t>
          </a:r>
        </a:p>
      </xdr:txBody>
    </xdr:sp>
    <xdr:clientData fPrintsWithSheet="0"/>
  </xdr:twoCellAnchor>
  <xdr:twoCellAnchor>
    <xdr:from>
      <xdr:col>5</xdr:col>
      <xdr:colOff>95250</xdr:colOff>
      <xdr:row>0</xdr:row>
      <xdr:rowOff>31750</xdr:rowOff>
    </xdr:from>
    <xdr:to>
      <xdr:col>7</xdr:col>
      <xdr:colOff>471625</xdr:colOff>
      <xdr:row>0</xdr:row>
      <xdr:rowOff>355750</xdr:rowOff>
    </xdr:to>
    <xdr:sp macro="[0]!MENU_ACCUEI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937250" y="31750"/>
          <a:ext cx="1440000" cy="324000"/>
        </a:xfrm>
        <a:prstGeom prst="roundRect">
          <a:avLst/>
        </a:prstGeom>
        <a:solidFill>
          <a:srgbClr val="5A0049"/>
        </a:solidFill>
        <a:effectLst>
          <a:glow rad="635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RETOUR ACCUEIL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f\Downloads\SUD-Document-de-suivi-partag&#233;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vancement sur l'objectif CA"/>
      <sheetName val="Evolution Région en %"/>
      <sheetName val="Compte Rendu Performance Equipe"/>
      <sheetName val="Offre du Mois"/>
      <sheetName val="Challenge Soin"/>
      <sheetName val="Offre Star"/>
      <sheetName val="Offre Sociétés"/>
      <sheetName val="Kéraprotect"/>
      <sheetName val="Opération Kéraprotect"/>
      <sheetName val="Qualité Fidélisation"/>
      <sheetName val="Pass Sanitaire"/>
      <sheetName val="Remise de Kdos"/>
      <sheetName val="CP-2021"/>
      <sheetName val="CP-2022"/>
      <sheetName val="P Base"/>
      <sheetName val="P Comp"/>
      <sheetName val="Base Région et Réseau"/>
      <sheetName val="Comp Région et Réseau"/>
      <sheetName val="EQUIPE"/>
      <sheetName val="A) Primes K"/>
      <sheetName val="A) Challenge 1"/>
      <sheetName val="A) Challenge 2"/>
      <sheetName val="A) ODC"/>
      <sheetName val="A Remplir CA"/>
      <sheetName val="Traitement CA"/>
    </sheetNames>
    <sheetDataSet>
      <sheetData sheetId="0" refreshError="1">
        <row r="3">
          <cell r="E3">
            <v>44433</v>
          </cell>
        </row>
      </sheetData>
      <sheetData sheetId="1" refreshError="1"/>
      <sheetData sheetId="2" refreshError="1"/>
      <sheetData sheetId="3" refreshError="1">
        <row r="1">
          <cell r="C1" t="str">
            <v>Boutiques</v>
          </cell>
          <cell r="D1" t="str">
            <v>Membre de l'équipe</v>
          </cell>
          <cell r="E1" t="str">
            <v>Primés</v>
          </cell>
          <cell r="F1" t="str">
            <v>Eugène Perma</v>
          </cell>
          <cell r="H1" t="str">
            <v>ODM</v>
          </cell>
          <cell r="J1" t="str">
            <v>PM</v>
          </cell>
          <cell r="L1" t="str">
            <v>IDV</v>
          </cell>
          <cell r="M1" t="str">
            <v>NB Tickets</v>
          </cell>
          <cell r="O1" t="str">
            <v>CA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1"/>
        </a:solidFill>
        <a:effectLst>
          <a:glow rad="63500">
            <a:schemeClr val="accent2">
              <a:satMod val="175000"/>
              <a:alpha val="40000"/>
            </a:schemeClr>
          </a:glow>
        </a:effectLst>
      </a:spPr>
      <a:bodyPr vertOverflow="clip" horzOverflow="clip" rtlCol="0" anchor="ctr"/>
      <a:lstStyle>
        <a:defPPr algn="ctr">
          <a:defRPr sz="1100" b="1" cap="none" spc="0">
            <a:ln>
              <a:noFill/>
            </a:ln>
            <a:solidFill>
              <a:schemeClr val="bg1"/>
            </a:solidFill>
            <a:effectLst/>
          </a:defRPr>
        </a:defPPr>
      </a:lstStyle>
      <a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nice-lingostiere@lbdc.f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nice-cap-3000@lbdc.fr" TargetMode="External"/><Relationship Id="rId1" Type="http://schemas.openxmlformats.org/officeDocument/2006/relationships/hyperlink" Target="mailto:nice@lbdc.fr" TargetMode="External"/><Relationship Id="rId6" Type="http://schemas.openxmlformats.org/officeDocument/2006/relationships/hyperlink" Target="mailto:toulon-grand-var@lbdc.fr" TargetMode="External"/><Relationship Id="rId5" Type="http://schemas.openxmlformats.org/officeDocument/2006/relationships/hyperlink" Target="mailto:toulon@lbdc.fr" TargetMode="External"/><Relationship Id="rId4" Type="http://schemas.openxmlformats.org/officeDocument/2006/relationships/hyperlink" Target="mailto:ollioules@lbdc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0.39997558519241921"/>
    <pageSetUpPr fitToPage="1"/>
  </sheetPr>
  <dimension ref="A1:U22"/>
  <sheetViews>
    <sheetView tabSelected="1" workbookViewId="0">
      <selection activeCell="B19" sqref="B19"/>
    </sheetView>
  </sheetViews>
  <sheetFormatPr baseColWidth="10" defaultColWidth="10.7265625" defaultRowHeight="14.5" x14ac:dyDescent="0.35"/>
  <cols>
    <col min="1" max="1" width="18.26953125" style="1" bestFit="1" customWidth="1"/>
    <col min="2" max="2" width="15.453125" style="34" bestFit="1" customWidth="1"/>
    <col min="3" max="3" width="8.6328125" style="35" customWidth="1"/>
    <col min="4" max="15" width="6.6328125" style="1" customWidth="1"/>
    <col min="16" max="19" width="10.6328125" style="55" customWidth="1"/>
    <col min="20" max="16384" width="10.7265625" style="1"/>
  </cols>
  <sheetData>
    <row r="1" spans="1:21" s="11" customFormat="1" ht="14.5" customHeight="1" x14ac:dyDescent="0.35">
      <c r="A1" s="39"/>
      <c r="D1" s="234" t="s">
        <v>33</v>
      </c>
      <c r="E1" s="235"/>
      <c r="F1" s="235"/>
      <c r="G1" s="235"/>
      <c r="H1" s="235"/>
      <c r="I1" s="236"/>
      <c r="J1" s="219" t="s">
        <v>4</v>
      </c>
      <c r="K1" s="220"/>
      <c r="L1" s="220"/>
      <c r="M1" s="220"/>
      <c r="N1" s="220"/>
      <c r="O1" s="221"/>
      <c r="P1" s="249" t="s">
        <v>32</v>
      </c>
      <c r="Q1" s="250"/>
      <c r="R1" s="250"/>
      <c r="S1" s="250"/>
      <c r="T1" s="251"/>
      <c r="U1" s="49"/>
    </row>
    <row r="2" spans="1:21" ht="14.5" customHeight="1" x14ac:dyDescent="0.35">
      <c r="D2" s="237"/>
      <c r="E2" s="238"/>
      <c r="F2" s="238"/>
      <c r="G2" s="238"/>
      <c r="H2" s="238"/>
      <c r="I2" s="239"/>
      <c r="J2" s="222"/>
      <c r="K2" s="223"/>
      <c r="L2" s="223"/>
      <c r="M2" s="223"/>
      <c r="N2" s="223"/>
      <c r="O2" s="224"/>
      <c r="P2" s="252"/>
      <c r="Q2" s="253"/>
      <c r="R2" s="253"/>
      <c r="S2" s="253"/>
      <c r="T2" s="254"/>
      <c r="U2" s="49"/>
    </row>
    <row r="3" spans="1:21" ht="15" customHeight="1" thickBot="1" x14ac:dyDescent="0.4">
      <c r="D3" s="240"/>
      <c r="E3" s="241"/>
      <c r="F3" s="241"/>
      <c r="G3" s="241"/>
      <c r="H3" s="241"/>
      <c r="I3" s="242"/>
      <c r="J3" s="225"/>
      <c r="K3" s="226"/>
      <c r="L3" s="226"/>
      <c r="M3" s="226"/>
      <c r="N3" s="226"/>
      <c r="O3" s="227"/>
      <c r="P3" s="255"/>
      <c r="Q3" s="256"/>
      <c r="R3" s="256"/>
      <c r="S3" s="256"/>
      <c r="T3" s="257"/>
      <c r="U3" s="49"/>
    </row>
    <row r="4" spans="1:21" ht="14.5" customHeight="1" thickBot="1" x14ac:dyDescent="0.4">
      <c r="D4" s="243" t="s">
        <v>43</v>
      </c>
      <c r="E4" s="244"/>
      <c r="F4" s="244"/>
      <c r="G4" s="244"/>
      <c r="H4" s="244"/>
      <c r="I4" s="245"/>
      <c r="J4" s="228" t="s">
        <v>44</v>
      </c>
      <c r="K4" s="229"/>
      <c r="L4" s="229"/>
      <c r="M4" s="229"/>
      <c r="N4" s="229"/>
      <c r="O4" s="230"/>
      <c r="P4" s="258" t="str">
        <f>D4</f>
        <v>AOUT 2021</v>
      </c>
      <c r="Q4" s="259"/>
      <c r="R4" s="259"/>
      <c r="S4" s="259"/>
      <c r="T4" s="260"/>
    </row>
    <row r="5" spans="1:21" ht="15" customHeight="1" thickBot="1" x14ac:dyDescent="0.4">
      <c r="A5" s="36" t="s">
        <v>40</v>
      </c>
      <c r="B5" s="120" t="s">
        <v>49</v>
      </c>
      <c r="D5" s="246"/>
      <c r="E5" s="247"/>
      <c r="F5" s="247"/>
      <c r="G5" s="247"/>
      <c r="H5" s="247"/>
      <c r="I5" s="248"/>
      <c r="J5" s="231"/>
      <c r="K5" s="232"/>
      <c r="L5" s="232"/>
      <c r="M5" s="232"/>
      <c r="N5" s="232"/>
      <c r="O5" s="233"/>
      <c r="P5" s="261"/>
      <c r="Q5" s="262"/>
      <c r="R5" s="262"/>
      <c r="S5" s="262"/>
      <c r="T5" s="263"/>
    </row>
    <row r="6" spans="1:21" ht="15" thickBot="1" x14ac:dyDescent="0.4">
      <c r="A6" s="36" t="s">
        <v>10</v>
      </c>
      <c r="B6" s="37" t="s">
        <v>2</v>
      </c>
      <c r="C6" s="38" t="s">
        <v>3</v>
      </c>
      <c r="D6" s="134" t="s">
        <v>5</v>
      </c>
      <c r="E6" s="134" t="s">
        <v>6</v>
      </c>
      <c r="F6" s="134" t="s">
        <v>50</v>
      </c>
      <c r="G6" s="134" t="s">
        <v>7</v>
      </c>
      <c r="H6" s="134" t="s">
        <v>8</v>
      </c>
      <c r="I6" s="134" t="s">
        <v>42</v>
      </c>
      <c r="J6" s="135" t="s">
        <v>5</v>
      </c>
      <c r="K6" s="135" t="s">
        <v>6</v>
      </c>
      <c r="L6" s="135" t="s">
        <v>50</v>
      </c>
      <c r="M6" s="135" t="s">
        <v>7</v>
      </c>
      <c r="N6" s="135" t="s">
        <v>8</v>
      </c>
      <c r="O6" s="136" t="s">
        <v>9</v>
      </c>
      <c r="P6" s="51" t="s">
        <v>39</v>
      </c>
      <c r="Q6" s="51" t="s">
        <v>35</v>
      </c>
      <c r="R6" s="52" t="s">
        <v>30</v>
      </c>
      <c r="S6" s="52" t="s">
        <v>31</v>
      </c>
      <c r="T6" s="53" t="s">
        <v>36</v>
      </c>
    </row>
    <row r="7" spans="1:21" x14ac:dyDescent="0.35">
      <c r="A7" s="194">
        <v>1</v>
      </c>
      <c r="B7" s="121">
        <v>1</v>
      </c>
      <c r="C7" s="122">
        <v>27</v>
      </c>
      <c r="D7" s="57">
        <v>25</v>
      </c>
      <c r="E7" s="58">
        <v>2.5</v>
      </c>
      <c r="F7" s="59">
        <v>0.28999999999999998</v>
      </c>
      <c r="G7" s="59">
        <v>0.4</v>
      </c>
      <c r="H7" s="59">
        <v>0.7</v>
      </c>
      <c r="I7" s="60">
        <v>400</v>
      </c>
      <c r="J7" s="96"/>
      <c r="K7" s="97"/>
      <c r="L7" s="98"/>
      <c r="M7" s="98"/>
      <c r="N7" s="98"/>
      <c r="O7" s="99"/>
      <c r="P7" s="65">
        <v>44412</v>
      </c>
      <c r="Q7" s="66">
        <v>44412</v>
      </c>
      <c r="R7" s="66"/>
      <c r="S7" s="66">
        <v>44412</v>
      </c>
      <c r="T7" s="67">
        <v>44428</v>
      </c>
    </row>
    <row r="8" spans="1:21" x14ac:dyDescent="0.35">
      <c r="A8" s="195">
        <v>2</v>
      </c>
      <c r="B8" s="123">
        <v>2</v>
      </c>
      <c r="C8" s="124">
        <v>31</v>
      </c>
      <c r="D8" s="47">
        <v>25</v>
      </c>
      <c r="E8" s="31">
        <v>2.5</v>
      </c>
      <c r="F8" s="32">
        <v>0.28999999999999998</v>
      </c>
      <c r="G8" s="32">
        <v>0.4</v>
      </c>
      <c r="H8" s="32">
        <v>0.7</v>
      </c>
      <c r="I8" s="33">
        <v>800</v>
      </c>
      <c r="J8" s="28"/>
      <c r="K8" s="23"/>
      <c r="L8" s="27"/>
      <c r="M8" s="27"/>
      <c r="N8" s="27"/>
      <c r="O8" s="50"/>
      <c r="P8" s="68">
        <v>44412</v>
      </c>
      <c r="Q8" s="69">
        <v>44412</v>
      </c>
      <c r="R8" s="69">
        <v>44418</v>
      </c>
      <c r="S8" s="69">
        <v>44412</v>
      </c>
      <c r="T8" s="70">
        <v>44418</v>
      </c>
    </row>
    <row r="9" spans="1:21" x14ac:dyDescent="0.35">
      <c r="A9" s="196">
        <v>3</v>
      </c>
      <c r="B9" s="125">
        <v>3</v>
      </c>
      <c r="C9" s="126">
        <v>27</v>
      </c>
      <c r="D9" s="46">
        <v>25</v>
      </c>
      <c r="E9" s="22">
        <v>2.5</v>
      </c>
      <c r="F9" s="25">
        <v>0.28999999999999998</v>
      </c>
      <c r="G9" s="25">
        <v>0.4</v>
      </c>
      <c r="H9" s="25">
        <v>0.7</v>
      </c>
      <c r="I9" s="30">
        <v>700</v>
      </c>
      <c r="J9" s="28"/>
      <c r="K9" s="23"/>
      <c r="L9" s="27"/>
      <c r="M9" s="27"/>
      <c r="N9" s="27"/>
      <c r="O9" s="50"/>
      <c r="P9" s="68">
        <v>44413</v>
      </c>
      <c r="Q9" s="69">
        <v>44413</v>
      </c>
      <c r="R9" s="69"/>
      <c r="S9" s="69">
        <v>44413</v>
      </c>
      <c r="T9" s="70">
        <v>44413</v>
      </c>
    </row>
    <row r="10" spans="1:21" x14ac:dyDescent="0.35">
      <c r="A10" s="196">
        <v>4</v>
      </c>
      <c r="B10" s="125">
        <v>4</v>
      </c>
      <c r="C10" s="126">
        <v>27</v>
      </c>
      <c r="D10" s="46">
        <v>25</v>
      </c>
      <c r="E10" s="22">
        <v>2.5</v>
      </c>
      <c r="F10" s="25">
        <v>0.28999999999999998</v>
      </c>
      <c r="G10" s="25">
        <v>0.4</v>
      </c>
      <c r="H10" s="25">
        <v>0.7</v>
      </c>
      <c r="I10" s="30">
        <v>400</v>
      </c>
      <c r="J10" s="28"/>
      <c r="K10" s="23"/>
      <c r="L10" s="27"/>
      <c r="M10" s="27"/>
      <c r="N10" s="27"/>
      <c r="O10" s="50"/>
      <c r="P10" s="68">
        <v>44425</v>
      </c>
      <c r="Q10" s="69">
        <v>44425</v>
      </c>
      <c r="R10" s="69">
        <v>44425</v>
      </c>
      <c r="S10" s="69">
        <v>44425</v>
      </c>
      <c r="T10" s="70">
        <v>44425</v>
      </c>
    </row>
    <row r="11" spans="1:21" x14ac:dyDescent="0.35">
      <c r="A11" s="196">
        <v>5</v>
      </c>
      <c r="B11" s="125">
        <v>5</v>
      </c>
      <c r="C11" s="126">
        <v>27</v>
      </c>
      <c r="D11" s="46">
        <v>25</v>
      </c>
      <c r="E11" s="22">
        <v>2.5</v>
      </c>
      <c r="F11" s="25">
        <v>0.28999999999999998</v>
      </c>
      <c r="G11" s="25">
        <v>0.4</v>
      </c>
      <c r="H11" s="25">
        <v>0.7</v>
      </c>
      <c r="I11" s="30">
        <v>400</v>
      </c>
      <c r="J11" s="28"/>
      <c r="K11" s="23"/>
      <c r="L11" s="27"/>
      <c r="M11" s="27"/>
      <c r="N11" s="27"/>
      <c r="O11" s="50"/>
      <c r="P11" s="68">
        <v>44410</v>
      </c>
      <c r="Q11" s="69">
        <v>44410</v>
      </c>
      <c r="R11" s="69"/>
      <c r="S11" s="69">
        <v>44410</v>
      </c>
      <c r="T11" s="70">
        <v>44424</v>
      </c>
    </row>
    <row r="12" spans="1:21" x14ac:dyDescent="0.35">
      <c r="A12" s="197">
        <v>6</v>
      </c>
      <c r="B12" s="125">
        <v>6</v>
      </c>
      <c r="C12" s="126">
        <v>27</v>
      </c>
      <c r="D12" s="46">
        <v>25</v>
      </c>
      <c r="E12" s="22">
        <v>2.5</v>
      </c>
      <c r="F12" s="25">
        <v>0.28999999999999998</v>
      </c>
      <c r="G12" s="25">
        <v>0.4</v>
      </c>
      <c r="H12" s="25">
        <v>0.7</v>
      </c>
      <c r="I12" s="30">
        <v>600</v>
      </c>
      <c r="J12" s="28"/>
      <c r="K12" s="23"/>
      <c r="L12" s="27"/>
      <c r="M12" s="27"/>
      <c r="N12" s="27"/>
      <c r="O12" s="50"/>
      <c r="P12" s="68">
        <v>44417</v>
      </c>
      <c r="Q12" s="69">
        <v>44417</v>
      </c>
      <c r="R12" s="69">
        <v>44417</v>
      </c>
      <c r="S12" s="69">
        <v>44417</v>
      </c>
      <c r="T12" s="70">
        <v>44417</v>
      </c>
    </row>
    <row r="13" spans="1:21" x14ac:dyDescent="0.35">
      <c r="A13" s="196"/>
      <c r="B13" s="94"/>
      <c r="C13" s="29"/>
      <c r="D13" s="26"/>
      <c r="E13" s="22"/>
      <c r="F13" s="25"/>
      <c r="G13" s="25"/>
      <c r="H13" s="25"/>
      <c r="I13" s="30"/>
      <c r="J13" s="28"/>
      <c r="K13" s="23"/>
      <c r="L13" s="27"/>
      <c r="M13" s="27"/>
      <c r="N13" s="27"/>
      <c r="O13" s="50"/>
      <c r="P13" s="68"/>
      <c r="Q13" s="69"/>
      <c r="R13" s="69"/>
      <c r="S13" s="69"/>
      <c r="T13" s="70"/>
    </row>
    <row r="14" spans="1:21" x14ac:dyDescent="0.35">
      <c r="A14" s="196"/>
      <c r="B14" s="94"/>
      <c r="C14" s="29"/>
      <c r="D14" s="26"/>
      <c r="E14" s="22"/>
      <c r="F14" s="25"/>
      <c r="G14" s="25"/>
      <c r="H14" s="25"/>
      <c r="I14" s="30"/>
      <c r="J14" s="28"/>
      <c r="K14" s="23"/>
      <c r="L14" s="24"/>
      <c r="M14" s="24"/>
      <c r="N14" s="24"/>
      <c r="O14" s="50"/>
      <c r="P14" s="68"/>
      <c r="Q14" s="69"/>
      <c r="R14" s="69"/>
      <c r="S14" s="69"/>
      <c r="T14" s="70"/>
    </row>
    <row r="15" spans="1:21" x14ac:dyDescent="0.35">
      <c r="A15" s="196"/>
      <c r="B15" s="94"/>
      <c r="C15" s="29"/>
      <c r="D15" s="26"/>
      <c r="E15" s="22"/>
      <c r="F15" s="25"/>
      <c r="G15" s="25"/>
      <c r="H15" s="25"/>
      <c r="I15" s="30"/>
      <c r="J15" s="28"/>
      <c r="K15" s="23"/>
      <c r="L15" s="24"/>
      <c r="M15" s="24"/>
      <c r="N15" s="24"/>
      <c r="O15" s="50"/>
      <c r="P15" s="68"/>
      <c r="Q15" s="69"/>
      <c r="R15" s="69"/>
      <c r="S15" s="69"/>
      <c r="T15" s="70"/>
    </row>
    <row r="16" spans="1:21" ht="15" thickBot="1" x14ac:dyDescent="0.4">
      <c r="A16" s="198"/>
      <c r="B16" s="95"/>
      <c r="C16" s="56"/>
      <c r="D16" s="61"/>
      <c r="E16" s="62"/>
      <c r="F16" s="63"/>
      <c r="G16" s="63"/>
      <c r="H16" s="63"/>
      <c r="I16" s="64"/>
      <c r="J16" s="100"/>
      <c r="K16" s="101"/>
      <c r="L16" s="102"/>
      <c r="M16" s="102"/>
      <c r="N16" s="102"/>
      <c r="O16" s="103"/>
      <c r="P16" s="71"/>
      <c r="Q16" s="72"/>
      <c r="R16" s="72"/>
      <c r="S16" s="72"/>
      <c r="T16" s="73"/>
    </row>
    <row r="17" spans="2:9" x14ac:dyDescent="0.35">
      <c r="B17" s="1"/>
      <c r="C17" s="1"/>
      <c r="F17" s="55"/>
      <c r="G17" s="55"/>
      <c r="H17" s="55"/>
      <c r="I17" s="55"/>
    </row>
    <row r="18" spans="2:9" x14ac:dyDescent="0.35">
      <c r="B18" s="1"/>
      <c r="C18" s="1"/>
      <c r="F18" s="55"/>
      <c r="G18" s="55"/>
      <c r="H18" s="55"/>
      <c r="I18" s="55"/>
    </row>
    <row r="19" spans="2:9" x14ac:dyDescent="0.35">
      <c r="B19" s="1"/>
      <c r="C19" s="1"/>
      <c r="F19" s="55"/>
      <c r="G19" s="55"/>
      <c r="H19" s="55"/>
      <c r="I19" s="55"/>
    </row>
    <row r="20" spans="2:9" x14ac:dyDescent="0.35">
      <c r="B20" s="1"/>
      <c r="C20" s="1"/>
      <c r="F20" s="55"/>
      <c r="G20" s="55"/>
      <c r="H20" s="55"/>
      <c r="I20" s="55"/>
    </row>
    <row r="21" spans="2:9" x14ac:dyDescent="0.35">
      <c r="B21" s="1"/>
      <c r="C21" s="1"/>
      <c r="F21" s="55"/>
      <c r="G21" s="55"/>
      <c r="H21" s="55"/>
      <c r="I21" s="55"/>
    </row>
    <row r="22" spans="2:9" x14ac:dyDescent="0.35">
      <c r="B22" s="1"/>
      <c r="C22" s="1"/>
      <c r="F22" s="55"/>
      <c r="G22" s="55"/>
      <c r="H22" s="55"/>
      <c r="I22" s="55"/>
    </row>
  </sheetData>
  <sheetProtection selectLockedCells="1"/>
  <mergeCells count="6">
    <mergeCell ref="J1:O3"/>
    <mergeCell ref="J4:O5"/>
    <mergeCell ref="D1:I3"/>
    <mergeCell ref="D4:I5"/>
    <mergeCell ref="P1:T3"/>
    <mergeCell ref="P4:T5"/>
  </mergeCells>
  <hyperlinks>
    <hyperlink ref="B7" r:id="rId1" display="nice@lbdc.fr" xr:uid="{0D44C869-46E4-4EEB-A3E1-877A360FBB27}"/>
    <hyperlink ref="B8" r:id="rId2" display="nice-cap-3000@lbdc.fr" xr:uid="{2AE7C852-59E5-4A22-B584-FBF597DE6C80}"/>
    <hyperlink ref="B9" r:id="rId3" display="nice-lingostiere@lbdc.fr" xr:uid="{26865D0F-05D8-49F3-BF59-69937B000FEF}"/>
    <hyperlink ref="B10" r:id="rId4" display="ollioules@lbdc.fr" xr:uid="{094EBD61-4029-4E5A-B407-CD8BA8748C48}"/>
    <hyperlink ref="B11" r:id="rId5" display="toulon@lbdc.fr" xr:uid="{1D893FBE-50BA-4743-B08D-1AFA1BF7E536}"/>
    <hyperlink ref="B12" r:id="rId6" display="toulon-grand-var@lbdc.fr" xr:uid="{C15F2610-E58A-4687-8719-9C73A744BFF9}"/>
  </hyperlinks>
  <pageMargins left="0.7" right="0.7" top="0.75" bottom="0.75" header="0.3" footer="0.3"/>
  <pageSetup paperSize="9" scale="76" orientation="landscape" horizontalDpi="1200" verticalDpi="1200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0D94B-EA3E-4576-A7F7-3ED713826E10}">
  <sheetPr codeName="Feuil2">
    <tabColor theme="8"/>
    <pageSetUpPr fitToPage="1"/>
  </sheetPr>
  <dimension ref="A1:X83"/>
  <sheetViews>
    <sheetView showGridLines="0" zoomScaleNormal="100" workbookViewId="0">
      <selection activeCell="B83" sqref="B83"/>
    </sheetView>
  </sheetViews>
  <sheetFormatPr baseColWidth="10" defaultColWidth="10.7265625" defaultRowHeight="14.5" x14ac:dyDescent="0.35"/>
  <cols>
    <col min="1" max="1" width="25.7265625" style="1" customWidth="1"/>
    <col min="2" max="12" width="12.6328125" style="1" customWidth="1"/>
    <col min="13" max="16384" width="10.7265625" style="1"/>
  </cols>
  <sheetData>
    <row r="1" spans="1:19" s="40" customFormat="1" x14ac:dyDescent="0.35">
      <c r="B1" s="161"/>
      <c r="C1" s="145"/>
      <c r="D1" s="159"/>
      <c r="G1" s="162"/>
      <c r="H1" s="160"/>
      <c r="M1" s="40" t="s">
        <v>46</v>
      </c>
    </row>
    <row r="2" spans="1:19" ht="14.5" customHeight="1" x14ac:dyDescent="0.35"/>
    <row r="3" spans="1:19" x14ac:dyDescent="0.35">
      <c r="A3"/>
      <c r="B3"/>
      <c r="C3" s="264" t="s">
        <v>48</v>
      </c>
      <c r="D3" s="264"/>
      <c r="E3" s="264"/>
      <c r="F3"/>
      <c r="G3"/>
      <c r="H3"/>
      <c r="I3"/>
    </row>
    <row r="4" spans="1:19" x14ac:dyDescent="0.35">
      <c r="A4"/>
      <c r="B4"/>
      <c r="C4" s="264"/>
      <c r="D4" s="264"/>
      <c r="E4" s="264"/>
      <c r="F4"/>
      <c r="G4"/>
      <c r="H4"/>
      <c r="I4"/>
    </row>
    <row r="5" spans="1:19" ht="15" customHeight="1" x14ac:dyDescent="0.35">
      <c r="A5"/>
      <c r="B5"/>
      <c r="C5" s="48" t="s">
        <v>29</v>
      </c>
      <c r="D5" s="274">
        <f ca="1">TODAY()</f>
        <v>44441</v>
      </c>
      <c r="E5" s="274"/>
      <c r="F5" s="265"/>
      <c r="G5" s="265"/>
      <c r="H5" s="265"/>
      <c r="I5"/>
      <c r="K5" s="40"/>
    </row>
    <row r="6" spans="1:19" ht="24" customHeight="1" x14ac:dyDescent="0.35">
      <c r="A6"/>
      <c r="B6"/>
      <c r="G6" s="2"/>
      <c r="H6" s="2"/>
      <c r="I6" s="40"/>
    </row>
    <row r="7" spans="1:19" s="2" customFormat="1" ht="15" customHeight="1" thickBot="1" x14ac:dyDescent="0.4">
      <c r="A7" s="40"/>
      <c r="B7" s="40"/>
      <c r="F7" s="40"/>
      <c r="G7" s="41"/>
    </row>
    <row r="8" spans="1:19" x14ac:dyDescent="0.35">
      <c r="A8" s="113" t="s">
        <v>14</v>
      </c>
      <c r="B8" s="114" t="s">
        <v>15</v>
      </c>
      <c r="C8" s="115" t="s">
        <v>16</v>
      </c>
      <c r="D8" s="118" t="s">
        <v>17</v>
      </c>
      <c r="E8" s="153" t="s">
        <v>41</v>
      </c>
      <c r="G8" s="2"/>
      <c r="H8" s="2"/>
      <c r="I8" s="2"/>
    </row>
    <row r="9" spans="1:19" ht="15" thickBot="1" x14ac:dyDescent="0.4">
      <c r="A9" s="116" t="str">
        <f ca="1" xml:space="preserve"> UPPER(TEXT(TODAY(),"MMMM AAAA"))</f>
        <v>SEPTEMBRE 2021</v>
      </c>
      <c r="B9" s="117" t="e">
        <f>VLOOKUP(C3,MAGASINS!A7:O16,3,FALSE)</f>
        <v>#N/A</v>
      </c>
      <c r="C9" s="117">
        <f ca="1">DAY(D5-1)</f>
        <v>1</v>
      </c>
      <c r="D9" s="119">
        <f ca="1">INT(MOD(INT((D5-2)/7)+0.6,52+5/28))+1</f>
        <v>35</v>
      </c>
      <c r="E9" s="127" t="str">
        <f>IFERROR(IF(VLOOKUP(C3,MAGASINS!A7:T16,16,FALSE)=0,"",VLOOKUP(C3,MAGASINS!A7:T16,16,FALSE)),"")</f>
        <v/>
      </c>
      <c r="G9" s="2"/>
      <c r="H9" s="2"/>
      <c r="I9" s="2"/>
    </row>
    <row r="10" spans="1:19" ht="15" customHeight="1" x14ac:dyDescent="0.35">
      <c r="A10" s="296" t="s">
        <v>34</v>
      </c>
      <c r="B10" s="150" t="s">
        <v>35</v>
      </c>
      <c r="C10" s="151" t="s">
        <v>38</v>
      </c>
      <c r="D10" s="152" t="s">
        <v>37</v>
      </c>
      <c r="E10" s="153" t="s">
        <v>36</v>
      </c>
      <c r="G10" s="2"/>
      <c r="H10" s="2"/>
      <c r="I10" s="2"/>
    </row>
    <row r="11" spans="1:19" ht="14.5" customHeight="1" thickBot="1" x14ac:dyDescent="0.4">
      <c r="A11" s="297"/>
      <c r="B11" s="128" t="str">
        <f>IFERROR(IF(VLOOKUP(C3,MAGASINS!A7:T16,17,FALSE)=0,"",VLOOKUP(C3,MAGASINS!A7:T16,17,FALSE)),"")</f>
        <v/>
      </c>
      <c r="C11" s="129" t="str">
        <f>IFERROR(IF(VLOOKUP(C3,MAGASINS!A7:T16,18,FALSE)=0,"",VLOOKUP(C3,MAGASINS!A7:T16,18,FALSE)),"")</f>
        <v/>
      </c>
      <c r="D11" s="130" t="str">
        <f>IFERROR(IF(VLOOKUP(C3,MAGASINS!A7:T16,19,FALSE)=0,"",VLOOKUP(C3,MAGASINS!A7:T16,19,FALSE)),"")</f>
        <v/>
      </c>
      <c r="E11" s="127" t="str">
        <f>IFERROR(IF(VLOOKUP(C3,MAGASINS!A7:T16,20,FALSE)=0,"",VLOOKUP(C3,MAGASINS!A7:T16,20,FALSE)),"")</f>
        <v/>
      </c>
      <c r="G11" s="40"/>
      <c r="H11" s="2"/>
      <c r="I11" s="40"/>
    </row>
    <row r="12" spans="1:19" ht="15" thickBot="1" x14ac:dyDescent="0.4">
      <c r="A12" s="54"/>
      <c r="F12" s="40"/>
      <c r="G12" s="40"/>
      <c r="H12" s="132"/>
      <c r="I12" s="133"/>
      <c r="J12" s="131"/>
      <c r="K12" s="132"/>
      <c r="L12" s="132"/>
      <c r="M12" s="132"/>
      <c r="N12" s="132"/>
      <c r="O12" s="132"/>
      <c r="P12" s="132"/>
      <c r="Q12" s="132"/>
      <c r="R12" s="132"/>
      <c r="S12" s="132"/>
    </row>
    <row r="13" spans="1:19" ht="24.5" customHeight="1" thickBot="1" x14ac:dyDescent="0.4">
      <c r="A13" s="84" t="s">
        <v>18</v>
      </c>
      <c r="B13" s="77" t="s">
        <v>19</v>
      </c>
      <c r="C13" s="74" t="e">
        <f>#REF!</f>
        <v>#REF!</v>
      </c>
      <c r="D13" s="78" t="s">
        <v>20</v>
      </c>
      <c r="E13" s="79" t="s">
        <v>21</v>
      </c>
      <c r="F13" s="154" t="s">
        <v>45</v>
      </c>
      <c r="J13"/>
    </row>
    <row r="14" spans="1:19" ht="15" thickBot="1" x14ac:dyDescent="0.4">
      <c r="A14" s="105" t="s">
        <v>73</v>
      </c>
      <c r="B14" s="108"/>
      <c r="C14" s="85" t="e">
        <f>VLOOKUP(C3,#REF!,3,FALSE)</f>
        <v>#REF!</v>
      </c>
      <c r="D14" s="86">
        <v>25</v>
      </c>
      <c r="E14" s="87" t="e">
        <f>(C14-B14)</f>
        <v>#REF!</v>
      </c>
      <c r="F14" s="40"/>
      <c r="G14"/>
    </row>
    <row r="15" spans="1:19" x14ac:dyDescent="0.35">
      <c r="A15" s="106" t="s">
        <v>74</v>
      </c>
      <c r="B15" s="109" t="e">
        <f>VLOOKUP(C3,MAGASINS!A7:I16,4,FALSE)</f>
        <v>#N/A</v>
      </c>
      <c r="C15" s="75" t="e">
        <f>VLOOKUP(C3,#REF!,4,FALSE)</f>
        <v>#REF!</v>
      </c>
      <c r="D15" s="80">
        <v>25</v>
      </c>
      <c r="E15" s="88" t="e">
        <f>(C15-B15)</f>
        <v>#REF!</v>
      </c>
      <c r="F15" s="155" t="e">
        <f>#REF!</f>
        <v>#REF!</v>
      </c>
    </row>
    <row r="16" spans="1:19" x14ac:dyDescent="0.35">
      <c r="A16" s="106" t="s">
        <v>75</v>
      </c>
      <c r="B16" s="110" t="e">
        <f>VLOOKUP(C3,MAGASINS!A7:I16,5,FALSE)</f>
        <v>#N/A</v>
      </c>
      <c r="C16" s="104" t="e">
        <f>VLOOKUP(C3,#REF!,5,FALSE)</f>
        <v>#REF!</v>
      </c>
      <c r="D16" s="81">
        <v>2.5</v>
      </c>
      <c r="E16" s="89" t="e">
        <f>C16-B16</f>
        <v>#REF!</v>
      </c>
      <c r="F16" s="156" t="e">
        <f>#REF!</f>
        <v>#REF!</v>
      </c>
    </row>
    <row r="17" spans="1:24" x14ac:dyDescent="0.35">
      <c r="A17" s="106" t="s">
        <v>76</v>
      </c>
      <c r="B17" s="111" t="e">
        <f>VLOOKUP(C3,MAGASINS!A7:I16,6,FALSE)</f>
        <v>#N/A</v>
      </c>
      <c r="C17" s="76" t="e">
        <f>VLOOKUP(C3,#REF!,7,FALSE)</f>
        <v>#REF!</v>
      </c>
      <c r="D17" s="82">
        <v>0.28999999999999998</v>
      </c>
      <c r="E17" s="90" t="e">
        <f>C17-B17</f>
        <v>#REF!</v>
      </c>
      <c r="F17" s="157" t="e">
        <f>#REF!</f>
        <v>#REF!</v>
      </c>
    </row>
    <row r="18" spans="1:24" ht="15" customHeight="1" x14ac:dyDescent="0.35">
      <c r="A18" s="106" t="s">
        <v>77</v>
      </c>
      <c r="B18" s="111" t="e">
        <f>VLOOKUP(C3,MAGASINS!A7:I16,7,FALSE)</f>
        <v>#N/A</v>
      </c>
      <c r="C18" s="76" t="e">
        <f>VLOOKUP(C3,#REF!,9,FALSE)</f>
        <v>#REF!</v>
      </c>
      <c r="D18" s="83">
        <v>0.4</v>
      </c>
      <c r="E18" s="90" t="e">
        <f>C18-B18</f>
        <v>#REF!</v>
      </c>
      <c r="F18" s="157" t="e">
        <f>#REF!</f>
        <v>#REF!</v>
      </c>
      <c r="M18" s="12"/>
    </row>
    <row r="19" spans="1:24" ht="15" thickBot="1" x14ac:dyDescent="0.4">
      <c r="A19" s="106" t="s">
        <v>78</v>
      </c>
      <c r="B19" s="111" t="e">
        <f>VLOOKUP(C3,MAGASINS!A7:I16,8,FALSE)</f>
        <v>#N/A</v>
      </c>
      <c r="C19" s="76" t="e">
        <f>VLOOKUP(C3,#REF!,10,FALSE)</f>
        <v>#REF!</v>
      </c>
      <c r="D19" s="81" t="s">
        <v>22</v>
      </c>
      <c r="E19" s="90" t="e">
        <f>C19-B19</f>
        <v>#REF!</v>
      </c>
      <c r="F19" s="158" t="e">
        <f>#REF!</f>
        <v>#REF!</v>
      </c>
      <c r="M19" s="13"/>
    </row>
    <row r="20" spans="1:24" ht="15" thickBot="1" x14ac:dyDescent="0.4">
      <c r="A20" s="107" t="s">
        <v>79</v>
      </c>
      <c r="B20" s="112" t="e">
        <f>VLOOKUP(C3,MAGASINS!A7:I16,9,FALSE)</f>
        <v>#N/A</v>
      </c>
      <c r="C20" s="91">
        <f>E29</f>
        <v>0</v>
      </c>
      <c r="D20" s="92" t="e">
        <f>B20</f>
        <v>#N/A</v>
      </c>
      <c r="E20" s="93" t="e">
        <f ca="1">(C20/C9)*B9</f>
        <v>#N/A</v>
      </c>
      <c r="F20" s="40"/>
      <c r="G20"/>
      <c r="M20" s="14"/>
    </row>
    <row r="21" spans="1:24" ht="15" thickBot="1" x14ac:dyDescent="0.4">
      <c r="A21"/>
      <c r="B21"/>
      <c r="C21"/>
      <c r="D21"/>
      <c r="E21"/>
      <c r="F21"/>
      <c r="G21"/>
      <c r="H21"/>
      <c r="I21"/>
      <c r="J21"/>
      <c r="K21"/>
    </row>
    <row r="22" spans="1:24" ht="15" thickBot="1" x14ac:dyDescent="0.4">
      <c r="A22" s="308" t="str">
        <f>"RESULTATS INDIVIDUELS BOUTIQUE DE "&amp;C3&amp;""</f>
        <v>RESULTATS INDIVIDUELS BOUTIQUE DE TGV</v>
      </c>
      <c r="B22" s="309"/>
      <c r="C22" s="309"/>
      <c r="D22" s="309"/>
      <c r="E22" s="309"/>
      <c r="F22" s="309"/>
      <c r="G22" s="309"/>
      <c r="H22" s="309"/>
      <c r="I22" s="309"/>
      <c r="J22" s="309"/>
      <c r="K22" s="309"/>
      <c r="L22" s="310"/>
    </row>
    <row r="23" spans="1:24" ht="15" thickBot="1" x14ac:dyDescent="0.4">
      <c r="A23" s="207" t="str">
        <f>STATS_EQUIPE!B2</f>
        <v>Membre de l'équipe</v>
      </c>
      <c r="B23" s="208" t="s">
        <v>80</v>
      </c>
      <c r="C23" s="208" t="s">
        <v>81</v>
      </c>
      <c r="D23" s="208" t="s">
        <v>82</v>
      </c>
      <c r="E23" s="208" t="s">
        <v>83</v>
      </c>
      <c r="F23" s="208" t="s">
        <v>84</v>
      </c>
      <c r="G23" s="209" t="s">
        <v>85</v>
      </c>
      <c r="H23" s="208" t="s">
        <v>86</v>
      </c>
      <c r="I23" s="208" t="s">
        <v>87</v>
      </c>
      <c r="J23" s="208" t="s">
        <v>88</v>
      </c>
      <c r="K23" s="208" t="s">
        <v>69</v>
      </c>
      <c r="L23" s="210" t="s">
        <v>50</v>
      </c>
    </row>
    <row r="24" spans="1:24" ht="15" thickBot="1" x14ac:dyDescent="0.4">
      <c r="A24" s="211"/>
      <c r="B24" s="212" t="e">
        <f>INDEX(STATS_EQUIPE!A3:O100,MATCH(C3,STATS_EQUIPE!A3:A100,0),3)</f>
        <v>#N/A</v>
      </c>
      <c r="C24" s="213" t="e">
        <f>INDEX(STATS_EQUIPE!A3:O100,MATCH(C3,STATS_EQUIPE!A3:A100,0),4)</f>
        <v>#N/A</v>
      </c>
      <c r="D24" s="214" t="e">
        <f>INDEX(STATS_EQUIPE!A3:O100,MATCH(C3,STATS_EQUIPE!A3:A100,0),5)</f>
        <v>#N/A</v>
      </c>
      <c r="E24" s="214" t="e">
        <f>INDEX(STATS_EQUIPE!A3:O100,MATCH(C3,STATS_EQUIPE!A3:A100,0),6)</f>
        <v>#N/A</v>
      </c>
      <c r="F24" s="212" t="e">
        <f>INDEX(STATS_EQUIPE!A3:O100,MATCH(C3,STATS_EQUIPE!A3:A100,0),8)</f>
        <v>#N/A</v>
      </c>
      <c r="G24" s="213" t="e">
        <f>INDEX(STATS_EQUIPE!A3:O100,MATCH(C3,STATS_EQUIPE!A3:A100,0),9)</f>
        <v>#N/A</v>
      </c>
      <c r="H24" s="215" t="e">
        <f>INDEX(STATS_EQUIPE!A3:O100,MATCH(C3,STATS_EQUIPE!A3:A100,0),10)</f>
        <v>#N/A</v>
      </c>
      <c r="I24" s="216" t="e">
        <f>INDEX(STATS_EQUIPE!A3:O100,MATCH(C3,STATS_EQUIPE!A3:A100,0),11)</f>
        <v>#N/A</v>
      </c>
      <c r="J24" s="212" t="e">
        <f>INDEX(STATS_EQUIPE!A3:O100,MATCH(C3,STATS_EQUIPE!A3:A100,0),13)</f>
        <v>#N/A</v>
      </c>
      <c r="K24" s="215" t="e">
        <f>INDEX(STATS_EQUIPE!A3:O100,MATCH(C3,STATS_EQUIPE!A3:A100,0),14)</f>
        <v>#N/A</v>
      </c>
      <c r="L24" s="217"/>
    </row>
    <row r="25" spans="1:24" ht="15" thickBot="1" x14ac:dyDescent="0.4">
      <c r="A25" s="211"/>
      <c r="B25" s="199"/>
      <c r="C25" s="201"/>
      <c r="D25" s="163"/>
      <c r="E25" s="164"/>
      <c r="F25" s="165"/>
      <c r="G25" s="166"/>
      <c r="H25" s="203"/>
      <c r="I25" s="167"/>
      <c r="J25" s="205"/>
      <c r="K25" s="203"/>
      <c r="L25" s="187"/>
    </row>
    <row r="26" spans="1:24" ht="15" thickBot="1" x14ac:dyDescent="0.4">
      <c r="A26" s="211"/>
      <c r="B26" s="199"/>
      <c r="C26" s="201"/>
      <c r="D26" s="163"/>
      <c r="E26" s="164"/>
      <c r="F26" s="165"/>
      <c r="G26" s="166"/>
      <c r="H26" s="203"/>
      <c r="I26" s="167"/>
      <c r="J26" s="205"/>
      <c r="K26" s="203"/>
      <c r="L26" s="187"/>
    </row>
    <row r="27" spans="1:24" x14ac:dyDescent="0.35">
      <c r="A27" s="211"/>
      <c r="B27" s="199"/>
      <c r="C27" s="201"/>
      <c r="D27" s="163"/>
      <c r="E27" s="164"/>
      <c r="F27" s="165"/>
      <c r="G27" s="166"/>
      <c r="H27" s="203"/>
      <c r="I27" s="167"/>
      <c r="J27" s="205"/>
      <c r="K27" s="203"/>
      <c r="L27" s="187"/>
    </row>
    <row r="28" spans="1:24" x14ac:dyDescent="0.35">
      <c r="A28" s="186"/>
      <c r="B28" s="199"/>
      <c r="C28" s="201"/>
      <c r="D28" s="163"/>
      <c r="E28" s="164"/>
      <c r="F28" s="165"/>
      <c r="G28" s="166"/>
      <c r="H28" s="203"/>
      <c r="I28" s="167"/>
      <c r="J28" s="205"/>
      <c r="K28" s="203"/>
      <c r="L28" s="187"/>
    </row>
    <row r="29" spans="1:24" ht="15" thickBot="1" x14ac:dyDescent="0.4">
      <c r="A29" s="218"/>
      <c r="B29" s="200"/>
      <c r="C29" s="202"/>
      <c r="D29" s="188"/>
      <c r="E29" s="189"/>
      <c r="F29" s="190"/>
      <c r="G29" s="191"/>
      <c r="H29" s="204"/>
      <c r="I29" s="192"/>
      <c r="J29" s="206"/>
      <c r="K29" s="204"/>
      <c r="L29" s="193"/>
    </row>
    <row r="30" spans="1:24" ht="15" thickBot="1" x14ac:dyDescent="0.4">
      <c r="A30" s="137"/>
      <c r="B30" s="138"/>
      <c r="C30" s="139"/>
      <c r="D30" s="139"/>
      <c r="E30" s="140"/>
      <c r="F30" s="141"/>
      <c r="G30" s="139"/>
      <c r="H30" s="141"/>
      <c r="I30" s="142"/>
      <c r="J30" s="138"/>
      <c r="K30" s="140"/>
      <c r="L30" s="140"/>
    </row>
    <row r="31" spans="1:24" ht="15" thickBot="1" x14ac:dyDescent="0.4">
      <c r="A31" s="285" t="s">
        <v>23</v>
      </c>
      <c r="B31" s="266" t="s">
        <v>24</v>
      </c>
      <c r="C31" s="267"/>
      <c r="D31" s="267"/>
      <c r="E31" s="267"/>
      <c r="F31" s="143" t="s">
        <v>25</v>
      </c>
      <c r="G31" s="144" t="s">
        <v>26</v>
      </c>
      <c r="H31" s="311" t="s">
        <v>27</v>
      </c>
      <c r="I31" s="312"/>
      <c r="J31" s="312"/>
      <c r="K31" s="312"/>
      <c r="L31" s="313"/>
      <c r="M31" s="15"/>
      <c r="N31" s="15"/>
      <c r="O31" s="15"/>
      <c r="P31" s="16"/>
      <c r="Q31" s="16"/>
      <c r="R31" s="16"/>
      <c r="S31" s="16"/>
      <c r="T31" s="16"/>
      <c r="U31" s="16"/>
      <c r="V31" s="16"/>
      <c r="W31" s="17"/>
      <c r="X31" s="17"/>
    </row>
    <row r="32" spans="1:24" x14ac:dyDescent="0.35">
      <c r="A32" s="288"/>
      <c r="B32" s="271"/>
      <c r="C32" s="272"/>
      <c r="D32" s="272"/>
      <c r="E32" s="273"/>
      <c r="F32" s="146"/>
      <c r="G32" s="147"/>
      <c r="H32" s="314"/>
      <c r="I32" s="315"/>
      <c r="J32" s="315"/>
      <c r="K32" s="315"/>
      <c r="L32" s="316"/>
      <c r="M32" s="15"/>
      <c r="N32" s="15"/>
      <c r="O32" s="16"/>
      <c r="P32" s="16"/>
      <c r="Q32" s="16"/>
      <c r="R32" s="16"/>
      <c r="S32" s="16"/>
      <c r="T32" s="16"/>
      <c r="U32" s="16"/>
      <c r="V32" s="16"/>
      <c r="W32" s="18"/>
      <c r="X32" s="19"/>
    </row>
    <row r="33" spans="1:24" x14ac:dyDescent="0.35">
      <c r="A33" s="288"/>
      <c r="B33" s="268"/>
      <c r="C33" s="269"/>
      <c r="D33" s="269"/>
      <c r="E33" s="270"/>
      <c r="F33" s="9"/>
      <c r="G33" s="148"/>
      <c r="H33" s="275"/>
      <c r="I33" s="276"/>
      <c r="J33" s="276"/>
      <c r="K33" s="276"/>
      <c r="L33" s="277"/>
      <c r="M33" s="15"/>
      <c r="N33" s="15"/>
      <c r="O33" s="16"/>
      <c r="P33" s="16"/>
      <c r="Q33" s="16"/>
      <c r="R33" s="16"/>
      <c r="S33" s="16"/>
      <c r="T33" s="16"/>
      <c r="U33" s="16"/>
      <c r="V33" s="16"/>
      <c r="W33" s="18"/>
      <c r="X33" s="19"/>
    </row>
    <row r="34" spans="1:24" x14ac:dyDescent="0.35">
      <c r="A34" s="288"/>
      <c r="B34" s="268"/>
      <c r="C34" s="269"/>
      <c r="D34" s="269"/>
      <c r="E34" s="270"/>
      <c r="F34" s="9"/>
      <c r="G34" s="148"/>
      <c r="H34" s="275"/>
      <c r="I34" s="276"/>
      <c r="J34" s="276"/>
      <c r="K34" s="276"/>
      <c r="L34" s="277"/>
      <c r="M34" s="15"/>
      <c r="N34" s="15"/>
      <c r="O34" s="16"/>
      <c r="P34" s="16"/>
      <c r="Q34" s="16"/>
      <c r="R34" s="16"/>
      <c r="S34" s="16"/>
      <c r="T34" s="16"/>
      <c r="U34" s="16"/>
      <c r="V34" s="16"/>
      <c r="W34" s="18"/>
      <c r="X34" s="19"/>
    </row>
    <row r="35" spans="1:24" x14ac:dyDescent="0.35">
      <c r="A35" s="288"/>
      <c r="B35" s="268"/>
      <c r="C35" s="269"/>
      <c r="D35" s="269"/>
      <c r="E35" s="270"/>
      <c r="F35" s="9"/>
      <c r="G35" s="148"/>
      <c r="H35" s="275"/>
      <c r="I35" s="276"/>
      <c r="J35" s="276"/>
      <c r="K35" s="276"/>
      <c r="L35" s="277"/>
      <c r="M35" s="15"/>
      <c r="N35" s="15"/>
      <c r="O35" s="16"/>
      <c r="P35" s="16"/>
      <c r="Q35" s="16"/>
      <c r="R35" s="16"/>
      <c r="S35" s="16"/>
      <c r="T35" s="16"/>
      <c r="U35" s="16"/>
      <c r="V35" s="16"/>
      <c r="W35" s="18"/>
      <c r="X35" s="19"/>
    </row>
    <row r="36" spans="1:24" x14ac:dyDescent="0.35">
      <c r="A36" s="288"/>
      <c r="B36" s="268"/>
      <c r="C36" s="269"/>
      <c r="D36" s="269"/>
      <c r="E36" s="270"/>
      <c r="F36" s="9"/>
      <c r="G36" s="148"/>
      <c r="H36" s="275"/>
      <c r="I36" s="276"/>
      <c r="J36" s="276"/>
      <c r="K36" s="276"/>
      <c r="L36" s="277"/>
      <c r="M36" s="15"/>
      <c r="N36" s="15"/>
      <c r="O36" s="16"/>
      <c r="P36" s="16"/>
      <c r="Q36" s="16"/>
      <c r="R36" s="16"/>
      <c r="S36" s="16"/>
      <c r="T36" s="16"/>
      <c r="U36" s="16"/>
      <c r="V36" s="16"/>
      <c r="W36" s="18"/>
      <c r="X36" s="19"/>
    </row>
    <row r="37" spans="1:24" x14ac:dyDescent="0.35">
      <c r="A37" s="288"/>
      <c r="B37" s="268"/>
      <c r="C37" s="269"/>
      <c r="D37" s="269"/>
      <c r="E37" s="270"/>
      <c r="F37" s="9"/>
      <c r="G37" s="148"/>
      <c r="H37" s="275"/>
      <c r="I37" s="276"/>
      <c r="J37" s="276"/>
      <c r="K37" s="276"/>
      <c r="L37" s="277"/>
      <c r="M37" s="15"/>
      <c r="N37" s="15"/>
      <c r="O37" s="16"/>
      <c r="P37" s="16"/>
      <c r="Q37" s="16"/>
      <c r="R37" s="16"/>
      <c r="S37" s="16"/>
      <c r="T37" s="16"/>
      <c r="U37" s="16"/>
      <c r="V37" s="16"/>
      <c r="W37" s="18"/>
      <c r="X37" s="19"/>
    </row>
    <row r="38" spans="1:24" x14ac:dyDescent="0.35">
      <c r="A38" s="288"/>
      <c r="B38" s="268"/>
      <c r="C38" s="269"/>
      <c r="D38" s="269"/>
      <c r="E38" s="270"/>
      <c r="F38" s="9"/>
      <c r="G38" s="148"/>
      <c r="H38" s="275"/>
      <c r="I38" s="276"/>
      <c r="J38" s="276"/>
      <c r="K38" s="276"/>
      <c r="L38" s="277"/>
      <c r="M38" s="15"/>
      <c r="N38" s="15"/>
      <c r="O38" s="16"/>
      <c r="P38" s="16"/>
      <c r="Q38" s="16"/>
      <c r="R38" s="16"/>
      <c r="S38" s="16"/>
      <c r="T38" s="16"/>
      <c r="U38" s="16"/>
      <c r="V38" s="16"/>
      <c r="W38" s="18"/>
      <c r="X38" s="19"/>
    </row>
    <row r="39" spans="1:24" x14ac:dyDescent="0.35">
      <c r="A39" s="288"/>
      <c r="B39" s="268"/>
      <c r="C39" s="269"/>
      <c r="D39" s="269"/>
      <c r="E39" s="270"/>
      <c r="F39" s="9"/>
      <c r="G39" s="148"/>
      <c r="H39" s="275"/>
      <c r="I39" s="276"/>
      <c r="J39" s="276"/>
      <c r="K39" s="276"/>
      <c r="L39" s="277"/>
      <c r="M39" s="15"/>
      <c r="N39" s="15"/>
      <c r="O39" s="16"/>
      <c r="P39" s="16"/>
      <c r="Q39" s="16"/>
      <c r="R39" s="16"/>
      <c r="S39" s="16"/>
      <c r="T39" s="16"/>
      <c r="U39" s="16"/>
      <c r="V39" s="16"/>
      <c r="W39" s="18"/>
      <c r="X39" s="19"/>
    </row>
    <row r="40" spans="1:24" x14ac:dyDescent="0.35">
      <c r="A40" s="288"/>
      <c r="B40" s="268"/>
      <c r="C40" s="269"/>
      <c r="D40" s="269"/>
      <c r="E40" s="270"/>
      <c r="F40" s="9"/>
      <c r="G40" s="148"/>
      <c r="H40" s="275"/>
      <c r="I40" s="276"/>
      <c r="J40" s="276"/>
      <c r="K40" s="276"/>
      <c r="L40" s="277"/>
      <c r="M40" s="15"/>
      <c r="N40" s="15"/>
      <c r="O40" s="16"/>
      <c r="P40" s="16"/>
      <c r="Q40" s="16"/>
      <c r="R40" s="16"/>
      <c r="S40" s="16"/>
      <c r="T40" s="16"/>
      <c r="U40" s="16"/>
      <c r="V40" s="16"/>
      <c r="W40" s="18"/>
      <c r="X40" s="19"/>
    </row>
    <row r="41" spans="1:24" x14ac:dyDescent="0.35">
      <c r="A41" s="288"/>
      <c r="B41" s="268"/>
      <c r="C41" s="269"/>
      <c r="D41" s="269"/>
      <c r="E41" s="270"/>
      <c r="F41" s="9"/>
      <c r="G41" s="148"/>
      <c r="H41" s="275"/>
      <c r="I41" s="276"/>
      <c r="J41" s="276"/>
      <c r="K41" s="276"/>
      <c r="L41" s="277"/>
      <c r="M41" s="15"/>
      <c r="N41" s="15"/>
      <c r="O41" s="16"/>
      <c r="P41" s="16"/>
      <c r="Q41" s="16"/>
      <c r="R41" s="16"/>
      <c r="S41" s="16"/>
      <c r="T41" s="16"/>
      <c r="U41" s="16"/>
      <c r="V41" s="16"/>
      <c r="W41" s="18"/>
      <c r="X41" s="19"/>
    </row>
    <row r="42" spans="1:24" x14ac:dyDescent="0.35">
      <c r="A42" s="288"/>
      <c r="B42" s="268"/>
      <c r="C42" s="269"/>
      <c r="D42" s="269"/>
      <c r="E42" s="270"/>
      <c r="F42" s="9"/>
      <c r="G42" s="148"/>
      <c r="H42" s="275"/>
      <c r="I42" s="276"/>
      <c r="J42" s="276"/>
      <c r="K42" s="276"/>
      <c r="L42" s="277"/>
      <c r="M42" s="15"/>
      <c r="N42" s="15"/>
      <c r="O42" s="16"/>
      <c r="P42" s="16"/>
      <c r="Q42" s="16"/>
      <c r="R42" s="16"/>
      <c r="S42" s="16"/>
      <c r="T42" s="16"/>
      <c r="U42" s="16"/>
      <c r="V42" s="16"/>
      <c r="W42" s="18"/>
      <c r="X42" s="19"/>
    </row>
    <row r="43" spans="1:24" x14ac:dyDescent="0.35">
      <c r="A43" s="288"/>
      <c r="B43" s="268"/>
      <c r="C43" s="269"/>
      <c r="D43" s="269"/>
      <c r="E43" s="270"/>
      <c r="F43" s="9"/>
      <c r="G43" s="148"/>
      <c r="H43" s="275"/>
      <c r="I43" s="276"/>
      <c r="J43" s="276"/>
      <c r="K43" s="276"/>
      <c r="L43" s="277"/>
      <c r="M43" s="15"/>
      <c r="N43" s="15"/>
      <c r="O43" s="16"/>
      <c r="P43" s="16"/>
      <c r="Q43" s="16"/>
      <c r="R43" s="16"/>
      <c r="S43" s="16"/>
      <c r="T43" s="16"/>
      <c r="U43" s="16"/>
      <c r="V43" s="16"/>
      <c r="W43" s="18"/>
      <c r="X43" s="19"/>
    </row>
    <row r="44" spans="1:24" x14ac:dyDescent="0.35">
      <c r="A44" s="288"/>
      <c r="B44" s="268"/>
      <c r="C44" s="269"/>
      <c r="D44" s="269"/>
      <c r="E44" s="270"/>
      <c r="F44" s="9"/>
      <c r="G44" s="148"/>
      <c r="H44" s="275"/>
      <c r="I44" s="276"/>
      <c r="J44" s="276"/>
      <c r="K44" s="276"/>
      <c r="L44" s="277"/>
      <c r="M44" s="15"/>
      <c r="N44" s="15"/>
      <c r="O44" s="16"/>
      <c r="P44" s="16"/>
      <c r="Q44" s="16"/>
      <c r="R44" s="16"/>
      <c r="S44" s="16"/>
      <c r="T44" s="16"/>
      <c r="U44" s="16"/>
      <c r="V44" s="16"/>
      <c r="W44" s="18"/>
      <c r="X44" s="19"/>
    </row>
    <row r="45" spans="1:24" x14ac:dyDescent="0.35">
      <c r="A45" s="288"/>
      <c r="B45" s="268"/>
      <c r="C45" s="269"/>
      <c r="D45" s="269"/>
      <c r="E45" s="270"/>
      <c r="F45" s="9"/>
      <c r="G45" s="148"/>
      <c r="H45" s="275"/>
      <c r="I45" s="276"/>
      <c r="J45" s="276"/>
      <c r="K45" s="276"/>
      <c r="L45" s="277"/>
      <c r="M45" s="15"/>
      <c r="N45" s="15"/>
      <c r="O45" s="16"/>
      <c r="P45" s="16"/>
      <c r="Q45" s="16"/>
      <c r="R45" s="16"/>
      <c r="S45" s="16"/>
      <c r="T45" s="16"/>
      <c r="U45" s="16"/>
      <c r="V45" s="16"/>
      <c r="W45" s="18"/>
      <c r="X45" s="19"/>
    </row>
    <row r="46" spans="1:24" ht="15" thickBot="1" x14ac:dyDescent="0.4">
      <c r="A46" s="289"/>
      <c r="B46" s="282"/>
      <c r="C46" s="283"/>
      <c r="D46" s="283"/>
      <c r="E46" s="284"/>
      <c r="F46" s="10"/>
      <c r="G46" s="149"/>
      <c r="H46" s="334"/>
      <c r="I46" s="335"/>
      <c r="J46" s="335"/>
      <c r="K46" s="335"/>
      <c r="L46" s="336"/>
      <c r="M46" s="15"/>
      <c r="N46" s="15"/>
      <c r="O46" s="16"/>
      <c r="P46" s="16"/>
      <c r="Q46" s="16"/>
      <c r="R46" s="16"/>
      <c r="S46" s="16"/>
      <c r="T46" s="16"/>
      <c r="U46" s="16"/>
      <c r="V46" s="16"/>
      <c r="W46" s="18"/>
      <c r="X46" s="19"/>
    </row>
    <row r="47" spans="1:24" ht="15" thickBot="1" x14ac:dyDescent="0.4">
      <c r="A47"/>
      <c r="B47"/>
      <c r="C47"/>
      <c r="D47"/>
      <c r="E47"/>
      <c r="F47"/>
      <c r="G47"/>
      <c r="H47"/>
      <c r="I47"/>
      <c r="J47"/>
      <c r="K47"/>
      <c r="P47" s="13"/>
      <c r="Q47" s="13"/>
      <c r="R47" s="13"/>
      <c r="S47" s="13"/>
      <c r="T47" s="13"/>
      <c r="U47" s="13"/>
      <c r="V47" s="13"/>
      <c r="W47" s="13"/>
      <c r="X47" s="13"/>
    </row>
    <row r="48" spans="1:24" ht="14.5" customHeight="1" x14ac:dyDescent="0.35">
      <c r="A48" s="285" t="s">
        <v>28</v>
      </c>
      <c r="B48" s="337" t="s">
        <v>27</v>
      </c>
      <c r="C48" s="338"/>
      <c r="D48" s="338"/>
      <c r="E48" s="338"/>
      <c r="F48" s="338"/>
      <c r="G48" s="338"/>
      <c r="H48" s="338"/>
      <c r="I48" s="338"/>
      <c r="J48" s="338"/>
      <c r="K48" s="338"/>
      <c r="L48" s="339"/>
      <c r="O48" s="15"/>
      <c r="P48" s="15"/>
      <c r="Q48" s="15"/>
      <c r="R48" s="15"/>
      <c r="S48" s="15"/>
      <c r="T48" s="15"/>
      <c r="U48" s="15"/>
      <c r="V48" s="15"/>
      <c r="W48" s="20"/>
      <c r="X48" s="20"/>
    </row>
    <row r="49" spans="1:24" ht="15" thickBot="1" x14ac:dyDescent="0.4">
      <c r="A49" s="286"/>
      <c r="B49" s="340"/>
      <c r="C49" s="341"/>
      <c r="D49" s="341"/>
      <c r="E49" s="341"/>
      <c r="F49" s="341"/>
      <c r="G49" s="341"/>
      <c r="H49" s="341"/>
      <c r="I49" s="341"/>
      <c r="J49" s="341"/>
      <c r="K49" s="341"/>
      <c r="L49" s="342"/>
      <c r="O49" s="21"/>
      <c r="P49" s="21"/>
      <c r="Q49" s="21"/>
      <c r="R49" s="21"/>
      <c r="S49" s="21"/>
      <c r="T49" s="21"/>
      <c r="U49" s="21"/>
      <c r="V49" s="21"/>
      <c r="W49" s="20"/>
      <c r="X49" s="20"/>
    </row>
    <row r="50" spans="1:24" x14ac:dyDescent="0.35">
      <c r="A50" s="286"/>
      <c r="B50" s="343"/>
      <c r="C50" s="344"/>
      <c r="D50" s="344"/>
      <c r="E50" s="344"/>
      <c r="F50" s="344"/>
      <c r="G50" s="344"/>
      <c r="H50" s="344"/>
      <c r="I50" s="344"/>
      <c r="J50" s="344"/>
      <c r="K50" s="344"/>
      <c r="L50" s="345"/>
      <c r="O50" s="298" t="s">
        <v>12</v>
      </c>
      <c r="P50" s="299"/>
      <c r="Q50" s="15"/>
      <c r="R50" s="15"/>
      <c r="S50" s="15"/>
      <c r="T50" s="15"/>
      <c r="U50" s="15"/>
      <c r="V50" s="15"/>
      <c r="W50" s="20"/>
      <c r="X50" s="20"/>
    </row>
    <row r="51" spans="1:24" x14ac:dyDescent="0.35">
      <c r="A51" s="286"/>
      <c r="B51" s="346"/>
      <c r="C51" s="347"/>
      <c r="D51" s="347"/>
      <c r="E51" s="347"/>
      <c r="F51" s="347"/>
      <c r="G51" s="347"/>
      <c r="H51" s="347"/>
      <c r="I51" s="347"/>
      <c r="J51" s="347"/>
      <c r="K51" s="347"/>
      <c r="L51" s="348"/>
      <c r="O51" s="300" t="s">
        <v>13</v>
      </c>
      <c r="P51" s="301"/>
      <c r="Q51" s="21"/>
      <c r="R51" s="21"/>
      <c r="S51" s="21"/>
      <c r="T51" s="21"/>
      <c r="U51" s="21"/>
      <c r="V51" s="21"/>
      <c r="W51" s="20"/>
      <c r="X51" s="20"/>
    </row>
    <row r="52" spans="1:24" x14ac:dyDescent="0.35">
      <c r="A52" s="286"/>
      <c r="B52" s="346"/>
      <c r="C52" s="347"/>
      <c r="D52" s="347"/>
      <c r="E52" s="347"/>
      <c r="F52" s="347"/>
      <c r="G52" s="347"/>
      <c r="H52" s="347"/>
      <c r="I52" s="347"/>
      <c r="J52" s="347"/>
      <c r="K52" s="347"/>
      <c r="L52" s="348"/>
      <c r="O52" s="302">
        <f>LEN(B50)</f>
        <v>0</v>
      </c>
      <c r="P52" s="303"/>
      <c r="Q52" s="15"/>
      <c r="R52" s="15"/>
      <c r="S52" s="15"/>
      <c r="T52" s="15"/>
      <c r="U52" s="15"/>
      <c r="V52" s="15"/>
      <c r="W52" s="20"/>
      <c r="X52" s="20"/>
    </row>
    <row r="53" spans="1:24" ht="15" thickBot="1" x14ac:dyDescent="0.4">
      <c r="A53" s="286"/>
      <c r="B53" s="346"/>
      <c r="C53" s="347"/>
      <c r="D53" s="347"/>
      <c r="E53" s="347"/>
      <c r="F53" s="347"/>
      <c r="G53" s="347"/>
      <c r="H53" s="347"/>
      <c r="I53" s="347"/>
      <c r="J53" s="347"/>
      <c r="K53" s="347"/>
      <c r="L53" s="348"/>
      <c r="O53" s="304"/>
      <c r="P53" s="305"/>
      <c r="Q53" s="21"/>
      <c r="R53" s="21"/>
      <c r="S53" s="21"/>
      <c r="T53" s="21"/>
      <c r="U53" s="21"/>
      <c r="V53" s="21"/>
      <c r="W53" s="20"/>
      <c r="X53" s="20"/>
    </row>
    <row r="54" spans="1:24" x14ac:dyDescent="0.35">
      <c r="A54" s="286"/>
      <c r="B54" s="346"/>
      <c r="C54" s="347"/>
      <c r="D54" s="347"/>
      <c r="E54" s="347"/>
      <c r="F54" s="347"/>
      <c r="G54" s="347"/>
      <c r="H54" s="347"/>
      <c r="I54" s="347"/>
      <c r="J54" s="347"/>
      <c r="K54" s="347"/>
      <c r="L54" s="348"/>
      <c r="Q54" s="15"/>
      <c r="R54" s="15"/>
      <c r="S54" s="15"/>
      <c r="T54" s="15"/>
      <c r="U54" s="15"/>
      <c r="V54" s="15"/>
      <c r="W54" s="20"/>
      <c r="X54" s="20"/>
    </row>
    <row r="55" spans="1:24" x14ac:dyDescent="0.35">
      <c r="A55" s="286"/>
      <c r="B55" s="346"/>
      <c r="C55" s="347"/>
      <c r="D55" s="347"/>
      <c r="E55" s="347"/>
      <c r="F55" s="347"/>
      <c r="G55" s="347"/>
      <c r="H55" s="347"/>
      <c r="I55" s="347"/>
      <c r="J55" s="347"/>
      <c r="K55" s="347"/>
      <c r="L55" s="348"/>
      <c r="Q55" s="21"/>
      <c r="R55" s="21"/>
      <c r="S55" s="21"/>
      <c r="T55" s="21"/>
      <c r="U55" s="21"/>
      <c r="V55" s="21"/>
      <c r="W55" s="20"/>
      <c r="X55" s="20"/>
    </row>
    <row r="56" spans="1:24" x14ac:dyDescent="0.35">
      <c r="A56" s="286"/>
      <c r="B56" s="346"/>
      <c r="C56" s="347"/>
      <c r="D56" s="347"/>
      <c r="E56" s="347"/>
      <c r="F56" s="347"/>
      <c r="G56" s="347"/>
      <c r="H56" s="347"/>
      <c r="I56" s="347"/>
      <c r="J56" s="347"/>
      <c r="K56" s="347"/>
      <c r="L56" s="348"/>
      <c r="Q56" s="15"/>
      <c r="R56" s="15"/>
      <c r="S56" s="15"/>
      <c r="T56" s="15"/>
      <c r="U56" s="15"/>
      <c r="V56" s="15"/>
      <c r="W56" s="20"/>
      <c r="X56" s="20"/>
    </row>
    <row r="57" spans="1:24" x14ac:dyDescent="0.35">
      <c r="A57" s="286"/>
      <c r="B57" s="346"/>
      <c r="C57" s="347"/>
      <c r="D57" s="347"/>
      <c r="E57" s="347"/>
      <c r="F57" s="347"/>
      <c r="G57" s="347"/>
      <c r="H57" s="347"/>
      <c r="I57" s="347"/>
      <c r="J57" s="347"/>
      <c r="K57" s="347"/>
      <c r="L57" s="348"/>
      <c r="Q57" s="21"/>
      <c r="R57" s="21"/>
      <c r="S57" s="21"/>
      <c r="T57" s="21"/>
      <c r="U57" s="21"/>
      <c r="V57" s="21"/>
      <c r="W57" s="20"/>
      <c r="X57" s="20"/>
    </row>
    <row r="58" spans="1:24" x14ac:dyDescent="0.35">
      <c r="A58" s="286"/>
      <c r="B58" s="346"/>
      <c r="C58" s="347"/>
      <c r="D58" s="347"/>
      <c r="E58" s="347"/>
      <c r="F58" s="347"/>
      <c r="G58" s="347"/>
      <c r="H58" s="347"/>
      <c r="I58" s="347"/>
      <c r="J58" s="347"/>
      <c r="K58" s="347"/>
      <c r="L58" s="348"/>
      <c r="O58" s="15"/>
      <c r="P58" s="15"/>
      <c r="Q58" s="15"/>
      <c r="R58" s="15"/>
      <c r="S58" s="15"/>
      <c r="T58" s="15"/>
      <c r="U58" s="15"/>
      <c r="V58" s="15"/>
      <c r="W58" s="20"/>
      <c r="X58" s="20"/>
    </row>
    <row r="59" spans="1:24" x14ac:dyDescent="0.35">
      <c r="A59" s="286"/>
      <c r="B59" s="346"/>
      <c r="C59" s="347"/>
      <c r="D59" s="347"/>
      <c r="E59" s="347"/>
      <c r="F59" s="347"/>
      <c r="G59" s="347"/>
      <c r="H59" s="347"/>
      <c r="I59" s="347"/>
      <c r="J59" s="347"/>
      <c r="K59" s="347"/>
      <c r="L59" s="348"/>
      <c r="O59" s="21"/>
      <c r="P59" s="21"/>
      <c r="Q59" s="21"/>
      <c r="R59" s="21"/>
      <c r="S59" s="21"/>
      <c r="T59" s="21"/>
      <c r="U59" s="21"/>
      <c r="V59" s="21"/>
      <c r="W59" s="20"/>
      <c r="X59" s="20"/>
    </row>
    <row r="60" spans="1:24" ht="15" thickBot="1" x14ac:dyDescent="0.4">
      <c r="A60" s="287"/>
      <c r="B60" s="349"/>
      <c r="C60" s="350"/>
      <c r="D60" s="350"/>
      <c r="E60" s="350"/>
      <c r="F60" s="350"/>
      <c r="G60" s="350"/>
      <c r="H60" s="350"/>
      <c r="I60" s="350"/>
      <c r="J60" s="350"/>
      <c r="K60" s="350"/>
      <c r="L60" s="351"/>
      <c r="O60" s="15"/>
      <c r="P60" s="15"/>
      <c r="Q60" s="15"/>
      <c r="R60" s="15"/>
      <c r="S60" s="15"/>
      <c r="T60" s="15"/>
      <c r="U60" s="15"/>
      <c r="V60" s="15"/>
      <c r="W60" s="20"/>
      <c r="X60" s="20"/>
    </row>
    <row r="61" spans="1:24" ht="15" customHeight="1" thickBot="1" x14ac:dyDescent="0.4">
      <c r="A61" s="6"/>
      <c r="B61" s="7"/>
      <c r="C61" s="3"/>
      <c r="D61" s="3"/>
      <c r="E61" s="3"/>
      <c r="F61" s="3"/>
      <c r="G61" s="3"/>
      <c r="H61" s="3"/>
      <c r="I61" s="3"/>
      <c r="J61" s="3"/>
      <c r="K61" s="3"/>
      <c r="O61" s="15"/>
      <c r="P61" s="15"/>
      <c r="Q61" s="15"/>
      <c r="R61" s="15"/>
      <c r="S61" s="15"/>
      <c r="T61" s="15"/>
      <c r="U61" s="15"/>
      <c r="V61" s="15"/>
      <c r="W61" s="20"/>
      <c r="X61" s="20"/>
    </row>
    <row r="62" spans="1:24" ht="14.5" customHeight="1" x14ac:dyDescent="0.35">
      <c r="A62" s="279" t="s">
        <v>11</v>
      </c>
      <c r="B62" s="328"/>
      <c r="C62" s="329"/>
      <c r="D62" s="329"/>
      <c r="E62" s="329"/>
      <c r="F62" s="329"/>
      <c r="G62" s="329"/>
      <c r="H62" s="329"/>
      <c r="I62" s="329"/>
      <c r="J62" s="329"/>
      <c r="K62" s="329"/>
      <c r="L62" s="329"/>
      <c r="M62" s="3"/>
      <c r="N62" s="3"/>
      <c r="O62" s="3"/>
      <c r="P62" s="3"/>
      <c r="Q62" s="3"/>
      <c r="R62" s="3"/>
      <c r="S62" s="3"/>
      <c r="T62" s="3"/>
      <c r="U62" s="3"/>
      <c r="V62" s="3"/>
      <c r="W62" s="20"/>
      <c r="X62" s="20"/>
    </row>
    <row r="63" spans="1:24" x14ac:dyDescent="0.35">
      <c r="A63" s="280"/>
      <c r="B63" s="330"/>
      <c r="C63" s="331"/>
      <c r="D63" s="331"/>
      <c r="E63" s="331"/>
      <c r="F63" s="331"/>
      <c r="G63" s="331"/>
      <c r="H63" s="331"/>
      <c r="I63" s="331"/>
      <c r="J63" s="331"/>
      <c r="K63" s="331"/>
      <c r="L63" s="331"/>
      <c r="M63" s="3"/>
      <c r="N63" s="3"/>
      <c r="O63" s="3"/>
      <c r="P63" s="3"/>
      <c r="Q63" s="3"/>
      <c r="R63" s="3"/>
      <c r="S63" s="3"/>
      <c r="T63" s="3"/>
      <c r="U63" s="3"/>
      <c r="V63" s="3"/>
      <c r="W63" s="20"/>
      <c r="X63" s="20"/>
    </row>
    <row r="64" spans="1:24" ht="14.5" customHeight="1" thickBot="1" x14ac:dyDescent="0.4">
      <c r="A64" s="280"/>
      <c r="B64" s="332"/>
      <c r="C64" s="333"/>
      <c r="D64" s="333"/>
      <c r="E64" s="333"/>
      <c r="F64" s="333"/>
      <c r="G64" s="333"/>
      <c r="H64" s="333"/>
      <c r="I64" s="333"/>
      <c r="J64" s="333"/>
      <c r="K64" s="333"/>
      <c r="L64" s="333"/>
      <c r="M64" s="3"/>
      <c r="N64" s="3"/>
      <c r="O64" s="3"/>
      <c r="P64" s="3"/>
      <c r="Q64" s="3"/>
      <c r="R64" s="3"/>
      <c r="S64" s="3"/>
      <c r="T64" s="3"/>
      <c r="U64" s="3"/>
      <c r="V64" s="3"/>
      <c r="W64" s="20"/>
      <c r="X64" s="20"/>
    </row>
    <row r="65" spans="1:24" x14ac:dyDescent="0.35">
      <c r="A65" s="280"/>
      <c r="B65" s="319"/>
      <c r="C65" s="320"/>
      <c r="D65" s="320"/>
      <c r="E65" s="320"/>
      <c r="F65" s="320"/>
      <c r="G65" s="320"/>
      <c r="H65" s="320"/>
      <c r="I65" s="320"/>
      <c r="J65" s="320"/>
      <c r="K65" s="320"/>
      <c r="L65" s="321"/>
      <c r="O65" s="306" t="s">
        <v>12</v>
      </c>
      <c r="P65" s="307"/>
      <c r="Q65" s="3"/>
      <c r="R65" s="3"/>
      <c r="S65" s="3"/>
      <c r="T65" s="3"/>
      <c r="U65" s="3"/>
      <c r="V65" s="3"/>
      <c r="W65" s="20"/>
      <c r="X65" s="20"/>
    </row>
    <row r="66" spans="1:24" x14ac:dyDescent="0.35">
      <c r="A66" s="280"/>
      <c r="B66" s="322"/>
      <c r="C66" s="323"/>
      <c r="D66" s="323"/>
      <c r="E66" s="323"/>
      <c r="F66" s="323"/>
      <c r="G66" s="323"/>
      <c r="H66" s="323"/>
      <c r="I66" s="323"/>
      <c r="J66" s="323"/>
      <c r="K66" s="323"/>
      <c r="L66" s="324"/>
      <c r="O66" s="317" t="s">
        <v>13</v>
      </c>
      <c r="P66" s="318"/>
      <c r="Q66" s="3"/>
      <c r="R66" s="3"/>
      <c r="S66" s="3"/>
      <c r="T66" s="3"/>
      <c r="U66" s="3"/>
      <c r="V66" s="3"/>
      <c r="W66" s="20"/>
      <c r="X66" s="20"/>
    </row>
    <row r="67" spans="1:24" x14ac:dyDescent="0.35">
      <c r="A67" s="280"/>
      <c r="B67" s="322"/>
      <c r="C67" s="323"/>
      <c r="D67" s="323"/>
      <c r="E67" s="323"/>
      <c r="F67" s="323"/>
      <c r="G67" s="323"/>
      <c r="H67" s="323"/>
      <c r="I67" s="323"/>
      <c r="J67" s="323"/>
      <c r="K67" s="323"/>
      <c r="L67" s="324"/>
      <c r="O67" s="292">
        <f>LEN(B65)</f>
        <v>0</v>
      </c>
      <c r="P67" s="293"/>
      <c r="Q67" s="3"/>
      <c r="R67" s="3"/>
      <c r="S67" s="3"/>
      <c r="T67" s="3"/>
      <c r="U67" s="3"/>
      <c r="V67" s="3"/>
      <c r="W67" s="20"/>
      <c r="X67" s="20"/>
    </row>
    <row r="68" spans="1:24" ht="15" thickBot="1" x14ac:dyDescent="0.4">
      <c r="A68" s="280"/>
      <c r="B68" s="322"/>
      <c r="C68" s="323"/>
      <c r="D68" s="323"/>
      <c r="E68" s="323"/>
      <c r="F68" s="323"/>
      <c r="G68" s="323"/>
      <c r="H68" s="323"/>
      <c r="I68" s="323"/>
      <c r="J68" s="323"/>
      <c r="K68" s="323"/>
      <c r="L68" s="324"/>
      <c r="O68" s="294"/>
      <c r="P68" s="295"/>
      <c r="Q68" s="3"/>
      <c r="R68" s="3"/>
      <c r="S68" s="3"/>
      <c r="T68" s="3"/>
      <c r="U68" s="3"/>
      <c r="V68" s="3"/>
      <c r="W68" s="20"/>
      <c r="X68" s="20"/>
    </row>
    <row r="69" spans="1:24" x14ac:dyDescent="0.35">
      <c r="A69" s="280"/>
      <c r="B69" s="322"/>
      <c r="C69" s="323"/>
      <c r="D69" s="323"/>
      <c r="E69" s="323"/>
      <c r="F69" s="323"/>
      <c r="G69" s="323"/>
      <c r="H69" s="323"/>
      <c r="I69" s="323"/>
      <c r="J69" s="323"/>
      <c r="K69" s="323"/>
      <c r="L69" s="324"/>
      <c r="M69" s="3"/>
      <c r="N69" s="3"/>
      <c r="O69" s="3"/>
      <c r="P69" s="3"/>
      <c r="Q69" s="3"/>
      <c r="R69" s="3"/>
      <c r="S69" s="3"/>
      <c r="T69" s="3"/>
      <c r="U69" s="3"/>
      <c r="V69" s="3"/>
      <c r="W69" s="20"/>
      <c r="X69" s="20"/>
    </row>
    <row r="70" spans="1:24" x14ac:dyDescent="0.35">
      <c r="A70" s="280"/>
      <c r="B70" s="322"/>
      <c r="C70" s="323"/>
      <c r="D70" s="323"/>
      <c r="E70" s="323"/>
      <c r="F70" s="323"/>
      <c r="G70" s="323"/>
      <c r="H70" s="323"/>
      <c r="I70" s="323"/>
      <c r="J70" s="323"/>
      <c r="K70" s="323"/>
      <c r="L70" s="324"/>
      <c r="M70" s="3"/>
      <c r="N70" s="3"/>
      <c r="O70" s="3"/>
      <c r="P70" s="3"/>
      <c r="Q70" s="3"/>
      <c r="R70" s="3"/>
      <c r="S70" s="3"/>
      <c r="T70" s="3"/>
      <c r="U70" s="3"/>
      <c r="V70" s="3"/>
      <c r="W70" s="20"/>
      <c r="X70" s="20"/>
    </row>
    <row r="71" spans="1:24" x14ac:dyDescent="0.35">
      <c r="A71" s="280"/>
      <c r="B71" s="322"/>
      <c r="C71" s="323"/>
      <c r="D71" s="323"/>
      <c r="E71" s="323"/>
      <c r="F71" s="323"/>
      <c r="G71" s="323"/>
      <c r="H71" s="323"/>
      <c r="I71" s="323"/>
      <c r="J71" s="323"/>
      <c r="K71" s="323"/>
      <c r="L71" s="324"/>
    </row>
    <row r="72" spans="1:24" x14ac:dyDescent="0.35">
      <c r="A72" s="280"/>
      <c r="B72" s="322"/>
      <c r="C72" s="323"/>
      <c r="D72" s="323"/>
      <c r="E72" s="323"/>
      <c r="F72" s="323"/>
      <c r="G72" s="323"/>
      <c r="H72" s="323"/>
      <c r="I72" s="323"/>
      <c r="J72" s="323"/>
      <c r="K72" s="323"/>
      <c r="L72" s="324"/>
    </row>
    <row r="73" spans="1:24" x14ac:dyDescent="0.35">
      <c r="A73" s="280"/>
      <c r="B73" s="322"/>
      <c r="C73" s="323"/>
      <c r="D73" s="323"/>
      <c r="E73" s="323"/>
      <c r="F73" s="323"/>
      <c r="G73" s="323"/>
      <c r="H73" s="323"/>
      <c r="I73" s="323"/>
      <c r="J73" s="323"/>
      <c r="K73" s="323"/>
      <c r="L73" s="324"/>
    </row>
    <row r="74" spans="1:24" ht="15" thickBot="1" x14ac:dyDescent="0.4">
      <c r="A74" s="281"/>
      <c r="B74" s="325"/>
      <c r="C74" s="326"/>
      <c r="D74" s="326"/>
      <c r="E74" s="326"/>
      <c r="F74" s="326"/>
      <c r="G74" s="326"/>
      <c r="H74" s="326"/>
      <c r="I74" s="326"/>
      <c r="J74" s="326"/>
      <c r="K74" s="326"/>
      <c r="L74" s="327"/>
    </row>
    <row r="75" spans="1:24" x14ac:dyDescent="0.35">
      <c r="A75" s="6"/>
      <c r="B75" s="7"/>
      <c r="C75" s="3"/>
      <c r="D75" s="3"/>
      <c r="E75" s="3"/>
      <c r="F75" s="3"/>
      <c r="G75" s="3"/>
      <c r="H75" s="3"/>
      <c r="I75" s="3"/>
      <c r="J75" s="3"/>
      <c r="K75" s="3"/>
    </row>
    <row r="76" spans="1:24" x14ac:dyDescent="0.35">
      <c r="A76" s="6"/>
      <c r="B76" s="7"/>
      <c r="C76" s="3"/>
      <c r="D76" s="3"/>
      <c r="E76" s="3"/>
      <c r="F76" s="3"/>
      <c r="G76" s="3"/>
      <c r="H76" s="3"/>
      <c r="I76" s="3"/>
      <c r="J76" s="3"/>
      <c r="K76" s="3"/>
    </row>
    <row r="77" spans="1:24" x14ac:dyDescent="0.35">
      <c r="A77" s="6"/>
      <c r="B77" s="7"/>
      <c r="C77" s="3"/>
      <c r="D77" s="3"/>
      <c r="E77" s="3"/>
      <c r="F77" s="3"/>
      <c r="G77" s="3"/>
      <c r="H77" s="3"/>
      <c r="I77" s="3"/>
      <c r="J77" s="3"/>
      <c r="K77" s="3"/>
    </row>
    <row r="78" spans="1:24" x14ac:dyDescent="0.35">
      <c r="A78" s="6"/>
      <c r="B78" s="7"/>
      <c r="C78" s="3"/>
      <c r="D78" s="3"/>
      <c r="E78" s="3"/>
      <c r="F78" s="3"/>
      <c r="G78" s="3"/>
      <c r="H78" s="3"/>
      <c r="I78" s="3"/>
      <c r="J78" s="3"/>
      <c r="K78" s="3"/>
    </row>
    <row r="79" spans="1:24" x14ac:dyDescent="0.35">
      <c r="G79" s="3"/>
    </row>
    <row r="80" spans="1:24" ht="15.5" x14ac:dyDescent="0.35">
      <c r="A80" s="8" t="s">
        <v>1</v>
      </c>
      <c r="B80" s="8"/>
      <c r="C80" s="290" t="str">
        <f>C3</f>
        <v>TGV</v>
      </c>
      <c r="D80" s="290"/>
      <c r="E80" s="3"/>
      <c r="F80" s="3"/>
      <c r="G80" s="3"/>
    </row>
    <row r="81" spans="1:11" x14ac:dyDescent="0.35">
      <c r="A81" s="4" t="s">
        <v>0</v>
      </c>
      <c r="B81" s="5"/>
      <c r="C81" s="291" t="e">
        <f>VLOOKUP(C3,MAGASINS!A7:O16,2,FALSE)</f>
        <v>#N/A</v>
      </c>
      <c r="D81" s="291"/>
      <c r="E81" s="3"/>
      <c r="F81" s="3"/>
      <c r="G81" s="3"/>
      <c r="H81" s="3"/>
      <c r="I81" s="3"/>
      <c r="J81" s="3"/>
      <c r="K81" s="3"/>
    </row>
    <row r="82" spans="1:11" ht="14.5" customHeight="1" x14ac:dyDescent="0.35">
      <c r="A82" s="42"/>
      <c r="B82" s="43"/>
      <c r="C82" s="278"/>
      <c r="D82" s="278"/>
      <c r="E82" s="3"/>
      <c r="F82" s="3"/>
      <c r="G82" s="3"/>
      <c r="H82" s="3"/>
      <c r="I82" s="3"/>
      <c r="J82" s="3"/>
      <c r="K82" s="3"/>
    </row>
    <row r="83" spans="1:11" x14ac:dyDescent="0.35">
      <c r="A83" s="44"/>
      <c r="B83" s="45"/>
      <c r="C83" s="278"/>
      <c r="D83" s="278"/>
    </row>
  </sheetData>
  <sheetProtection selectLockedCells="1"/>
  <mergeCells count="54">
    <mergeCell ref="H44:L44"/>
    <mergeCell ref="B65:L74"/>
    <mergeCell ref="B62:L64"/>
    <mergeCell ref="H45:L45"/>
    <mergeCell ref="H46:L46"/>
    <mergeCell ref="B48:L49"/>
    <mergeCell ref="B50:L60"/>
    <mergeCell ref="H39:L39"/>
    <mergeCell ref="H40:L40"/>
    <mergeCell ref="H41:L41"/>
    <mergeCell ref="H42:L42"/>
    <mergeCell ref="H43:L43"/>
    <mergeCell ref="O67:P68"/>
    <mergeCell ref="A10:A11"/>
    <mergeCell ref="O50:P50"/>
    <mergeCell ref="O51:P51"/>
    <mergeCell ref="O52:P53"/>
    <mergeCell ref="O65:P65"/>
    <mergeCell ref="A22:L22"/>
    <mergeCell ref="B41:E41"/>
    <mergeCell ref="H31:L31"/>
    <mergeCell ref="H32:L32"/>
    <mergeCell ref="H33:L33"/>
    <mergeCell ref="H34:L34"/>
    <mergeCell ref="O66:P66"/>
    <mergeCell ref="H35:L35"/>
    <mergeCell ref="H36:L36"/>
    <mergeCell ref="H37:L37"/>
    <mergeCell ref="C83:D83"/>
    <mergeCell ref="A62:A74"/>
    <mergeCell ref="B42:E42"/>
    <mergeCell ref="B43:E43"/>
    <mergeCell ref="B44:E44"/>
    <mergeCell ref="B45:E45"/>
    <mergeCell ref="B46:E46"/>
    <mergeCell ref="A48:A60"/>
    <mergeCell ref="A31:A46"/>
    <mergeCell ref="B35:E35"/>
    <mergeCell ref="B36:E36"/>
    <mergeCell ref="C82:D82"/>
    <mergeCell ref="C80:D80"/>
    <mergeCell ref="C81:D81"/>
    <mergeCell ref="B39:E39"/>
    <mergeCell ref="B40:E40"/>
    <mergeCell ref="C3:E4"/>
    <mergeCell ref="F5:H5"/>
    <mergeCell ref="B31:E31"/>
    <mergeCell ref="B37:E37"/>
    <mergeCell ref="B38:E38"/>
    <mergeCell ref="B32:E32"/>
    <mergeCell ref="B33:E33"/>
    <mergeCell ref="B34:E34"/>
    <mergeCell ref="D5:E5"/>
    <mergeCell ref="H38:L38"/>
  </mergeCells>
  <conditionalFormatting sqref="O52">
    <cfRule type="cellIs" dxfId="22" priority="32" operator="greaterThan">
      <formula>500</formula>
    </cfRule>
    <cfRule type="cellIs" dxfId="21" priority="33" operator="lessThan">
      <formula>500</formula>
    </cfRule>
  </conditionalFormatting>
  <conditionalFormatting sqref="O67">
    <cfRule type="cellIs" dxfId="20" priority="28" operator="greaterThan">
      <formula>500</formula>
    </cfRule>
    <cfRule type="cellIs" dxfId="19" priority="29" operator="lessThan">
      <formula>500</formula>
    </cfRule>
  </conditionalFormatting>
  <conditionalFormatting sqref="F33:F46">
    <cfRule type="notContainsBlanks" dxfId="18" priority="27">
      <formula>LEN(TRIM(F33))&gt;0</formula>
    </cfRule>
  </conditionalFormatting>
  <conditionalFormatting sqref="G32:G46">
    <cfRule type="notContainsBlanks" dxfId="17" priority="26">
      <formula>LEN(TRIM(G32))&gt;0</formula>
    </cfRule>
  </conditionalFormatting>
  <conditionalFormatting sqref="F32">
    <cfRule type="notContainsBlanks" dxfId="16" priority="25">
      <formula>LEN(TRIM(F32))&gt;0</formula>
    </cfRule>
  </conditionalFormatting>
  <conditionalFormatting sqref="E15:E19">
    <cfRule type="cellIs" dxfId="15" priority="23" operator="lessThan">
      <formula>0</formula>
    </cfRule>
    <cfRule type="cellIs" dxfId="14" priority="24" operator="greaterThan">
      <formula>0</formula>
    </cfRule>
  </conditionalFormatting>
  <conditionalFormatting sqref="E20">
    <cfRule type="cellIs" dxfId="13" priority="21" operator="lessThan">
      <formula>$B$20</formula>
    </cfRule>
    <cfRule type="cellIs" dxfId="12" priority="22" operator="greaterThan">
      <formula>$B$20</formula>
    </cfRule>
  </conditionalFormatting>
  <conditionalFormatting sqref="B11:E11">
    <cfRule type="timePeriod" dxfId="11" priority="19" timePeriod="thisMonth">
      <formula>AND(MONTH(B11)=MONTH(TODAY()),YEAR(B11)=YEAR(TODAY()))</formula>
    </cfRule>
    <cfRule type="timePeriod" dxfId="10" priority="20" timePeriod="lastMonth">
      <formula>AND(MONTH(B11)=MONTH(EDATE(TODAY(),0-1)),YEAR(B11)=YEAR(EDATE(TODAY(),0-1)))</formula>
    </cfRule>
  </conditionalFormatting>
  <conditionalFormatting sqref="E14">
    <cfRule type="cellIs" dxfId="9" priority="13" operator="lessThan">
      <formula>0</formula>
    </cfRule>
    <cfRule type="cellIs" dxfId="8" priority="14" operator="greaterThan">
      <formula>0</formula>
    </cfRule>
  </conditionalFormatting>
  <conditionalFormatting sqref="E9">
    <cfRule type="timePeriod" dxfId="7" priority="11" timePeriod="thisMonth">
      <formula>AND(MONTH(E9)=MONTH(TODAY()),YEAR(E9)=YEAR(TODAY()))</formula>
    </cfRule>
    <cfRule type="timePeriod" dxfId="6" priority="12" timePeriod="lastMonth">
      <formula>AND(MONTH(E9)=MONTH(EDATE(TODAY(),0-1)),YEAR(E9)=YEAR(EDATE(TODAY(),0-1)))</formula>
    </cfRule>
  </conditionalFormatting>
  <conditionalFormatting sqref="C25:C28">
    <cfRule type="cellIs" dxfId="5" priority="4" operator="greaterThan">
      <formula>100</formula>
    </cfRule>
    <cfRule type="cellIs" dxfId="4" priority="5" operator="lessThan">
      <formula>$AW$1</formula>
    </cfRule>
    <cfRule type="cellIs" dxfId="3" priority="6" operator="greaterThan">
      <formula>$AW$1</formula>
    </cfRule>
  </conditionalFormatting>
  <conditionalFormatting sqref="C29">
    <cfRule type="cellIs" dxfId="2" priority="1" operator="greaterThan">
      <formula>100</formula>
    </cfRule>
    <cfRule type="cellIs" dxfId="1" priority="2" operator="lessThan">
      <formula>$AW$1</formula>
    </cfRule>
    <cfRule type="cellIs" dxfId="0" priority="3" operator="greaterThan">
      <formula>$AW$1</formula>
    </cfRule>
  </conditionalFormatting>
  <dataValidations count="1">
    <dataValidation type="textLength" errorStyle="information" allowBlank="1" showInputMessage="1" showErrorMessage="1" errorTitle="Erreur !" error="Longueur du Texte supérieure à 500 Carractères !" sqref="B50 B65" xr:uid="{16AA2BA7-43C3-4047-9695-5A78E3BFB04A}">
      <formula1>0</formula1>
      <formula2>500</formula2>
    </dataValidation>
  </dataValidations>
  <pageMargins left="0.7" right="0.7" top="0.75" bottom="0.75" header="0.3" footer="0.3"/>
  <pageSetup paperSize="9" scale="63" orientation="landscape" r:id="rId1"/>
  <drawing r:id="rId2"/>
  <legacyDrawing r:id="rId3"/>
  <controls>
    <mc:AlternateContent xmlns:mc="http://schemas.openxmlformats.org/markup-compatibility/2006">
      <mc:Choice Requires="x14">
        <control shapeId="3092" r:id="rId4" name="CheckBox2">
          <controlPr locked="0" defaultSize="0" print="0" autoLine="0" r:id="rId5">
            <anchor moveWithCells="1">
              <from>
                <xdr:col>0</xdr:col>
                <xdr:colOff>165100</xdr:colOff>
                <xdr:row>82</xdr:row>
                <xdr:rowOff>44450</xdr:rowOff>
              </from>
              <to>
                <xdr:col>1</xdr:col>
                <xdr:colOff>546100</xdr:colOff>
                <xdr:row>83</xdr:row>
                <xdr:rowOff>76200</xdr:rowOff>
              </to>
            </anchor>
          </controlPr>
        </control>
      </mc:Choice>
      <mc:Fallback>
        <control shapeId="3092" r:id="rId4" name="CheckBox2"/>
      </mc:Fallback>
    </mc:AlternateContent>
    <mc:AlternateContent xmlns:mc="http://schemas.openxmlformats.org/markup-compatibility/2006">
      <mc:Choice Requires="x14">
        <control shapeId="3091" r:id="rId6" name="CheckBox1">
          <controlPr locked="0" defaultSize="0" print="0" autoLine="0" r:id="rId7">
            <anchor moveWithCells="1">
              <from>
                <xdr:col>0</xdr:col>
                <xdr:colOff>165100</xdr:colOff>
                <xdr:row>81</xdr:row>
                <xdr:rowOff>44450</xdr:rowOff>
              </from>
              <to>
                <xdr:col>1</xdr:col>
                <xdr:colOff>546100</xdr:colOff>
                <xdr:row>82</xdr:row>
                <xdr:rowOff>76200</xdr:rowOff>
              </to>
            </anchor>
          </controlPr>
        </control>
      </mc:Choice>
      <mc:Fallback>
        <control shapeId="3091" r:id="rId6" name="Check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D3A3A96-9571-481E-B5DE-2A5389EC75D6}">
          <x14:formula1>
            <xm:f>MAGASINS!$A$7:$A$13</xm:f>
          </x14:formula1>
          <xm:sqref>C3:E4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88A24-0331-4D38-9896-C2F62AC4D5D2}">
  <sheetPr codeName="Feuil3">
    <pageSetUpPr fitToPage="1"/>
  </sheetPr>
  <dimension ref="A1:O33"/>
  <sheetViews>
    <sheetView zoomScale="80" zoomScaleNormal="80" workbookViewId="0">
      <pane ySplit="1" topLeftCell="A2" activePane="bottomLeft" state="frozen"/>
      <selection pane="bottomLeft" activeCell="B2" sqref="B2:O2"/>
    </sheetView>
  </sheetViews>
  <sheetFormatPr baseColWidth="10" defaultColWidth="28" defaultRowHeight="14.5" x14ac:dyDescent="0.35"/>
  <cols>
    <col min="1" max="1" width="19.26953125" style="169" bestFit="1" customWidth="1"/>
    <col min="2" max="2" width="26.453125" style="168" bestFit="1" customWidth="1"/>
    <col min="3" max="3" width="12.6328125" style="172" customWidth="1"/>
    <col min="4" max="4" width="12.6328125" style="174" customWidth="1"/>
    <col min="5" max="6" width="12.6328125" style="169" customWidth="1"/>
    <col min="7" max="7" width="2.6328125" style="173" customWidth="1"/>
    <col min="8" max="8" width="12.6328125" style="172" customWidth="1"/>
    <col min="9" max="9" width="12.6328125" style="174" customWidth="1"/>
    <col min="10" max="11" width="12.6328125" style="169" customWidth="1"/>
    <col min="12" max="12" width="2.6328125" style="173" customWidth="1"/>
    <col min="13" max="13" width="12.6328125" style="172" customWidth="1"/>
    <col min="14" max="15" width="12.6328125" style="169" customWidth="1"/>
    <col min="16" max="16384" width="28" style="169"/>
  </cols>
  <sheetData>
    <row r="1" spans="1:15" ht="30" customHeight="1" thickBot="1" x14ac:dyDescent="0.4">
      <c r="A1" s="180" t="s">
        <v>47</v>
      </c>
      <c r="B1" s="181">
        <f>[1]Menu!$E$3</f>
        <v>44433</v>
      </c>
      <c r="C1" s="169"/>
      <c r="G1" s="168"/>
      <c r="I1" s="170"/>
      <c r="L1" s="168"/>
      <c r="M1" s="171"/>
      <c r="N1" s="168"/>
    </row>
    <row r="2" spans="1:15" ht="30" customHeight="1" x14ac:dyDescent="0.35">
      <c r="A2" s="182" t="str">
        <f>'[1]Compte Rendu Performance Equipe'!$C$1</f>
        <v>Boutiques</v>
      </c>
      <c r="B2" s="182" t="str">
        <f>'[1]Compte Rendu Performance Equipe'!$D$1</f>
        <v>Membre de l'équipe</v>
      </c>
      <c r="C2" s="183" t="str">
        <f>'[1]Compte Rendu Performance Equipe'!$E$1</f>
        <v>Primés</v>
      </c>
      <c r="D2" s="184" t="str">
        <f>'[1]Compte Rendu Performance Equipe'!$F$1</f>
        <v>Eugène Perma</v>
      </c>
      <c r="E2" s="184" t="s">
        <v>70</v>
      </c>
      <c r="F2" s="185" t="str">
        <f>'[1]Compte Rendu Performance Equipe'!$H$1</f>
        <v>ODM</v>
      </c>
      <c r="G2" s="182"/>
      <c r="H2" s="182" t="str">
        <f>'[1]Compte Rendu Performance Equipe'!$J$1</f>
        <v>PM</v>
      </c>
      <c r="I2" s="182" t="s">
        <v>50</v>
      </c>
      <c r="J2" s="182" t="str">
        <f>'[1]Compte Rendu Performance Equipe'!$L$1</f>
        <v>IDV</v>
      </c>
      <c r="K2" s="182" t="str">
        <f>'[1]Compte Rendu Performance Equipe'!$M$1</f>
        <v>NB Tickets</v>
      </c>
      <c r="L2" s="182"/>
      <c r="M2" s="182" t="str">
        <f>'[1]Compte Rendu Performance Equipe'!$O$1</f>
        <v>CA</v>
      </c>
      <c r="N2" s="182" t="s">
        <v>71</v>
      </c>
      <c r="O2" s="182" t="s">
        <v>72</v>
      </c>
    </row>
    <row r="3" spans="1:15" x14ac:dyDescent="0.35">
      <c r="A3" s="175">
        <v>1</v>
      </c>
      <c r="B3" s="176" t="s">
        <v>51</v>
      </c>
      <c r="C3" s="177">
        <v>1</v>
      </c>
      <c r="D3" s="178">
        <v>0.02</v>
      </c>
      <c r="E3" s="175">
        <v>3</v>
      </c>
      <c r="F3" s="175">
        <v>10</v>
      </c>
      <c r="G3" s="179"/>
      <c r="H3" s="177">
        <v>10</v>
      </c>
      <c r="I3" s="178">
        <v>0.12</v>
      </c>
      <c r="J3" s="175">
        <v>2</v>
      </c>
      <c r="K3" s="175">
        <v>1</v>
      </c>
      <c r="L3" s="179"/>
      <c r="M3" s="177">
        <v>36</v>
      </c>
      <c r="N3" s="175"/>
      <c r="O3" s="175"/>
    </row>
    <row r="4" spans="1:15" x14ac:dyDescent="0.35">
      <c r="A4" s="175">
        <v>1</v>
      </c>
      <c r="B4" s="176" t="s">
        <v>52</v>
      </c>
      <c r="C4" s="177">
        <v>3</v>
      </c>
      <c r="D4" s="178">
        <v>0.03</v>
      </c>
      <c r="E4" s="175"/>
      <c r="F4" s="175"/>
      <c r="G4" s="179"/>
      <c r="H4" s="177">
        <v>2</v>
      </c>
      <c r="I4" s="178">
        <v>0.12</v>
      </c>
      <c r="J4" s="175">
        <v>2</v>
      </c>
      <c r="K4" s="175"/>
      <c r="L4" s="179"/>
      <c r="M4" s="177">
        <v>4334</v>
      </c>
      <c r="N4" s="175"/>
      <c r="O4" s="175"/>
    </row>
    <row r="5" spans="1:15" x14ac:dyDescent="0.35">
      <c r="A5" s="175">
        <v>2</v>
      </c>
      <c r="B5" s="176" t="s">
        <v>53</v>
      </c>
      <c r="C5" s="177">
        <v>6</v>
      </c>
      <c r="D5" s="178">
        <v>0.01</v>
      </c>
      <c r="E5" s="175"/>
      <c r="F5" s="175">
        <v>5</v>
      </c>
      <c r="G5" s="179"/>
      <c r="H5" s="177">
        <v>5</v>
      </c>
      <c r="I5" s="178">
        <v>0.12</v>
      </c>
      <c r="J5" s="175">
        <v>2</v>
      </c>
      <c r="K5" s="175">
        <v>4</v>
      </c>
      <c r="L5" s="179"/>
      <c r="M5" s="177">
        <v>123</v>
      </c>
      <c r="N5" s="175"/>
      <c r="O5" s="175"/>
    </row>
    <row r="6" spans="1:15" x14ac:dyDescent="0.35">
      <c r="A6" s="175">
        <v>2</v>
      </c>
      <c r="B6" s="176" t="s">
        <v>54</v>
      </c>
      <c r="C6" s="177">
        <v>2</v>
      </c>
      <c r="D6" s="178">
        <v>0.05</v>
      </c>
      <c r="E6" s="175"/>
      <c r="F6" s="175"/>
      <c r="G6" s="179"/>
      <c r="H6" s="177">
        <v>1</v>
      </c>
      <c r="I6" s="178">
        <v>0.12</v>
      </c>
      <c r="J6" s="175">
        <v>2</v>
      </c>
      <c r="K6" s="175"/>
      <c r="L6" s="179"/>
      <c r="M6" s="177">
        <v>213</v>
      </c>
      <c r="N6" s="175"/>
      <c r="O6" s="175"/>
    </row>
    <row r="7" spans="1:15" x14ac:dyDescent="0.35">
      <c r="A7" s="175">
        <v>3</v>
      </c>
      <c r="B7" s="176" t="s">
        <v>55</v>
      </c>
      <c r="C7" s="177">
        <v>7</v>
      </c>
      <c r="D7" s="178">
        <v>0.03</v>
      </c>
      <c r="E7" s="175"/>
      <c r="F7" s="175"/>
      <c r="G7" s="179"/>
      <c r="H7" s="177">
        <v>6</v>
      </c>
      <c r="I7" s="178">
        <v>0.13</v>
      </c>
      <c r="J7" s="175">
        <v>2</v>
      </c>
      <c r="K7" s="175">
        <v>6</v>
      </c>
      <c r="L7" s="179"/>
      <c r="M7" s="177">
        <v>345</v>
      </c>
      <c r="N7" s="175"/>
      <c r="O7" s="175"/>
    </row>
    <row r="8" spans="1:15" x14ac:dyDescent="0.35">
      <c r="A8" s="175">
        <v>3</v>
      </c>
      <c r="B8" s="176" t="s">
        <v>56</v>
      </c>
      <c r="C8" s="177">
        <v>9</v>
      </c>
      <c r="D8" s="178">
        <v>0.02</v>
      </c>
      <c r="E8" s="175"/>
      <c r="F8" s="175"/>
      <c r="G8" s="179"/>
      <c r="H8" s="177">
        <v>8</v>
      </c>
      <c r="I8" s="178">
        <v>0.14000000000000001</v>
      </c>
      <c r="J8" s="175">
        <v>2</v>
      </c>
      <c r="K8" s="175"/>
      <c r="L8" s="179"/>
      <c r="M8" s="177">
        <v>213</v>
      </c>
      <c r="N8" s="175"/>
      <c r="O8" s="175"/>
    </row>
    <row r="9" spans="1:15" x14ac:dyDescent="0.35">
      <c r="A9" s="175">
        <v>4</v>
      </c>
      <c r="B9" s="176" t="s">
        <v>57</v>
      </c>
      <c r="C9" s="177">
        <v>7</v>
      </c>
      <c r="D9" s="178">
        <v>0.01</v>
      </c>
      <c r="E9" s="175"/>
      <c r="F9" s="175">
        <v>6</v>
      </c>
      <c r="G9" s="179"/>
      <c r="H9" s="177">
        <v>9</v>
      </c>
      <c r="I9" s="178">
        <v>0.15</v>
      </c>
      <c r="J9" s="175">
        <v>2</v>
      </c>
      <c r="K9" s="175"/>
      <c r="L9" s="179"/>
      <c r="M9" s="177">
        <v>12</v>
      </c>
      <c r="N9" s="175"/>
      <c r="O9" s="175"/>
    </row>
    <row r="10" spans="1:15" x14ac:dyDescent="0.35">
      <c r="A10" s="175">
        <v>4</v>
      </c>
      <c r="B10" s="176" t="s">
        <v>58</v>
      </c>
      <c r="C10" s="177">
        <v>10</v>
      </c>
      <c r="D10" s="178">
        <v>0.04</v>
      </c>
      <c r="E10" s="175"/>
      <c r="F10" s="175"/>
      <c r="G10" s="179"/>
      <c r="H10" s="177">
        <v>12</v>
      </c>
      <c r="I10" s="178">
        <v>0.01</v>
      </c>
      <c r="J10" s="175">
        <v>2</v>
      </c>
      <c r="K10" s="175">
        <v>4</v>
      </c>
      <c r="L10" s="179"/>
      <c r="M10" s="177"/>
      <c r="N10" s="175"/>
      <c r="O10" s="175"/>
    </row>
    <row r="11" spans="1:15" x14ac:dyDescent="0.35">
      <c r="A11" s="175">
        <v>4</v>
      </c>
      <c r="B11" s="176" t="s">
        <v>59</v>
      </c>
      <c r="C11" s="177">
        <v>263</v>
      </c>
      <c r="D11" s="178">
        <v>0.01</v>
      </c>
      <c r="E11" s="175"/>
      <c r="F11" s="175"/>
      <c r="G11" s="179"/>
      <c r="H11" s="177">
        <v>34</v>
      </c>
      <c r="I11" s="178">
        <v>0.61</v>
      </c>
      <c r="J11" s="175">
        <v>2</v>
      </c>
      <c r="K11" s="175"/>
      <c r="L11" s="179"/>
      <c r="M11" s="177">
        <v>46</v>
      </c>
      <c r="N11" s="175"/>
      <c r="O11" s="175"/>
    </row>
    <row r="12" spans="1:15" x14ac:dyDescent="0.35">
      <c r="A12" s="175">
        <v>4</v>
      </c>
      <c r="B12" s="176" t="s">
        <v>60</v>
      </c>
      <c r="C12" s="177">
        <v>17</v>
      </c>
      <c r="D12" s="178">
        <v>0.03</v>
      </c>
      <c r="E12" s="175"/>
      <c r="F12" s="175">
        <v>12</v>
      </c>
      <c r="G12" s="179"/>
      <c r="H12" s="177">
        <v>18</v>
      </c>
      <c r="I12" s="178">
        <v>0.06</v>
      </c>
      <c r="J12" s="175">
        <v>2</v>
      </c>
      <c r="K12" s="175">
        <v>7</v>
      </c>
      <c r="L12" s="179"/>
      <c r="M12" s="177">
        <v>213</v>
      </c>
      <c r="N12" s="175"/>
      <c r="O12" s="175"/>
    </row>
    <row r="13" spans="1:15" x14ac:dyDescent="0.35">
      <c r="A13" s="175">
        <v>4</v>
      </c>
      <c r="B13" s="176" t="s">
        <v>61</v>
      </c>
      <c r="C13" s="177">
        <v>48</v>
      </c>
      <c r="D13" s="178">
        <v>0.05</v>
      </c>
      <c r="E13" s="175"/>
      <c r="F13" s="175"/>
      <c r="G13" s="179"/>
      <c r="H13" s="177">
        <v>18</v>
      </c>
      <c r="I13" s="178">
        <v>0.15</v>
      </c>
      <c r="J13" s="175">
        <v>2</v>
      </c>
      <c r="K13" s="175">
        <v>8</v>
      </c>
      <c r="L13" s="179"/>
      <c r="M13" s="177">
        <v>5443</v>
      </c>
      <c r="N13" s="175"/>
      <c r="O13" s="175"/>
    </row>
    <row r="14" spans="1:15" x14ac:dyDescent="0.35">
      <c r="A14" s="175">
        <v>5</v>
      </c>
      <c r="B14" s="176" t="s">
        <v>62</v>
      </c>
      <c r="C14" s="177">
        <v>89</v>
      </c>
      <c r="D14" s="178">
        <v>0.02</v>
      </c>
      <c r="E14" s="175"/>
      <c r="F14" s="175"/>
      <c r="G14" s="179"/>
      <c r="H14" s="177">
        <v>19</v>
      </c>
      <c r="I14" s="178">
        <v>0.02</v>
      </c>
      <c r="J14" s="175">
        <v>3</v>
      </c>
      <c r="K14" s="175">
        <v>9</v>
      </c>
      <c r="L14" s="179"/>
      <c r="M14" s="177">
        <v>213</v>
      </c>
      <c r="N14" s="175"/>
      <c r="O14" s="175"/>
    </row>
    <row r="15" spans="1:15" x14ac:dyDescent="0.35">
      <c r="A15" s="175">
        <v>5</v>
      </c>
      <c r="B15" s="176" t="s">
        <v>63</v>
      </c>
      <c r="C15" s="177">
        <v>12</v>
      </c>
      <c r="D15" s="178">
        <v>7.0000000000000007E-2</v>
      </c>
      <c r="E15" s="175"/>
      <c r="F15" s="175"/>
      <c r="G15" s="179"/>
      <c r="H15" s="177">
        <v>9</v>
      </c>
      <c r="I15" s="178">
        <v>0.08</v>
      </c>
      <c r="J15" s="175">
        <v>3</v>
      </c>
      <c r="K15" s="175"/>
      <c r="L15" s="179"/>
      <c r="M15" s="177">
        <v>45</v>
      </c>
      <c r="N15" s="175"/>
      <c r="O15" s="175"/>
    </row>
    <row r="16" spans="1:15" x14ac:dyDescent="0.35">
      <c r="A16" s="175">
        <v>5</v>
      </c>
      <c r="B16" s="176" t="s">
        <v>64</v>
      </c>
      <c r="C16" s="177">
        <v>67</v>
      </c>
      <c r="D16" s="178">
        <v>0.03</v>
      </c>
      <c r="E16" s="175"/>
      <c r="F16" s="175">
        <v>78</v>
      </c>
      <c r="G16" s="179"/>
      <c r="H16" s="177">
        <v>7</v>
      </c>
      <c r="I16" s="178">
        <v>0.34</v>
      </c>
      <c r="J16" s="175">
        <v>3</v>
      </c>
      <c r="K16" s="175"/>
      <c r="L16" s="179"/>
      <c r="M16" s="177">
        <v>123</v>
      </c>
      <c r="N16" s="175"/>
      <c r="O16" s="175"/>
    </row>
    <row r="17" spans="1:15" x14ac:dyDescent="0.35">
      <c r="A17" s="175">
        <v>5</v>
      </c>
      <c r="B17" s="176" t="s">
        <v>65</v>
      </c>
      <c r="C17" s="177">
        <v>89</v>
      </c>
      <c r="D17" s="178">
        <v>7.0000000000000007E-2</v>
      </c>
      <c r="E17" s="175"/>
      <c r="F17" s="175"/>
      <c r="G17" s="179"/>
      <c r="H17" s="177">
        <v>5</v>
      </c>
      <c r="I17" s="178">
        <v>0.23</v>
      </c>
      <c r="J17" s="175">
        <v>3</v>
      </c>
      <c r="K17" s="175"/>
      <c r="L17" s="179"/>
      <c r="M17" s="177">
        <v>324</v>
      </c>
      <c r="N17" s="175"/>
      <c r="O17" s="175"/>
    </row>
    <row r="18" spans="1:15" x14ac:dyDescent="0.35">
      <c r="A18" s="175">
        <v>5</v>
      </c>
      <c r="B18" s="176" t="s">
        <v>66</v>
      </c>
      <c r="C18" s="177">
        <v>53</v>
      </c>
      <c r="D18" s="178">
        <v>0.08</v>
      </c>
      <c r="E18" s="175"/>
      <c r="F18" s="175">
        <v>12</v>
      </c>
      <c r="G18" s="179"/>
      <c r="H18" s="177">
        <v>4</v>
      </c>
      <c r="I18" s="178">
        <v>0.12</v>
      </c>
      <c r="J18" s="175">
        <v>3</v>
      </c>
      <c r="K18" s="175"/>
      <c r="L18" s="179"/>
      <c r="M18" s="177">
        <v>1213</v>
      </c>
      <c r="N18" s="175"/>
      <c r="O18" s="175"/>
    </row>
    <row r="19" spans="1:15" x14ac:dyDescent="0.35">
      <c r="A19" s="175">
        <v>6</v>
      </c>
      <c r="B19" s="176" t="s">
        <v>67</v>
      </c>
      <c r="C19" s="177">
        <v>21</v>
      </c>
      <c r="D19" s="178">
        <v>0.09</v>
      </c>
      <c r="E19" s="175"/>
      <c r="F19" s="175"/>
      <c r="G19" s="179"/>
      <c r="H19" s="177">
        <v>1</v>
      </c>
      <c r="I19" s="178">
        <v>0.78</v>
      </c>
      <c r="J19" s="175">
        <v>3</v>
      </c>
      <c r="K19" s="175">
        <v>12</v>
      </c>
      <c r="L19" s="179"/>
      <c r="M19" s="177">
        <v>657</v>
      </c>
      <c r="N19" s="175"/>
      <c r="O19" s="175"/>
    </row>
    <row r="20" spans="1:15" x14ac:dyDescent="0.35">
      <c r="A20" s="175">
        <v>6</v>
      </c>
      <c r="B20" s="176" t="s">
        <v>68</v>
      </c>
      <c r="C20" s="177">
        <v>333</v>
      </c>
      <c r="D20" s="178">
        <v>0.01</v>
      </c>
      <c r="E20" s="175"/>
      <c r="F20" s="175">
        <v>3</v>
      </c>
      <c r="G20" s="179"/>
      <c r="H20" s="177">
        <v>3</v>
      </c>
      <c r="I20" s="178">
        <v>0.12</v>
      </c>
      <c r="J20" s="175">
        <v>3</v>
      </c>
      <c r="K20" s="175">
        <v>5</v>
      </c>
      <c r="L20" s="179"/>
      <c r="M20" s="177">
        <v>34</v>
      </c>
      <c r="N20" s="175"/>
      <c r="O20" s="175"/>
    </row>
    <row r="21" spans="1:15" x14ac:dyDescent="0.35">
      <c r="A21" s="175"/>
      <c r="B21" s="176"/>
      <c r="C21" s="177"/>
      <c r="D21" s="178"/>
      <c r="E21" s="175"/>
      <c r="F21" s="175"/>
      <c r="G21" s="179"/>
      <c r="H21" s="177"/>
      <c r="I21" s="178"/>
      <c r="J21" s="175"/>
      <c r="K21" s="175"/>
      <c r="L21" s="179"/>
      <c r="M21" s="177"/>
      <c r="N21" s="175"/>
      <c r="O21" s="175"/>
    </row>
    <row r="22" spans="1:15" x14ac:dyDescent="0.35">
      <c r="A22" s="175"/>
      <c r="B22" s="176"/>
      <c r="C22" s="177"/>
      <c r="D22" s="178"/>
      <c r="E22" s="175"/>
      <c r="F22" s="175"/>
      <c r="G22" s="179"/>
      <c r="H22" s="177"/>
      <c r="I22" s="178"/>
      <c r="J22" s="175"/>
      <c r="K22" s="175"/>
      <c r="L22" s="179"/>
      <c r="M22" s="177"/>
      <c r="N22" s="175"/>
      <c r="O22" s="175"/>
    </row>
    <row r="23" spans="1:15" x14ac:dyDescent="0.35">
      <c r="A23" s="175"/>
      <c r="B23" s="176"/>
      <c r="C23" s="177"/>
      <c r="D23" s="178"/>
      <c r="E23" s="175"/>
      <c r="F23" s="175"/>
      <c r="G23" s="179"/>
      <c r="H23" s="177"/>
      <c r="I23" s="178"/>
      <c r="J23" s="175"/>
      <c r="K23" s="175"/>
      <c r="L23" s="179"/>
      <c r="M23" s="177"/>
      <c r="N23" s="175"/>
      <c r="O23" s="175"/>
    </row>
    <row r="24" spans="1:15" x14ac:dyDescent="0.35">
      <c r="A24" s="175"/>
      <c r="B24" s="176"/>
      <c r="C24" s="177"/>
      <c r="D24" s="178"/>
      <c r="E24" s="175"/>
      <c r="F24" s="175"/>
      <c r="G24" s="179"/>
      <c r="H24" s="177"/>
      <c r="I24" s="178"/>
      <c r="J24" s="175"/>
      <c r="K24" s="175"/>
      <c r="L24" s="179"/>
      <c r="M24" s="177"/>
      <c r="N24" s="175"/>
      <c r="O24" s="175"/>
    </row>
    <row r="25" spans="1:15" x14ac:dyDescent="0.35">
      <c r="A25" s="175"/>
      <c r="B25" s="176"/>
      <c r="C25" s="177"/>
      <c r="D25" s="178"/>
      <c r="E25" s="175"/>
      <c r="F25" s="175"/>
      <c r="G25" s="179"/>
      <c r="H25" s="177"/>
      <c r="I25" s="178"/>
      <c r="J25" s="175"/>
      <c r="K25" s="175"/>
      <c r="L25" s="179"/>
      <c r="M25" s="177"/>
      <c r="N25" s="175"/>
      <c r="O25" s="175"/>
    </row>
    <row r="26" spans="1:15" x14ac:dyDescent="0.35">
      <c r="A26" s="175"/>
      <c r="B26" s="176"/>
      <c r="C26" s="177"/>
      <c r="D26" s="178"/>
      <c r="E26" s="175"/>
      <c r="F26" s="175"/>
      <c r="G26" s="179"/>
      <c r="H26" s="177"/>
      <c r="I26" s="178"/>
      <c r="J26" s="175"/>
      <c r="K26" s="175"/>
      <c r="L26" s="179"/>
      <c r="M26" s="177"/>
      <c r="N26" s="175"/>
      <c r="O26" s="175"/>
    </row>
    <row r="27" spans="1:15" x14ac:dyDescent="0.35">
      <c r="A27" s="175"/>
      <c r="B27" s="176"/>
      <c r="C27" s="177"/>
      <c r="D27" s="178"/>
      <c r="E27" s="175"/>
      <c r="F27" s="175"/>
      <c r="G27" s="179"/>
      <c r="H27" s="177"/>
      <c r="I27" s="178"/>
      <c r="J27" s="175"/>
      <c r="K27" s="175"/>
      <c r="L27" s="179"/>
      <c r="M27" s="177"/>
      <c r="N27" s="175"/>
      <c r="O27" s="175"/>
    </row>
    <row r="28" spans="1:15" x14ac:dyDescent="0.35">
      <c r="A28" s="175"/>
      <c r="B28" s="176"/>
      <c r="C28" s="177"/>
      <c r="D28" s="178"/>
      <c r="E28" s="175"/>
      <c r="F28" s="175"/>
      <c r="G28" s="179"/>
      <c r="H28" s="177"/>
      <c r="I28" s="178"/>
      <c r="J28" s="175"/>
      <c r="K28" s="175"/>
      <c r="L28" s="179"/>
      <c r="M28" s="177"/>
      <c r="N28" s="175"/>
      <c r="O28" s="175"/>
    </row>
    <row r="29" spans="1:15" x14ac:dyDescent="0.35">
      <c r="A29" s="175"/>
      <c r="B29" s="176"/>
      <c r="C29" s="177"/>
      <c r="D29" s="178"/>
      <c r="E29" s="175"/>
      <c r="F29" s="175"/>
      <c r="G29" s="179"/>
      <c r="H29" s="177"/>
      <c r="I29" s="178"/>
      <c r="J29" s="175"/>
      <c r="K29" s="175"/>
      <c r="L29" s="179"/>
      <c r="M29" s="177"/>
      <c r="N29" s="175"/>
      <c r="O29" s="175"/>
    </row>
    <row r="30" spans="1:15" x14ac:dyDescent="0.35">
      <c r="A30" s="175"/>
      <c r="B30" s="176"/>
      <c r="C30" s="177"/>
      <c r="D30" s="178"/>
      <c r="E30" s="175"/>
      <c r="F30" s="175"/>
      <c r="G30" s="179"/>
      <c r="H30" s="177"/>
      <c r="I30" s="178"/>
      <c r="J30" s="175"/>
      <c r="K30" s="175"/>
      <c r="L30" s="179"/>
      <c r="M30" s="177"/>
      <c r="N30" s="175"/>
      <c r="O30" s="175"/>
    </row>
    <row r="31" spans="1:15" x14ac:dyDescent="0.35">
      <c r="A31" s="175"/>
      <c r="B31" s="176"/>
      <c r="C31" s="177"/>
      <c r="D31" s="178"/>
      <c r="E31" s="175"/>
      <c r="F31" s="175"/>
      <c r="G31" s="179"/>
      <c r="H31" s="177"/>
      <c r="I31" s="178"/>
      <c r="J31" s="175"/>
      <c r="K31" s="175"/>
      <c r="L31" s="179"/>
      <c r="M31" s="177"/>
      <c r="N31" s="175"/>
      <c r="O31" s="175"/>
    </row>
    <row r="32" spans="1:15" x14ac:dyDescent="0.35">
      <c r="A32" s="175"/>
      <c r="B32" s="176"/>
      <c r="C32" s="177"/>
      <c r="D32" s="178"/>
      <c r="E32" s="175"/>
      <c r="F32" s="175"/>
      <c r="G32" s="179"/>
      <c r="H32" s="177"/>
      <c r="I32" s="178"/>
      <c r="J32" s="175"/>
      <c r="K32" s="175"/>
      <c r="L32" s="179"/>
      <c r="M32" s="177"/>
      <c r="N32" s="175"/>
      <c r="O32" s="175"/>
    </row>
    <row r="33" spans="1:15" x14ac:dyDescent="0.35">
      <c r="A33" s="175"/>
      <c r="B33" s="176"/>
      <c r="C33" s="177"/>
      <c r="D33" s="178"/>
      <c r="E33" s="175"/>
      <c r="F33" s="175"/>
      <c r="G33" s="179"/>
      <c r="H33" s="177"/>
      <c r="I33" s="178"/>
      <c r="J33" s="175"/>
      <c r="K33" s="175"/>
      <c r="L33" s="179"/>
      <c r="M33" s="177"/>
      <c r="N33" s="175"/>
      <c r="O33" s="175"/>
    </row>
  </sheetData>
  <autoFilter ref="A2:F33" xr:uid="{02388A24-0331-4D38-9896-C2F62AC4D5D2}"/>
  <phoneticPr fontId="25" type="noConversion"/>
  <pageMargins left="7.874015748031496E-2" right="7.874015748031496E-2" top="0.71" bottom="0.70866141732283472" header="0.23622047244094491" footer="0.51181102362204722"/>
  <pageSetup paperSize="9" scale="77" fitToHeight="0" orientation="landscape" horizontalDpi="4294967294" r:id="rId1"/>
  <headerFooter alignWithMargins="0">
    <oddFooter>&amp;L&amp;Z&amp;F&amp;RMAj:&amp;D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MAGASINS</vt:lpstr>
      <vt:lpstr>VISITE</vt:lpstr>
      <vt:lpstr>STATS_EQUIPE</vt:lpstr>
      <vt:lpstr>VISITE!Criteres</vt:lpstr>
      <vt:lpstr>ListeMail</vt:lpstr>
      <vt:lpstr>t_Données</vt:lpstr>
      <vt:lpstr>MAGASINS!Zone_d_impression</vt:lpstr>
      <vt:lpstr>VISITE!Zone_d_impression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FENECH</dc:creator>
  <cp:lastModifiedBy>Patrice FENECH</cp:lastModifiedBy>
  <cp:lastPrinted>2021-08-23T15:22:01Z</cp:lastPrinted>
  <dcterms:created xsi:type="dcterms:W3CDTF">2015-06-05T18:19:34Z</dcterms:created>
  <dcterms:modified xsi:type="dcterms:W3CDTF">2021-09-02T12:24:41Z</dcterms:modified>
</cp:coreProperties>
</file>