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drawings/drawing3.xml" ContentType="application/vnd.openxmlformats-officedocument.drawing+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codeName="{372AB895-14C1-FC20-EB20-F1B4BCFD95AE}"/>
  <workbookPr codeName="ThisWorkbook" defaultThemeVersion="166925"/>
  <mc:AlternateContent xmlns:mc="http://schemas.openxmlformats.org/markup-compatibility/2006">
    <mc:Choice Requires="x15">
      <x15ac:absPath xmlns:x15ac="http://schemas.microsoft.com/office/spreadsheetml/2010/11/ac" url="C:\Users\nezha.belkasmi\Downloads\"/>
    </mc:Choice>
  </mc:AlternateContent>
  <xr:revisionPtr revIDLastSave="0" documentId="13_ncr:1_{FAC9043F-5A85-47DD-9E85-B53AD76D52FB}" xr6:coauthVersionLast="47" xr6:coauthVersionMax="47" xr10:uidLastSave="{00000000-0000-0000-0000-000000000000}"/>
  <bookViews>
    <workbookView xWindow="-28910" yWindow="-110" windowWidth="29020" windowHeight="15700" activeTab="1" xr2:uid="{18B5AA9D-D230-4707-9CCD-1B6232C3F56B}"/>
  </bookViews>
  <sheets>
    <sheet name="base de travail" sheetId="1" r:id="rId1"/>
    <sheet name="rem par age" sheetId="2" r:id="rId2"/>
    <sheet name="rem par ancienneté" sheetId="3" r:id="rId3"/>
    <sheet name="rem par directeur" sheetId="4" r:id="rId4"/>
  </sheets>
  <functionGroups builtInGroupCount="19"/>
  <definedNames>
    <definedName name="Age">OFFSET('base de travail'!$E$3,,,COUNTA('base de travail'!$E$3:$E$1031),1)</definedName>
    <definedName name="Ancienneté">OFFSET('base de travail'!$F$3,,,COUNTA('base de travail'!$F$3:$F$1031),1)</definedName>
    <definedName name="ChoixAbscisse">OFFSET('base de travail'!$M$3,,,COUNTA('base de travail'!$M$3:$M$1031),1)</definedName>
    <definedName name="ChoixDirecteur">OFFSET('base de travail'!$N$3,,,COUNTA('base de travail'!$N$3:$N$1031),1)</definedName>
    <definedName name="ChoixEntité">OFFSET('base de travail'!$S$3,,,COUNTA('base de travail'!$S$3:$S$1031),1)</definedName>
    <definedName name="ChoixFemme">OFFSET('base de travail'!$P$3,,,COUNTA('base de travail'!$O$3:$O$1031),1)</definedName>
    <definedName name="ChoixHomme">OFFSET('base de travail'!$O$3,,,COUNTA('base de travail'!$N$3:$N$1031),1)</definedName>
    <definedName name="ChoixMixte">OFFSET('base de travail'!$Q$3,,,COUNTA('base de travail'!$N$3:$N$1031),1)</definedName>
    <definedName name="Liste">'base de travail'!$A$3:$A$68</definedName>
    <definedName name="MesPointsIndex">'base de travail'!$X$2</definedName>
    <definedName name="Nom">OFFSET('base de travail'!$A$3,,,COUNTA('base de travail'!$A$3:$A$1031),1)</definedName>
    <definedName name="Noms">OFFSET('base de travail'!$AH$1,,,MAX(IF('base de travail'!$AH:$AH&lt;&gt;"",ROW('base de travail'!$AH:$AH))),)</definedName>
    <definedName name="Rémunération">OFFSET('base de travail'!$L$3,,,COUNTA('base de travail'!$L$3:$L$1031),1)</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43" i="1" l="1"/>
  <c r="L42" i="1"/>
  <c r="L41" i="1"/>
  <c r="L40" i="1"/>
  <c r="L39" i="1"/>
  <c r="L38" i="1"/>
  <c r="L37" i="1"/>
  <c r="L36" i="1"/>
  <c r="L35" i="1"/>
  <c r="L34" i="1"/>
  <c r="L33" i="1"/>
  <c r="L32" i="1"/>
  <c r="L31" i="1"/>
  <c r="L30" i="1"/>
  <c r="L29" i="1"/>
  <c r="L28" i="1"/>
  <c r="L27" i="1"/>
  <c r="L26" i="1"/>
  <c r="L25" i="1"/>
  <c r="L24" i="1"/>
  <c r="L23" i="1"/>
  <c r="L22" i="1"/>
  <c r="L21" i="1"/>
  <c r="L20" i="1"/>
  <c r="L19" i="1"/>
  <c r="L18" i="1"/>
  <c r="L17" i="1"/>
  <c r="L16" i="1"/>
  <c r="L15" i="1"/>
  <c r="L14" i="1"/>
  <c r="L13" i="1"/>
  <c r="L12" i="1"/>
  <c r="L11" i="1"/>
  <c r="L10" i="1"/>
  <c r="L9" i="1"/>
  <c r="L8" i="1"/>
  <c r="L7" i="1"/>
  <c r="L6" i="1"/>
  <c r="L5" i="1"/>
  <c r="L4" i="1"/>
  <c r="L3" i="1"/>
  <c r="N10" i="1"/>
  <c r="N11" i="1"/>
  <c r="R11" i="1" s="1"/>
  <c r="N12" i="1"/>
  <c r="P12" i="1" s="1"/>
  <c r="N13" i="1"/>
  <c r="S13" i="1" s="1"/>
  <c r="N14" i="1"/>
  <c r="O14" i="1" s="1"/>
  <c r="N15" i="1"/>
  <c r="N16" i="1"/>
  <c r="N17" i="1"/>
  <c r="N18" i="1"/>
  <c r="N19" i="1"/>
  <c r="N20" i="1"/>
  <c r="N21" i="1"/>
  <c r="N22" i="1"/>
  <c r="N23" i="1"/>
  <c r="N24" i="1"/>
  <c r="N25" i="1"/>
  <c r="N26" i="1"/>
  <c r="N27" i="1"/>
  <c r="N28" i="1"/>
  <c r="N29" i="1"/>
  <c r="R29" i="1" s="1"/>
  <c r="N30" i="1"/>
  <c r="O30" i="1" s="1"/>
  <c r="N31" i="1"/>
  <c r="R31" i="1" s="1"/>
  <c r="N32" i="1"/>
  <c r="N33" i="1"/>
  <c r="O33" i="1" s="1"/>
  <c r="N34" i="1"/>
  <c r="N35" i="1"/>
  <c r="N36" i="1"/>
  <c r="P36" i="1" s="1"/>
  <c r="N37" i="1"/>
  <c r="N38" i="1"/>
  <c r="N39" i="1"/>
  <c r="N40" i="1"/>
  <c r="N41" i="1"/>
  <c r="N42" i="1"/>
  <c r="O42" i="1" s="1"/>
  <c r="N43" i="1"/>
  <c r="N4" i="1"/>
  <c r="N5" i="1"/>
  <c r="R5" i="1" s="1"/>
  <c r="N6" i="1"/>
  <c r="P6" i="1" s="1"/>
  <c r="N7" i="1"/>
  <c r="N8" i="1"/>
  <c r="N9" i="1"/>
  <c r="S9" i="1" s="1"/>
  <c r="T11" i="1" l="1"/>
  <c r="O10" i="1"/>
  <c r="O43" i="1"/>
  <c r="O28" i="1"/>
  <c r="Q15" i="1"/>
  <c r="S14" i="1"/>
  <c r="P14" i="1"/>
  <c r="O26" i="1"/>
  <c r="O37" i="1"/>
  <c r="P21" i="1"/>
  <c r="Q17" i="1"/>
  <c r="Q16" i="1"/>
  <c r="Q22" i="1"/>
  <c r="S12" i="1"/>
  <c r="S11" i="1"/>
  <c r="O11" i="1"/>
  <c r="Q12" i="1"/>
  <c r="P11" i="1"/>
  <c r="Q14" i="1"/>
  <c r="O18" i="1"/>
  <c r="O15" i="1"/>
  <c r="O27" i="1"/>
  <c r="S15" i="1"/>
  <c r="P10" i="1"/>
  <c r="Q11" i="1"/>
  <c r="O35" i="1"/>
  <c r="O24" i="1"/>
  <c r="O34" i="1"/>
  <c r="O23" i="1"/>
  <c r="S10" i="1"/>
  <c r="O13" i="1"/>
  <c r="O21" i="1"/>
  <c r="R10" i="1"/>
  <c r="T10" i="1" s="1"/>
  <c r="O12" i="1"/>
  <c r="P15" i="1"/>
  <c r="Q20" i="1"/>
  <c r="Q13" i="1"/>
  <c r="V31" i="1"/>
  <c r="Q19" i="1"/>
  <c r="Q10" i="1"/>
  <c r="S21" i="1"/>
  <c r="Q25" i="1"/>
  <c r="Q24" i="1"/>
  <c r="P13" i="1"/>
  <c r="U11" i="1"/>
  <c r="R30" i="1"/>
  <c r="T30" i="1" s="1"/>
  <c r="R17" i="1"/>
  <c r="O17" i="1"/>
  <c r="V11" i="1"/>
  <c r="Q28" i="1"/>
  <c r="R16" i="1"/>
  <c r="O16" i="1"/>
  <c r="P42" i="1"/>
  <c r="P30" i="1"/>
  <c r="R15" i="1"/>
  <c r="Q29" i="1"/>
  <c r="R14" i="1"/>
  <c r="S17" i="1"/>
  <c r="R13" i="1"/>
  <c r="P17" i="1"/>
  <c r="S16" i="1"/>
  <c r="R12" i="1"/>
  <c r="P16" i="1"/>
  <c r="P20" i="1"/>
  <c r="P19" i="1"/>
  <c r="P18" i="1"/>
  <c r="S20" i="1"/>
  <c r="S19" i="1"/>
  <c r="S18" i="1"/>
  <c r="S24" i="1"/>
  <c r="R20" i="1"/>
  <c r="P24" i="1"/>
  <c r="O20" i="1"/>
  <c r="R25" i="1"/>
  <c r="Q21" i="1"/>
  <c r="O25" i="1"/>
  <c r="R24" i="1"/>
  <c r="S25" i="1"/>
  <c r="P25" i="1"/>
  <c r="S23" i="1"/>
  <c r="R19" i="1"/>
  <c r="P23" i="1"/>
  <c r="O19" i="1"/>
  <c r="Q23" i="1"/>
  <c r="R23" i="1"/>
  <c r="R22" i="1"/>
  <c r="Q18" i="1"/>
  <c r="O22" i="1"/>
  <c r="R21" i="1"/>
  <c r="S30" i="1"/>
  <c r="S22" i="1"/>
  <c r="R18" i="1"/>
  <c r="P22" i="1"/>
  <c r="T29" i="1"/>
  <c r="U29" i="1"/>
  <c r="U31" i="1"/>
  <c r="P29" i="1"/>
  <c r="O32" i="1"/>
  <c r="Q43" i="1"/>
  <c r="O31" i="1"/>
  <c r="Q32" i="1"/>
  <c r="S29" i="1"/>
  <c r="Q31" i="1"/>
  <c r="P33" i="1"/>
  <c r="S33" i="1"/>
  <c r="S36" i="1"/>
  <c r="R32" i="1"/>
  <c r="T32" i="1" s="1"/>
  <c r="O29" i="1"/>
  <c r="Q30" i="1"/>
  <c r="Q33" i="1"/>
  <c r="P28" i="1"/>
  <c r="P37" i="1"/>
  <c r="T31" i="1"/>
  <c r="S27" i="1"/>
  <c r="P27" i="1"/>
  <c r="Q27" i="1"/>
  <c r="R26" i="1"/>
  <c r="Q37" i="1"/>
  <c r="V29" i="1"/>
  <c r="Q34" i="1"/>
  <c r="S28" i="1"/>
  <c r="S43" i="1"/>
  <c r="S26" i="1"/>
  <c r="P26" i="1"/>
  <c r="S42" i="1"/>
  <c r="R33" i="1"/>
  <c r="Q26" i="1"/>
  <c r="S32" i="1"/>
  <c r="R28" i="1"/>
  <c r="P32" i="1"/>
  <c r="S37" i="1"/>
  <c r="S31" i="1"/>
  <c r="R27" i="1"/>
  <c r="P31" i="1"/>
  <c r="P35" i="1"/>
  <c r="P34" i="1"/>
  <c r="S35" i="1"/>
  <c r="S34" i="1"/>
  <c r="Q41" i="1"/>
  <c r="Q36" i="1"/>
  <c r="R41" i="1"/>
  <c r="O41" i="1"/>
  <c r="Q40" i="1"/>
  <c r="Q39" i="1"/>
  <c r="R40" i="1"/>
  <c r="R39" i="1"/>
  <c r="O39" i="1"/>
  <c r="Q35" i="1"/>
  <c r="R38" i="1"/>
  <c r="O38" i="1"/>
  <c r="Q38" i="1"/>
  <c r="O40" i="1"/>
  <c r="S41" i="1"/>
  <c r="R37" i="1"/>
  <c r="P41" i="1"/>
  <c r="S40" i="1"/>
  <c r="R36" i="1"/>
  <c r="P40" i="1"/>
  <c r="O36" i="1"/>
  <c r="S39" i="1"/>
  <c r="R35" i="1"/>
  <c r="P39" i="1"/>
  <c r="S38" i="1"/>
  <c r="R34" i="1"/>
  <c r="P38" i="1"/>
  <c r="P43" i="1"/>
  <c r="Q42" i="1"/>
  <c r="R43" i="1"/>
  <c r="R42" i="1"/>
  <c r="O4" i="1"/>
  <c r="O7" i="1"/>
  <c r="T5" i="1"/>
  <c r="S5" i="1"/>
  <c r="S4" i="1"/>
  <c r="R4" i="1"/>
  <c r="Q4" i="1"/>
  <c r="P4" i="1"/>
  <c r="P9" i="1"/>
  <c r="V5" i="1"/>
  <c r="O9" i="1"/>
  <c r="U5" i="1"/>
  <c r="P5" i="1"/>
  <c r="Q5" i="1"/>
  <c r="O5" i="1"/>
  <c r="R6" i="1"/>
  <c r="P8" i="1"/>
  <c r="S6" i="1"/>
  <c r="Q6" i="1"/>
  <c r="S8" i="1"/>
  <c r="O6" i="1"/>
  <c r="O8" i="1"/>
  <c r="S7" i="1"/>
  <c r="R7" i="1"/>
  <c r="Q7" i="1"/>
  <c r="P7" i="1"/>
  <c r="Q9" i="1"/>
  <c r="R8" i="1"/>
  <c r="Q8" i="1"/>
  <c r="R9" i="1"/>
  <c r="K47" i="1"/>
  <c r="L44" i="1"/>
  <c r="N3" i="1"/>
  <c r="N44" i="1"/>
  <c r="AH2" i="1" a="1"/>
  <c r="AH2" i="1" s="1"/>
  <c r="M7" i="1"/>
  <c r="M36" i="1"/>
  <c r="M13" i="1"/>
  <c r="M21" i="1"/>
  <c r="M22" i="1"/>
  <c r="M30" i="1"/>
  <c r="M20" i="1"/>
  <c r="M8" i="1"/>
  <c r="M42" i="1"/>
  <c r="M26" i="1"/>
  <c r="M9" i="1"/>
  <c r="M35" i="1"/>
  <c r="M15" i="1"/>
  <c r="M29" i="1"/>
  <c r="M19" i="1"/>
  <c r="M12" i="1"/>
  <c r="M37" i="1"/>
  <c r="M32" i="1"/>
  <c r="M11" i="1"/>
  <c r="M24" i="1"/>
  <c r="M43" i="1"/>
  <c r="M23" i="1"/>
  <c r="M18" i="1"/>
  <c r="M33" i="1"/>
  <c r="M10" i="1"/>
  <c r="M31" i="1"/>
  <c r="M27" i="1"/>
  <c r="M34" i="1"/>
  <c r="M38" i="1"/>
  <c r="M14" i="1"/>
  <c r="M6" i="1"/>
  <c r="M28" i="1"/>
  <c r="M39" i="1"/>
  <c r="M25" i="1"/>
  <c r="M4" i="1"/>
  <c r="M17" i="1"/>
  <c r="M16" i="1"/>
  <c r="M40" i="1"/>
  <c r="M5" i="1"/>
  <c r="M41" i="1"/>
  <c r="M44" i="1"/>
  <c r="U10" i="1" l="1"/>
  <c r="V10" i="1"/>
  <c r="V30" i="1"/>
  <c r="V15" i="1"/>
  <c r="U15" i="1"/>
  <c r="T15" i="1"/>
  <c r="V16" i="1"/>
  <c r="T16" i="1"/>
  <c r="U16" i="1"/>
  <c r="U12" i="1"/>
  <c r="T12" i="1"/>
  <c r="V12" i="1"/>
  <c r="U30" i="1"/>
  <c r="U13" i="1"/>
  <c r="V13" i="1"/>
  <c r="T13" i="1"/>
  <c r="V17" i="1"/>
  <c r="U17" i="1"/>
  <c r="T17" i="1"/>
  <c r="U14" i="1"/>
  <c r="V14" i="1"/>
  <c r="T14" i="1"/>
  <c r="V24" i="1"/>
  <c r="U24" i="1"/>
  <c r="T24" i="1"/>
  <c r="U21" i="1"/>
  <c r="T21" i="1"/>
  <c r="V21" i="1"/>
  <c r="V22" i="1"/>
  <c r="T22" i="1"/>
  <c r="U22" i="1"/>
  <c r="U23" i="1"/>
  <c r="V23" i="1"/>
  <c r="T23" i="1"/>
  <c r="U25" i="1"/>
  <c r="V25" i="1"/>
  <c r="T25" i="1"/>
  <c r="V20" i="1"/>
  <c r="T20" i="1"/>
  <c r="U20" i="1"/>
  <c r="U18" i="1"/>
  <c r="T18" i="1"/>
  <c r="V18" i="1"/>
  <c r="U19" i="1"/>
  <c r="T19" i="1"/>
  <c r="V19" i="1"/>
  <c r="V32" i="1"/>
  <c r="U32" i="1"/>
  <c r="T26" i="1"/>
  <c r="V26" i="1"/>
  <c r="U26" i="1"/>
  <c r="U33" i="1"/>
  <c r="T33" i="1"/>
  <c r="V33" i="1"/>
  <c r="U27" i="1"/>
  <c r="T27" i="1"/>
  <c r="V27" i="1"/>
  <c r="U28" i="1"/>
  <c r="T28" i="1"/>
  <c r="V28" i="1"/>
  <c r="V38" i="1"/>
  <c r="U38" i="1"/>
  <c r="T38" i="1"/>
  <c r="V39" i="1"/>
  <c r="U39" i="1"/>
  <c r="T39" i="1"/>
  <c r="U36" i="1"/>
  <c r="T36" i="1"/>
  <c r="V36" i="1"/>
  <c r="U40" i="1"/>
  <c r="V40" i="1"/>
  <c r="T40" i="1"/>
  <c r="V35" i="1"/>
  <c r="U35" i="1"/>
  <c r="T35" i="1"/>
  <c r="U37" i="1"/>
  <c r="V37" i="1"/>
  <c r="T37" i="1"/>
  <c r="U34" i="1"/>
  <c r="V34" i="1"/>
  <c r="T34" i="1"/>
  <c r="V41" i="1"/>
  <c r="U41" i="1"/>
  <c r="T41" i="1"/>
  <c r="U42" i="1"/>
  <c r="T42" i="1"/>
  <c r="V42" i="1"/>
  <c r="U43" i="1"/>
  <c r="T43" i="1"/>
  <c r="V43" i="1"/>
  <c r="V4" i="1"/>
  <c r="T4" i="1"/>
  <c r="U4" i="1"/>
  <c r="T6" i="1"/>
  <c r="U6" i="1"/>
  <c r="V6" i="1"/>
  <c r="T7" i="1"/>
  <c r="U7" i="1"/>
  <c r="V7" i="1"/>
  <c r="T8" i="1"/>
  <c r="U8" i="1"/>
  <c r="V8" i="1"/>
  <c r="T9" i="1"/>
  <c r="U9" i="1"/>
  <c r="V9" i="1"/>
  <c r="L47" i="1"/>
  <c r="AH3" i="1" a="1"/>
  <c r="AH3" i="1" s="1"/>
  <c r="M3" i="1"/>
  <c r="AH44" i="1" l="1" a="1"/>
  <c r="AH44" i="1" s="1"/>
  <c r="AH46" i="1" l="1" a="1"/>
  <c r="AH46" i="1" s="1"/>
  <c r="AH47" i="1" s="1" a="1"/>
  <c r="AH47" i="1" s="1"/>
  <c r="AH48" i="1" l="1" a="1"/>
  <c r="AH48" i="1" s="1"/>
  <c r="AH49" i="1" s="1" a="1"/>
  <c r="AH49" i="1" s="1"/>
  <c r="AH50" i="1" s="1" a="1"/>
  <c r="AH50" i="1" s="1"/>
  <c r="AH51" i="1" s="1" a="1"/>
  <c r="AH51" i="1" s="1"/>
  <c r="AH52" i="1" s="1" a="1"/>
  <c r="AH52" i="1" s="1"/>
  <c r="AH53" i="1" s="1" a="1"/>
  <c r="AH53" i="1" s="1"/>
  <c r="AH54" i="1" s="1" a="1"/>
  <c r="AH54" i="1" s="1"/>
  <c r="AH55" i="1" s="1" a="1"/>
  <c r="AH55" i="1" s="1"/>
  <c r="AH56" i="1" s="1" a="1"/>
  <c r="AH56" i="1" s="1"/>
  <c r="AH57" i="1" s="1" a="1"/>
  <c r="AH57" i="1" s="1"/>
  <c r="AH58" i="1" s="1" a="1"/>
  <c r="AH58" i="1" s="1"/>
  <c r="AH59" i="1" s="1" a="1"/>
  <c r="AH59" i="1" s="1"/>
  <c r="AH60" i="1" s="1" a="1"/>
  <c r="AH60" i="1" s="1"/>
  <c r="AH61" i="1" s="1" a="1"/>
  <c r="AH61" i="1" s="1"/>
  <c r="AH62" i="1" s="1" a="1"/>
  <c r="AH62" i="1" s="1"/>
  <c r="AH63" i="1" s="1" a="1"/>
  <c r="AH63" i="1" s="1"/>
  <c r="AH64" i="1" s="1" a="1"/>
  <c r="AH64" i="1" s="1"/>
  <c r="AH65" i="1" s="1" a="1"/>
  <c r="AH65" i="1" s="1"/>
  <c r="AH66" i="1" s="1" a="1"/>
  <c r="AH66" i="1" s="1"/>
  <c r="AH67" i="1" s="1" a="1"/>
  <c r="AH67" i="1" s="1"/>
  <c r="AH68" i="1" s="1" a="1"/>
  <c r="AH68" i="1" s="1"/>
  <c r="AH69" i="1" s="1" a="1"/>
  <c r="AH69" i="1" s="1"/>
  <c r="AH70" i="1" s="1" a="1"/>
  <c r="AH70" i="1" s="1"/>
  <c r="AH71" i="1" s="1" a="1"/>
  <c r="AH71" i="1" s="1"/>
  <c r="AH72" i="1" s="1" a="1"/>
  <c r="AH72" i="1" s="1"/>
  <c r="AH73" i="1" s="1" a="1"/>
  <c r="AH73" i="1" s="1"/>
  <c r="AH74" i="1" s="1" a="1"/>
  <c r="AH74" i="1" s="1"/>
  <c r="AH75" i="1" s="1" a="1"/>
  <c r="AH75" i="1" s="1"/>
  <c r="AH76" i="1" s="1" a="1"/>
  <c r="AH76" i="1" s="1"/>
  <c r="AH77" i="1" s="1" a="1"/>
  <c r="AH77" i="1" s="1"/>
  <c r="AH78" i="1" s="1" a="1"/>
  <c r="AH78" i="1" s="1"/>
  <c r="AH79" i="1" s="1" a="1"/>
  <c r="AH79" i="1" s="1"/>
  <c r="AH80" i="1" s="1" a="1"/>
  <c r="AH80" i="1" s="1"/>
  <c r="P3" i="1"/>
  <c r="R3" i="1" l="1"/>
  <c r="S44" i="1"/>
  <c r="S3" i="1"/>
  <c r="R44" i="1"/>
  <c r="K50" i="1"/>
  <c r="K49" i="1"/>
  <c r="O44" i="1" l="1"/>
  <c r="U3" i="1"/>
  <c r="U44" i="1" l="1"/>
  <c r="V44" i="1"/>
  <c r="T44" i="1"/>
  <c r="K2" i="2" a="1"/>
  <c r="K2" i="2" s="1"/>
  <c r="K3" i="3" a="1"/>
  <c r="K3" i="3" s="1"/>
  <c r="T3" i="1"/>
  <c r="V3" i="1"/>
  <c r="Q3" i="1"/>
  <c r="O3" i="1"/>
  <c r="P44" i="1"/>
  <c r="Q44" i="1"/>
  <c r="Z2" i="1" l="1"/>
  <c r="AA2" i="1"/>
  <c r="AB2" i="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<sst xmlns="http://schemas.openxmlformats.org/spreadsheetml/2006/main" count="233" uniqueCount="127">
  <si>
    <t>Directeur</t>
  </si>
  <si>
    <t>Entreprise</t>
  </si>
  <si>
    <t>Nom/prénom</t>
  </si>
  <si>
    <t>Sexe</t>
  </si>
  <si>
    <t>Age</t>
  </si>
  <si>
    <t>Anc.</t>
  </si>
  <si>
    <t>Position</t>
  </si>
  <si>
    <t>Intéressement</t>
  </si>
  <si>
    <t>Participation</t>
  </si>
  <si>
    <t>H</t>
  </si>
  <si>
    <t>Primes exc</t>
  </si>
  <si>
    <t>Points Index</t>
  </si>
  <si>
    <t>Rémunération par âge</t>
  </si>
  <si>
    <t>Ancienneté</t>
  </si>
  <si>
    <t>Rémunération par ancienneté</t>
  </si>
  <si>
    <t>Concat. Ancienneté</t>
  </si>
  <si>
    <t>Concat. Age</t>
  </si>
  <si>
    <t>Rémunération par directeur</t>
  </si>
  <si>
    <t>Concat. Directeur</t>
  </si>
  <si>
    <t>F</t>
  </si>
  <si>
    <t>Homme</t>
  </si>
  <si>
    <t>Femme</t>
  </si>
  <si>
    <t>Entité</t>
  </si>
  <si>
    <t>Sexe2</t>
  </si>
  <si>
    <t>ChoixDir</t>
  </si>
  <si>
    <t>Mixte</t>
  </si>
  <si>
    <t>0</t>
  </si>
  <si>
    <t>Brut mensuel 2025</t>
  </si>
  <si>
    <t>Rémuneration Brute 2025</t>
  </si>
  <si>
    <t>C1</t>
  </si>
  <si>
    <t>H15</t>
  </si>
  <si>
    <t>Grenoble</t>
  </si>
  <si>
    <t>Test1</t>
  </si>
  <si>
    <t>a</t>
  </si>
  <si>
    <t>Test2</t>
  </si>
  <si>
    <t>b</t>
  </si>
  <si>
    <t>Test3</t>
  </si>
  <si>
    <t>c</t>
  </si>
  <si>
    <t>Test4</t>
  </si>
  <si>
    <t>d</t>
  </si>
  <si>
    <t>Test5</t>
  </si>
  <si>
    <t>e</t>
  </si>
  <si>
    <t>Test6</t>
  </si>
  <si>
    <t>f</t>
  </si>
  <si>
    <t>Lyon</t>
  </si>
  <si>
    <t>Test7</t>
  </si>
  <si>
    <t>g</t>
  </si>
  <si>
    <t>54</t>
  </si>
  <si>
    <t>H 15</t>
  </si>
  <si>
    <t>Test8</t>
  </si>
  <si>
    <t>h</t>
  </si>
  <si>
    <t>Test9</t>
  </si>
  <si>
    <t>i</t>
  </si>
  <si>
    <t>Test10</t>
  </si>
  <si>
    <t>j</t>
  </si>
  <si>
    <t>Test11</t>
  </si>
  <si>
    <t>k</t>
  </si>
  <si>
    <t>Test12</t>
  </si>
  <si>
    <t>l</t>
  </si>
  <si>
    <t xml:space="preserve">H </t>
  </si>
  <si>
    <t>Marseille</t>
  </si>
  <si>
    <t>Test13</t>
  </si>
  <si>
    <t>m</t>
  </si>
  <si>
    <t>60</t>
  </si>
  <si>
    <t>Test14</t>
  </si>
  <si>
    <t>n</t>
  </si>
  <si>
    <t>C2</t>
  </si>
  <si>
    <t>Test15</t>
  </si>
  <si>
    <t>o</t>
  </si>
  <si>
    <t>Test16</t>
  </si>
  <si>
    <t>p</t>
  </si>
  <si>
    <t>Test17</t>
  </si>
  <si>
    <t>q</t>
  </si>
  <si>
    <t>Test18</t>
  </si>
  <si>
    <t>r</t>
  </si>
  <si>
    <t>Paris</t>
  </si>
  <si>
    <t>Test19</t>
  </si>
  <si>
    <t>s</t>
  </si>
  <si>
    <t>Test20</t>
  </si>
  <si>
    <t>t</t>
  </si>
  <si>
    <t>Test21</t>
  </si>
  <si>
    <t>u</t>
  </si>
  <si>
    <t>Test22</t>
  </si>
  <si>
    <t>v</t>
  </si>
  <si>
    <t>Test23</t>
  </si>
  <si>
    <t>w</t>
  </si>
  <si>
    <t>Test24</t>
  </si>
  <si>
    <t>x</t>
  </si>
  <si>
    <t>Test25</t>
  </si>
  <si>
    <t>y</t>
  </si>
  <si>
    <t>Strasbourg</t>
  </si>
  <si>
    <t>Test26</t>
  </si>
  <si>
    <t>z</t>
  </si>
  <si>
    <t>Test27</t>
  </si>
  <si>
    <t>aa</t>
  </si>
  <si>
    <t>Test28</t>
  </si>
  <si>
    <t>bb</t>
  </si>
  <si>
    <t>Test29</t>
  </si>
  <si>
    <t>cc</t>
  </si>
  <si>
    <t>Test30</t>
  </si>
  <si>
    <t>dd</t>
  </si>
  <si>
    <t>Test31</t>
  </si>
  <si>
    <t>ee</t>
  </si>
  <si>
    <t>Nice</t>
  </si>
  <si>
    <t>Test32</t>
  </si>
  <si>
    <t>ff</t>
  </si>
  <si>
    <t>Test33</t>
  </si>
  <si>
    <t>gg</t>
  </si>
  <si>
    <t>C19</t>
  </si>
  <si>
    <t>Test34</t>
  </si>
  <si>
    <t>hh</t>
  </si>
  <si>
    <t>Toulouse</t>
  </si>
  <si>
    <t>Test35</t>
  </si>
  <si>
    <t>ii</t>
  </si>
  <si>
    <t>Test36</t>
  </si>
  <si>
    <t>jj</t>
  </si>
  <si>
    <t>Test37</t>
  </si>
  <si>
    <t>kk</t>
  </si>
  <si>
    <t>H 16</t>
  </si>
  <si>
    <t>Test38</t>
  </si>
  <si>
    <t>ll</t>
  </si>
  <si>
    <t>Test39</t>
  </si>
  <si>
    <t>mm</t>
  </si>
  <si>
    <t>Test40</t>
  </si>
  <si>
    <t>nn</t>
  </si>
  <si>
    <t>Test41</t>
  </si>
  <si>
    <t>oo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</si>
</sst>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 #,##0.00\ &quot;€&quot;_-;\-* #,##0.00\ &quot;€&quot;_-;_-* &quot;-&quot;??\ &quot;€&quot;_-;_-@_-"/>
  </numFmts>
  <fonts count="10" x14ac:knownFonts="1">
    <font>
      <sz val="11"/>
      <color theme="1"/>
      <name val="Calibri"/>
      <family val="2"/>
      <scheme val="minor"/>
    </font>
    <font>
      <b/>
      <sz val="10"/>
      <color indexed="10"/>
      <name val="Arial"/>
      <family val="2"/>
    </font>
    <font>
      <sz val="10"/>
      <color rgb="FF000000"/>
      <name val="Arial"/>
      <family val="2"/>
    </font>
    <font>
      <sz val="8"/>
      <color rgb="FF000000"/>
      <name val="Arial"/>
      <family val="2"/>
    </font>
    <font>
      <sz val="8"/>
      <name val="Arial"/>
      <family val="2"/>
    </font>
    <font>
      <sz val="10"/>
      <color theme="1"/>
      <name val="Arial"/>
      <family val="2"/>
    </font>
    <font>
      <sz val="10"/>
      <name val="Arial"/>
      <family val="2"/>
    </font>
    <font>
      <sz val="11"/>
      <color theme="1"/>
      <name val="Calibri"/>
      <family val="2"/>
      <scheme val="minor"/>
    </font>
    <font>
      <b/>
      <sz val="11"/>
      <color theme="1"/>
      <name val="Calibri"/>
      <family val="2"/>
      <scheme val="minor"/>
    </font>
    <font>
      <sz val="8"/>
      <color theme="1"/>
      <name val="Arial"/>
      <family val="2"/>
    </font>
  </fonts>
  <fills count="30">
    <fill>
      <patternFill patternType="none"/>
    </fill>
    <fill>
      <patternFill patternType="gray125"/>
    </fill>
    <fill>
      <patternFill patternType="solid">
        <fgColor indexed="65"/>
        <bgColor indexed="9"/>
      </patternFill>
    </fill>
    <fill>
      <patternFill patternType="solid">
        <fgColor rgb="FFFFFFFF"/>
        <bgColor rgb="FFFFFFFF"/>
      </patternFill>
    </fill>
    <fill>
      <patternFill patternType="lightGray">
        <fgColor indexed="9"/>
      </patternFill>
    </fill>
    <fill>
      <patternFill patternType="solid">
        <fgColor theme="4" tint="0.79998168889431442"/>
        <bgColor indexed="9"/>
      </patternFill>
    </fill>
    <fill>
      <patternFill patternType="solid">
        <fgColor theme="0" tint="-4.9989318521683403E-2"/>
        <bgColor indexed="9"/>
      </patternFill>
    </fill>
    <fill>
      <patternFill patternType="solid">
        <fgColor theme="0" tint="-4.9989318521683403E-2"/>
        <bgColor indexed="64"/>
      </patternFill>
    </fill>
    <fill>
      <patternFill patternType="solid">
        <fgColor rgb="FFFFFF00"/>
        <bgColor indexed="64"/>
      </patternFill>
    </fill>
    <fill>
      <patternFill patternType="solid">
        <fgColor rgb="FFFFFF00"/>
        <bgColor rgb="FFFFFFFF"/>
      </patternFill>
    </fill>
    <fill>
      <patternFill patternType="solid">
        <fgColor rgb="FFFFFF00"/>
        <bgColor indexed="9"/>
      </patternFill>
    </fill>
    <fill>
      <patternFill patternType="solid">
        <fgColor theme="8" tint="0.79998168889431442"/>
        <bgColor rgb="FFFFFFFF"/>
      </patternFill>
    </fill>
    <fill>
      <patternFill patternType="solid">
        <fgColor theme="8" tint="0.79998168889431442"/>
        <bgColor indexed="64"/>
      </patternFill>
    </fill>
    <fill>
      <patternFill patternType="solid">
        <fgColor theme="8" tint="0.79998168889431442"/>
        <bgColor indexed="9"/>
      </patternFill>
    </fill>
    <fill>
      <patternFill patternType="solid">
        <fgColor theme="7" tint="0.79998168889431442"/>
        <bgColor rgb="FFFFFFFF"/>
      </patternFill>
    </fill>
    <fill>
      <patternFill patternType="solid">
        <fgColor theme="7" tint="0.79998168889431442"/>
        <bgColor indexed="64"/>
      </patternFill>
    </fill>
    <fill>
      <patternFill patternType="solid">
        <fgColor theme="7" tint="0.79998168889431442"/>
        <bgColor indexed="9"/>
      </patternFill>
    </fill>
    <fill>
      <patternFill patternType="solid">
        <fgColor theme="5" tint="0.59999389629810485"/>
        <bgColor rgb="FFFFFFFF"/>
      </patternFill>
    </fill>
    <fill>
      <patternFill patternType="solid">
        <fgColor theme="5" tint="0.59999389629810485"/>
        <bgColor indexed="64"/>
      </patternFill>
    </fill>
    <fill>
      <patternFill patternType="solid">
        <fgColor theme="5" tint="0.59999389629810485"/>
        <bgColor indexed="9"/>
      </patternFill>
    </fill>
    <fill>
      <patternFill patternType="solid">
        <fgColor theme="9" tint="0.79998168889431442"/>
        <bgColor rgb="FFFFFFFF"/>
      </patternFill>
    </fill>
    <fill>
      <patternFill patternType="solid">
        <fgColor theme="9" tint="0.79998168889431442"/>
        <bgColor indexed="64"/>
      </patternFill>
    </fill>
    <fill>
      <patternFill patternType="solid">
        <fgColor theme="9" tint="0.79998168889431442"/>
        <bgColor indexed="9"/>
      </patternFill>
    </fill>
    <fill>
      <patternFill patternType="solid">
        <fgColor theme="5" tint="0.79998168889431442"/>
        <bgColor rgb="FFFFFFFF"/>
      </patternFill>
    </fill>
    <fill>
      <patternFill patternType="solid">
        <fgColor theme="5" tint="0.79998168889431442"/>
        <bgColor indexed="64"/>
      </patternFill>
    </fill>
    <fill>
      <patternFill patternType="solid">
        <fgColor theme="5" tint="0.79998168889431442"/>
        <bgColor indexed="9"/>
      </patternFill>
    </fill>
    <fill>
      <patternFill patternType="solid">
        <fgColor theme="2" tint="-9.9978637043366805E-2"/>
        <bgColor rgb="FFFFFFFF"/>
      </patternFill>
    </fill>
    <fill>
      <patternFill patternType="solid">
        <fgColor theme="2" tint="-9.9978637043366805E-2"/>
        <bgColor indexed="64"/>
      </patternFill>
    </fill>
    <fill>
      <patternFill patternType="solid">
        <fgColor theme="2" tint="-9.9978637043366805E-2"/>
        <bgColor indexed="9"/>
      </patternFill>
    </fill>
    <fill>
      <patternFill patternType="solid">
        <fgColor rgb="FFFFCCFF"/>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top/>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rgb="FF000000"/>
      </left>
      <right style="thin">
        <color rgb="FF000000"/>
      </right>
      <top style="thin">
        <color rgb="FF000000"/>
      </top>
      <bottom style="thin">
        <color rgb="FF000000"/>
      </bottom>
      <diagonal/>
    </border>
    <border>
      <left style="thin">
        <color indexed="8"/>
      </left>
      <right style="thin">
        <color indexed="8"/>
      </right>
      <top style="thin">
        <color indexed="8"/>
      </top>
      <bottom style="thin">
        <color indexed="8"/>
      </bottom>
      <diagonal/>
    </border>
    <border>
      <left style="thin">
        <color indexed="64"/>
      </left>
      <right style="thin">
        <color indexed="64"/>
      </right>
      <top style="thin">
        <color indexed="64"/>
      </top>
      <bottom/>
      <diagonal/>
    </border>
  </borders>
  <cellStyleXfs count="4">
    <xf numFmtId="0" fontId="0" fillId="0" borderId="0"/>
    <xf numFmtId="0" fontId="2" fillId="0" borderId="0"/>
    <xf numFmtId="44" fontId="7" fillId="0" borderId="0" applyFont="0" applyFill="0" applyBorder="0" applyAlignment="0" applyProtection="0"/>
    <xf numFmtId="9" fontId="7" fillId="0" borderId="0" applyFont="0" applyFill="0" applyBorder="0" applyAlignment="0" applyProtection="0"/>
  </cellStyleXfs>
  <cellXfs count="107">
    <xf numFmtId="0" fontId="0" fillId="0" borderId="0" xfId="0"/>
    <xf numFmtId="0" fontId="1" fillId="2" borderId="0" xfId="0" applyFont="1" applyFill="1" applyAlignment="1">
      <alignment horizontal="left" vertical="center"/>
    </xf>
    <xf numFmtId="0" fontId="1" fillId="6" borderId="2" xfId="0" applyFont="1" applyFill="1" applyBorder="1" applyAlignment="1">
      <alignment horizontal="center" vertical="center"/>
    </xf>
    <xf numFmtId="0" fontId="0" fillId="7" borderId="0" xfId="0" applyFill="1"/>
    <xf numFmtId="0" fontId="1" fillId="6" borderId="3" xfId="0" applyFont="1" applyFill="1" applyBorder="1" applyAlignment="1">
      <alignment horizontal="center" vertical="center"/>
    </xf>
    <xf numFmtId="0" fontId="1" fillId="6" borderId="0" xfId="0" applyFont="1" applyFill="1" applyAlignment="1">
      <alignment horizontal="center" vertical="center"/>
    </xf>
    <xf numFmtId="4" fontId="6" fillId="5" borderId="1" xfId="0" applyNumberFormat="1" applyFont="1" applyFill="1" applyBorder="1" applyAlignment="1">
      <alignment horizontal="center" vertical="center"/>
    </xf>
    <xf numFmtId="0" fontId="0" fillId="7" borderId="1" xfId="0" applyFill="1" applyBorder="1"/>
    <xf numFmtId="0" fontId="0" fillId="7" borderId="4" xfId="0" applyFill="1" applyBorder="1"/>
    <xf numFmtId="0" fontId="1" fillId="2" borderId="5" xfId="0" applyFont="1" applyFill="1" applyBorder="1" applyAlignment="1">
      <alignment horizontal="center" vertical="center" wrapText="1"/>
    </xf>
    <xf numFmtId="0" fontId="1" fillId="2" borderId="6" xfId="0" applyFont="1" applyFill="1" applyBorder="1" applyAlignment="1">
      <alignment horizontal="center" vertical="center" wrapText="1"/>
    </xf>
    <xf numFmtId="0" fontId="1" fillId="6" borderId="6" xfId="0" applyFont="1" applyFill="1" applyBorder="1" applyAlignment="1">
      <alignment horizontal="center" vertical="center" wrapText="1"/>
    </xf>
    <xf numFmtId="0" fontId="1" fillId="6" borderId="6" xfId="0" applyFont="1" applyFill="1" applyBorder="1" applyAlignment="1">
      <alignment horizontal="center" vertical="center"/>
    </xf>
    <xf numFmtId="0" fontId="1" fillId="6" borderId="7" xfId="0" applyFont="1" applyFill="1" applyBorder="1" applyAlignment="1">
      <alignment horizontal="center" vertical="center"/>
    </xf>
    <xf numFmtId="0" fontId="0" fillId="0" borderId="0" xfId="0" quotePrefix="1"/>
    <xf numFmtId="0" fontId="0" fillId="8" borderId="0" xfId="0" applyFill="1"/>
    <xf numFmtId="44" fontId="8" fillId="8" borderId="0" xfId="2" applyFont="1" applyFill="1"/>
    <xf numFmtId="9" fontId="8" fillId="8" borderId="0" xfId="3" applyFont="1" applyFill="1"/>
    <xf numFmtId="49" fontId="3" fillId="3" borderId="0" xfId="1" applyNumberFormat="1" applyFont="1" applyFill="1" applyBorder="1" applyAlignment="1">
      <alignment horizontal="left" vertical="center"/>
    </xf>
    <xf numFmtId="49" fontId="4" fillId="0" borderId="0" xfId="1" applyNumberFormat="1" applyFont="1" applyBorder="1" applyAlignment="1">
      <alignment horizontal="left" vertical="center"/>
    </xf>
    <xf numFmtId="49" fontId="3" fillId="3" borderId="0" xfId="1" applyNumberFormat="1" applyFont="1" applyFill="1" applyBorder="1" applyAlignment="1">
      <alignment horizontal="center" vertical="center"/>
    </xf>
    <xf numFmtId="1" fontId="3" fillId="3" borderId="0" xfId="1" applyNumberFormat="1" applyFont="1" applyFill="1" applyBorder="1" applyAlignment="1">
      <alignment horizontal="center" vertical="center"/>
    </xf>
    <xf numFmtId="3" fontId="2" fillId="3" borderId="0" xfId="1" applyNumberFormat="1" applyFill="1" applyBorder="1" applyAlignment="1">
      <alignment horizontal="center" vertical="center"/>
    </xf>
    <xf numFmtId="4" fontId="5" fillId="0" borderId="0" xfId="0" applyNumberFormat="1" applyFont="1" applyBorder="1" applyAlignment="1">
      <alignment horizontal="center" vertical="center"/>
    </xf>
    <xf numFmtId="4" fontId="5" fillId="4" borderId="0" xfId="0" applyNumberFormat="1" applyFont="1" applyFill="1" applyBorder="1" applyAlignment="1">
      <alignment horizontal="center" vertical="center"/>
    </xf>
    <xf numFmtId="4" fontId="6" fillId="5" borderId="0" xfId="0" applyNumberFormat="1" applyFont="1" applyFill="1" applyBorder="1" applyAlignment="1">
      <alignment horizontal="center" vertical="center"/>
    </xf>
    <xf numFmtId="0" fontId="0" fillId="7" borderId="0" xfId="0" applyFill="1" applyBorder="1"/>
    <xf numFmtId="49" fontId="3" fillId="3" borderId="8" xfId="1" applyNumberFormat="1" applyFont="1" applyFill="1" applyBorder="1" applyAlignment="1">
      <alignment horizontal="left" vertical="center"/>
    </xf>
    <xf numFmtId="49" fontId="3" fillId="3" borderId="8" xfId="1" applyNumberFormat="1" applyFont="1" applyFill="1" applyBorder="1" applyAlignment="1">
      <alignment horizontal="center" vertical="center"/>
    </xf>
    <xf numFmtId="1" fontId="3" fillId="3" borderId="8" xfId="1" applyNumberFormat="1" applyFont="1" applyFill="1" applyBorder="1" applyAlignment="1">
      <alignment horizontal="center" vertical="center"/>
    </xf>
    <xf numFmtId="3" fontId="2" fillId="3" borderId="8" xfId="1" applyNumberFormat="1" applyFill="1" applyBorder="1" applyAlignment="1">
      <alignment horizontal="center" vertical="center"/>
    </xf>
    <xf numFmtId="4" fontId="5" fillId="0" borderId="9" xfId="0" applyNumberFormat="1" applyFont="1" applyBorder="1" applyAlignment="1">
      <alignment horizontal="center" vertical="center"/>
    </xf>
    <xf numFmtId="4" fontId="5" fillId="4" borderId="9" xfId="0" applyNumberFormat="1" applyFont="1" applyFill="1" applyBorder="1" applyAlignment="1">
      <alignment horizontal="center" vertical="center"/>
    </xf>
    <xf numFmtId="49" fontId="3" fillId="0" borderId="8" xfId="1" applyNumberFormat="1" applyFont="1" applyBorder="1" applyAlignment="1">
      <alignment horizontal="left" vertical="center"/>
    </xf>
    <xf numFmtId="0" fontId="0" fillId="7" borderId="0" xfId="0" applyNumberFormat="1" applyFill="1" applyBorder="1"/>
    <xf numFmtId="49" fontId="3" fillId="9" borderId="8" xfId="1" applyNumberFormat="1" applyFont="1" applyFill="1" applyBorder="1" applyAlignment="1">
      <alignment horizontal="left" vertical="center"/>
    </xf>
    <xf numFmtId="4" fontId="6" fillId="10" borderId="1" xfId="0" applyNumberFormat="1" applyFont="1" applyFill="1" applyBorder="1" applyAlignment="1">
      <alignment horizontal="center" vertical="center"/>
    </xf>
    <xf numFmtId="0" fontId="0" fillId="8" borderId="1" xfId="0" applyFill="1" applyBorder="1"/>
    <xf numFmtId="0" fontId="0" fillId="8" borderId="4" xfId="0" applyFill="1" applyBorder="1"/>
    <xf numFmtId="4" fontId="0" fillId="0" borderId="0" xfId="0" applyNumberFormat="1"/>
    <xf numFmtId="4" fontId="0" fillId="0" borderId="0" xfId="0" quotePrefix="1" applyNumberFormat="1"/>
    <xf numFmtId="0" fontId="0" fillId="7" borderId="1" xfId="0" applyNumberFormat="1" applyFill="1" applyBorder="1"/>
    <xf numFmtId="0" fontId="0" fillId="7" borderId="10" xfId="0" applyNumberFormat="1" applyFill="1" applyBorder="1"/>
    <xf numFmtId="49" fontId="3" fillId="11" borderId="8" xfId="1" applyNumberFormat="1" applyFont="1" applyFill="1" applyBorder="1" applyAlignment="1">
      <alignment horizontal="left" vertical="center"/>
    </xf>
    <xf numFmtId="49" fontId="3" fillId="11" borderId="8" xfId="0" applyNumberFormat="1" applyFont="1" applyFill="1" applyBorder="1" applyAlignment="1">
      <alignment horizontal="left" vertical="center"/>
    </xf>
    <xf numFmtId="49" fontId="3" fillId="12" borderId="8" xfId="1" applyNumberFormat="1" applyFont="1" applyFill="1" applyBorder="1" applyAlignment="1">
      <alignment horizontal="left" vertical="center"/>
    </xf>
    <xf numFmtId="49" fontId="3" fillId="11" borderId="8" xfId="1" applyNumberFormat="1" applyFont="1" applyFill="1" applyBorder="1" applyAlignment="1">
      <alignment horizontal="center" vertical="center"/>
    </xf>
    <xf numFmtId="1" fontId="3" fillId="11" borderId="8" xfId="1" applyNumberFormat="1" applyFont="1" applyFill="1" applyBorder="1" applyAlignment="1">
      <alignment horizontal="center" vertical="center"/>
    </xf>
    <xf numFmtId="3" fontId="2" fillId="11" borderId="8" xfId="1" applyNumberFormat="1" applyFill="1" applyBorder="1" applyAlignment="1">
      <alignment horizontal="center" vertical="center"/>
    </xf>
    <xf numFmtId="4" fontId="5" fillId="12" borderId="9" xfId="0" applyNumberFormat="1" applyFont="1" applyFill="1" applyBorder="1" applyAlignment="1">
      <alignment horizontal="center" vertical="center"/>
    </xf>
    <xf numFmtId="4" fontId="6" fillId="13" borderId="9" xfId="0" applyNumberFormat="1" applyFont="1" applyFill="1" applyBorder="1" applyAlignment="1">
      <alignment horizontal="center" vertical="center"/>
    </xf>
    <xf numFmtId="49" fontId="3" fillId="14" borderId="8" xfId="1" applyNumberFormat="1" applyFont="1" applyFill="1" applyBorder="1" applyAlignment="1">
      <alignment horizontal="left" vertical="center"/>
    </xf>
    <xf numFmtId="49" fontId="4" fillId="15" borderId="8" xfId="1" applyNumberFormat="1" applyFont="1" applyFill="1" applyBorder="1" applyAlignment="1">
      <alignment horizontal="left" vertical="center"/>
    </xf>
    <xf numFmtId="49" fontId="3" fillId="14" borderId="8" xfId="1" applyNumberFormat="1" applyFont="1" applyFill="1" applyBorder="1" applyAlignment="1">
      <alignment horizontal="center" vertical="center"/>
    </xf>
    <xf numFmtId="1" fontId="3" fillId="14" borderId="8" xfId="1" applyNumberFormat="1" applyFont="1" applyFill="1" applyBorder="1" applyAlignment="1">
      <alignment horizontal="center" vertical="center"/>
    </xf>
    <xf numFmtId="3" fontId="2" fillId="14" borderId="8" xfId="1" applyNumberFormat="1" applyFill="1" applyBorder="1" applyAlignment="1">
      <alignment horizontal="center" vertical="center"/>
    </xf>
    <xf numFmtId="4" fontId="5" fillId="15" borderId="9" xfId="0" applyNumberFormat="1" applyFont="1" applyFill="1" applyBorder="1" applyAlignment="1">
      <alignment horizontal="center" vertical="center"/>
    </xf>
    <xf numFmtId="4" fontId="6" fillId="16" borderId="9" xfId="0" applyNumberFormat="1" applyFont="1" applyFill="1" applyBorder="1" applyAlignment="1">
      <alignment horizontal="center" vertical="center"/>
    </xf>
    <xf numFmtId="49" fontId="3" fillId="17" borderId="8" xfId="1" applyNumberFormat="1" applyFont="1" applyFill="1" applyBorder="1" applyAlignment="1">
      <alignment horizontal="left" vertical="center"/>
    </xf>
    <xf numFmtId="49" fontId="3" fillId="18" borderId="8" xfId="1" applyNumberFormat="1" applyFont="1" applyFill="1" applyBorder="1" applyAlignment="1">
      <alignment horizontal="left" vertical="center"/>
    </xf>
    <xf numFmtId="49" fontId="3" fillId="17" borderId="8" xfId="1" applyNumberFormat="1" applyFont="1" applyFill="1" applyBorder="1" applyAlignment="1">
      <alignment horizontal="center" vertical="center"/>
    </xf>
    <xf numFmtId="1" fontId="3" fillId="17" borderId="8" xfId="1" applyNumberFormat="1" applyFont="1" applyFill="1" applyBorder="1" applyAlignment="1">
      <alignment horizontal="center" vertical="center"/>
    </xf>
    <xf numFmtId="3" fontId="2" fillId="17" borderId="8" xfId="1" applyNumberFormat="1" applyFill="1" applyBorder="1" applyAlignment="1">
      <alignment horizontal="center" vertical="center"/>
    </xf>
    <xf numFmtId="4" fontId="5" fillId="18" borderId="9" xfId="0" applyNumberFormat="1" applyFont="1" applyFill="1" applyBorder="1" applyAlignment="1">
      <alignment horizontal="center" vertical="center"/>
    </xf>
    <xf numFmtId="4" fontId="6" fillId="19" borderId="9" xfId="0" applyNumberFormat="1" applyFont="1" applyFill="1" applyBorder="1" applyAlignment="1">
      <alignment horizontal="center" vertical="center"/>
    </xf>
    <xf numFmtId="49" fontId="4" fillId="18" borderId="8" xfId="1" applyNumberFormat="1" applyFont="1" applyFill="1" applyBorder="1" applyAlignment="1">
      <alignment horizontal="left" vertical="center"/>
    </xf>
    <xf numFmtId="49" fontId="4" fillId="18" borderId="8" xfId="1" applyNumberFormat="1" applyFont="1" applyFill="1" applyBorder="1" applyAlignment="1">
      <alignment horizontal="center" vertical="center"/>
    </xf>
    <xf numFmtId="3" fontId="6" fillId="18" borderId="8" xfId="1" applyNumberFormat="1" applyFont="1" applyFill="1" applyBorder="1" applyAlignment="1">
      <alignment horizontal="center" vertical="center"/>
    </xf>
    <xf numFmtId="4" fontId="6" fillId="18" borderId="9" xfId="0" applyNumberFormat="1" applyFont="1" applyFill="1" applyBorder="1" applyAlignment="1">
      <alignment horizontal="center" vertical="center"/>
    </xf>
    <xf numFmtId="49" fontId="3" fillId="20" borderId="8" xfId="1" applyNumberFormat="1" applyFont="1" applyFill="1" applyBorder="1" applyAlignment="1">
      <alignment horizontal="left" vertical="center"/>
    </xf>
    <xf numFmtId="49" fontId="4" fillId="21" borderId="8" xfId="1" applyNumberFormat="1" applyFont="1" applyFill="1" applyBorder="1" applyAlignment="1">
      <alignment horizontal="left" vertical="center"/>
    </xf>
    <xf numFmtId="49" fontId="3" fillId="20" borderId="8" xfId="1" applyNumberFormat="1" applyFont="1" applyFill="1" applyBorder="1" applyAlignment="1">
      <alignment horizontal="center" vertical="center"/>
    </xf>
    <xf numFmtId="1" fontId="3" fillId="20" borderId="8" xfId="1" applyNumberFormat="1" applyFont="1" applyFill="1" applyBorder="1" applyAlignment="1">
      <alignment horizontal="center" vertical="center"/>
    </xf>
    <xf numFmtId="3" fontId="2" fillId="20" borderId="8" xfId="1" applyNumberFormat="1" applyFill="1" applyBorder="1" applyAlignment="1">
      <alignment horizontal="center" vertical="center"/>
    </xf>
    <xf numFmtId="4" fontId="5" fillId="21" borderId="9" xfId="0" applyNumberFormat="1" applyFont="1" applyFill="1" applyBorder="1" applyAlignment="1">
      <alignment horizontal="center" vertical="center"/>
    </xf>
    <xf numFmtId="4" fontId="6" fillId="22" borderId="9" xfId="0" applyNumberFormat="1" applyFont="1" applyFill="1" applyBorder="1" applyAlignment="1">
      <alignment horizontal="center" vertical="center"/>
    </xf>
    <xf numFmtId="49" fontId="3" fillId="21" borderId="8" xfId="0" applyNumberFormat="1" applyFont="1" applyFill="1" applyBorder="1" applyAlignment="1">
      <alignment horizontal="left" vertical="center"/>
    </xf>
    <xf numFmtId="49" fontId="9" fillId="21" borderId="8" xfId="1" applyNumberFormat="1" applyFont="1" applyFill="1" applyBorder="1" applyAlignment="1">
      <alignment horizontal="left" vertical="center"/>
    </xf>
    <xf numFmtId="49" fontId="9" fillId="20" borderId="8" xfId="1" applyNumberFormat="1" applyFont="1" applyFill="1" applyBorder="1" applyAlignment="1">
      <alignment horizontal="center" vertical="center"/>
    </xf>
    <xf numFmtId="1" fontId="9" fillId="20" borderId="8" xfId="1" applyNumberFormat="1" applyFont="1" applyFill="1" applyBorder="1" applyAlignment="1">
      <alignment horizontal="center" vertical="center"/>
    </xf>
    <xf numFmtId="4" fontId="5" fillId="22" borderId="9" xfId="0" applyNumberFormat="1" applyFont="1" applyFill="1" applyBorder="1" applyAlignment="1">
      <alignment horizontal="center" vertical="center"/>
    </xf>
    <xf numFmtId="49" fontId="4" fillId="20" borderId="8" xfId="1" applyNumberFormat="1" applyFont="1" applyFill="1" applyBorder="1" applyAlignment="1">
      <alignment horizontal="center" vertical="center"/>
    </xf>
    <xf numFmtId="3" fontId="6" fillId="20" borderId="8" xfId="1" applyNumberFormat="1" applyFont="1" applyFill="1" applyBorder="1" applyAlignment="1">
      <alignment horizontal="center" vertical="center"/>
    </xf>
    <xf numFmtId="4" fontId="6" fillId="21" borderId="9" xfId="0" applyNumberFormat="1" applyFont="1" applyFill="1" applyBorder="1" applyAlignment="1">
      <alignment horizontal="center" vertical="center"/>
    </xf>
    <xf numFmtId="49" fontId="3" fillId="21" borderId="8" xfId="1" applyNumberFormat="1" applyFont="1" applyFill="1" applyBorder="1" applyAlignment="1">
      <alignment horizontal="left" vertical="center"/>
    </xf>
    <xf numFmtId="49" fontId="3" fillId="23" borderId="8" xfId="1" applyNumberFormat="1" applyFont="1" applyFill="1" applyBorder="1" applyAlignment="1">
      <alignment horizontal="left" vertical="center"/>
    </xf>
    <xf numFmtId="49" fontId="3" fillId="23" borderId="8" xfId="1" applyNumberFormat="1" applyFont="1" applyFill="1" applyBorder="1" applyAlignment="1">
      <alignment horizontal="center" vertical="center"/>
    </xf>
    <xf numFmtId="1" fontId="3" fillId="23" borderId="8" xfId="1" applyNumberFormat="1" applyFont="1" applyFill="1" applyBorder="1" applyAlignment="1">
      <alignment horizontal="center" vertical="center"/>
    </xf>
    <xf numFmtId="3" fontId="2" fillId="23" borderId="8" xfId="1" applyNumberFormat="1" applyFill="1" applyBorder="1" applyAlignment="1">
      <alignment horizontal="center" vertical="center"/>
    </xf>
    <xf numFmtId="4" fontId="5" fillId="24" borderId="9" xfId="0" applyNumberFormat="1" applyFont="1" applyFill="1" applyBorder="1" applyAlignment="1">
      <alignment horizontal="center" vertical="center"/>
    </xf>
    <xf numFmtId="4" fontId="6" fillId="25" borderId="9" xfId="0" applyNumberFormat="1" applyFont="1" applyFill="1" applyBorder="1" applyAlignment="1">
      <alignment horizontal="center" vertical="center"/>
    </xf>
    <xf numFmtId="49" fontId="3" fillId="24" borderId="8" xfId="1" applyNumberFormat="1" applyFont="1" applyFill="1" applyBorder="1" applyAlignment="1">
      <alignment horizontal="left" vertical="center"/>
    </xf>
    <xf numFmtId="49" fontId="3" fillId="26" borderId="8" xfId="1" applyNumberFormat="1" applyFont="1" applyFill="1" applyBorder="1" applyAlignment="1">
      <alignment horizontal="left" vertical="center"/>
    </xf>
    <xf numFmtId="49" fontId="3" fillId="27" borderId="8" xfId="1" applyNumberFormat="1" applyFont="1" applyFill="1" applyBorder="1" applyAlignment="1">
      <alignment horizontal="left" vertical="center"/>
    </xf>
    <xf numFmtId="49" fontId="3" fillId="26" borderId="8" xfId="1" applyNumberFormat="1" applyFont="1" applyFill="1" applyBorder="1" applyAlignment="1">
      <alignment horizontal="center" vertical="center"/>
    </xf>
    <xf numFmtId="1" fontId="3" fillId="26" borderId="8" xfId="1" applyNumberFormat="1" applyFont="1" applyFill="1" applyBorder="1" applyAlignment="1">
      <alignment horizontal="center" vertical="center"/>
    </xf>
    <xf numFmtId="3" fontId="2" fillId="26" borderId="8" xfId="1" applyNumberFormat="1" applyFill="1" applyBorder="1" applyAlignment="1">
      <alignment horizontal="center" vertical="center"/>
    </xf>
    <xf numFmtId="4" fontId="5" fillId="27" borderId="9" xfId="0" applyNumberFormat="1" applyFont="1" applyFill="1" applyBorder="1" applyAlignment="1">
      <alignment horizontal="center" vertical="center"/>
    </xf>
    <xf numFmtId="4" fontId="6" fillId="28" borderId="9" xfId="0" applyNumberFormat="1" applyFont="1" applyFill="1" applyBorder="1" applyAlignment="1">
      <alignment horizontal="center" vertical="center"/>
    </xf>
    <xf numFmtId="49" fontId="9" fillId="29" borderId="8" xfId="1" applyNumberFormat="1" applyFont="1" applyFill="1" applyBorder="1" applyAlignment="1">
      <alignment horizontal="left" vertical="center"/>
    </xf>
    <xf numFmtId="49" fontId="3" fillId="29" borderId="8" xfId="1" applyNumberFormat="1" applyFont="1" applyFill="1" applyBorder="1" applyAlignment="1">
      <alignment horizontal="left" vertical="center"/>
    </xf>
    <xf numFmtId="49" fontId="3" fillId="29" borderId="8" xfId="1" applyNumberFormat="1" applyFont="1" applyFill="1" applyBorder="1" applyAlignment="1">
      <alignment horizontal="center" vertical="center"/>
    </xf>
    <xf numFmtId="1" fontId="3" fillId="29" borderId="8" xfId="1" applyNumberFormat="1" applyFont="1" applyFill="1" applyBorder="1" applyAlignment="1">
      <alignment horizontal="center" vertical="center"/>
    </xf>
    <xf numFmtId="3" fontId="2" fillId="29" borderId="8" xfId="1" applyNumberFormat="1" applyFill="1" applyBorder="1" applyAlignment="1">
      <alignment horizontal="center" vertical="center"/>
    </xf>
    <xf numFmtId="4" fontId="5" fillId="29" borderId="9" xfId="0" applyNumberFormat="1" applyFont="1" applyFill="1" applyBorder="1" applyAlignment="1">
      <alignment horizontal="center" vertical="center"/>
    </xf>
    <xf numFmtId="49" fontId="4" fillId="29" borderId="8" xfId="1" applyNumberFormat="1" applyFont="1" applyFill="1" applyBorder="1" applyAlignment="1">
      <alignment horizontal="left" vertical="center"/>
    </xf>
    <xf numFmtId="4" fontId="6" fillId="29" borderId="9" xfId="0" applyNumberFormat="1" applyFont="1" applyFill="1" applyBorder="1" applyAlignment="1">
      <alignment horizontal="center" vertical="center"/>
    </xf>
  </cellXfs>
  <cellStyles count="4">
    <cellStyle name="Monétaire" xfId="2" builtinId="4"/>
    <cellStyle name="Normal" xfId="0" builtinId="0"/>
    <cellStyle name="Normal 7" xfId="1" xr:uid="{80DC8763-A89F-4AE8-807E-D2DCBA48554A}"/>
    <cellStyle name="Pourcentage" xfId="3" builtinId="5"/>
  </cellStyles>
  <dxfs count="27">
    <dxf>
      <fill>
        <patternFill patternType="solid">
          <fgColor indexed="64"/>
          <bgColor theme="0" tint="-4.9989318521683403E-2"/>
        </patternFill>
      </fill>
      <border diagonalUp="0" diagonalDown="0">
        <left style="thin">
          <color indexed="64"/>
        </left>
        <right/>
        <top style="thin">
          <color indexed="64"/>
        </top>
        <bottom style="thin">
          <color indexed="64"/>
        </bottom>
        <vertical/>
        <horizontal/>
      </border>
    </dxf>
    <dxf>
      <fill>
        <patternFill patternType="solid">
          <fgColor indexed="64"/>
          <bgColor theme="0" tint="-4.9989318521683403E-2"/>
        </patternFill>
      </fill>
      <border diagonalUp="0" diagonalDown="0">
        <left style="thin">
          <color indexed="64"/>
        </left>
        <right style="thin">
          <color indexed="64"/>
        </right>
        <top style="thin">
          <color indexed="64"/>
        </top>
        <bottom style="thin">
          <color indexed="64"/>
        </bottom>
        <vertical/>
        <horizontal/>
      </border>
    </dxf>
    <dxf>
      <numFmt numFmtId="0" formatCode="General"/>
      <fill>
        <patternFill patternType="solid">
          <fgColor indexed="64"/>
          <bgColor theme="0" tint="-4.9989318521683403E-2"/>
        </patternFill>
      </fill>
      <border diagonalUp="0" diagonalDown="0">
        <left style="thin">
          <color indexed="64"/>
        </left>
        <right style="thin">
          <color indexed="64"/>
        </right>
        <top style="thin">
          <color indexed="64"/>
        </top>
        <bottom style="thin">
          <color indexed="64"/>
        </bottom>
        <vertical/>
        <horizontal/>
      </border>
    </dxf>
    <dxf>
      <numFmt numFmtId="0" formatCode="General"/>
      <fill>
        <patternFill patternType="solid">
          <fgColor indexed="64"/>
          <bgColor theme="0" tint="-4.9989318521683403E-2"/>
        </patternFill>
      </fill>
      <border diagonalUp="0" diagonalDown="0">
        <left style="thin">
          <color indexed="64"/>
        </left>
        <right style="thin">
          <color indexed="64"/>
        </right>
        <top style="thin">
          <color indexed="64"/>
        </top>
        <bottom style="thin">
          <color indexed="64"/>
        </bottom>
        <vertical/>
        <horizontal/>
      </border>
    </dxf>
    <dxf>
      <numFmt numFmtId="0" formatCode="General"/>
      <fill>
        <patternFill patternType="solid">
          <fgColor indexed="64"/>
          <bgColor theme="0" tint="-4.9989318521683403E-2"/>
        </patternFill>
      </fill>
      <border diagonalUp="0" diagonalDown="0">
        <left style="thin">
          <color indexed="64"/>
        </left>
        <right style="thin">
          <color indexed="64"/>
        </right>
        <top style="thin">
          <color indexed="64"/>
        </top>
        <bottom style="thin">
          <color indexed="64"/>
        </bottom>
        <vertical/>
        <horizontal/>
      </border>
    </dxf>
    <dxf>
      <numFmt numFmtId="0" formatCode="General"/>
      <fill>
        <patternFill patternType="solid">
          <fgColor indexed="64"/>
          <bgColor theme="0" tint="-4.9989318521683403E-2"/>
        </patternFill>
      </fill>
      <border diagonalUp="0" diagonalDown="0">
        <left style="thin">
          <color indexed="64"/>
        </left>
        <right style="thin">
          <color indexed="64"/>
        </right>
        <top style="thin">
          <color indexed="64"/>
        </top>
        <bottom/>
        <vertical/>
        <horizontal/>
      </border>
    </dxf>
    <dxf>
      <numFmt numFmtId="0" formatCode="General"/>
      <fill>
        <patternFill patternType="solid">
          <fgColor indexed="64"/>
          <bgColor theme="0" tint="-4.9989318521683403E-2"/>
        </patternFill>
      </fill>
      <border diagonalUp="0" diagonalDown="0">
        <left style="thin">
          <color indexed="64"/>
        </left>
        <right style="thin">
          <color indexed="64"/>
        </right>
        <top style="thin">
          <color indexed="64"/>
        </top>
        <bottom style="thin">
          <color indexed="64"/>
        </bottom>
        <vertical/>
        <horizontal/>
      </border>
    </dxf>
    <dxf>
      <numFmt numFmtId="0" formatCode="General"/>
      <fill>
        <patternFill patternType="solid">
          <fgColor indexed="64"/>
          <bgColor theme="0" tint="-4.9989318521683403E-2"/>
        </patternFill>
      </fill>
      <border diagonalUp="0" diagonalDown="0">
        <left style="thin">
          <color indexed="64"/>
        </left>
        <right style="thin">
          <color indexed="64"/>
        </right>
        <top style="thin">
          <color indexed="64"/>
        </top>
        <bottom style="thin">
          <color indexed="64"/>
        </bottom>
        <vertical/>
        <horizontal/>
      </border>
    </dxf>
    <dxf>
      <numFmt numFmtId="0" formatCode="General"/>
      <fill>
        <patternFill patternType="solid">
          <fgColor indexed="64"/>
          <bgColor theme="0" tint="-4.9989318521683403E-2"/>
        </patternFill>
      </fill>
      <border diagonalUp="0" diagonalDown="0">
        <left style="thin">
          <color indexed="64"/>
        </left>
        <right style="thin">
          <color indexed="64"/>
        </right>
        <top style="thin">
          <color indexed="64"/>
        </top>
        <bottom style="thin">
          <color indexed="64"/>
        </bottom>
        <vertical/>
        <horizontal/>
      </border>
    </dxf>
    <dxf>
      <numFmt numFmtId="0" formatCode="General"/>
      <fill>
        <patternFill patternType="solid">
          <fgColor indexed="64"/>
          <bgColor theme="0" tint="-4.9989318521683403E-2"/>
        </patternFill>
      </fill>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4" formatCode="#,##0.00"/>
      <fill>
        <patternFill patternType="solid">
          <fgColor indexed="9"/>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family val="2"/>
        <scheme val="none"/>
      </font>
      <numFmt numFmtId="4" formatCode="#,##0.00"/>
      <fill>
        <patternFill patternType="lightGray">
          <fgColor indexed="9"/>
          <bgColor indexed="65"/>
        </patternFill>
      </fill>
      <alignment horizontal="center" vertical="center" textRotation="0" wrapText="0" indent="0" justifyLastLine="0" shrinkToFit="0" readingOrder="0"/>
      <border diagonalUp="0" diagonalDown="0">
        <left style="thin">
          <color indexed="8"/>
        </left>
        <right style="thin">
          <color indexed="8"/>
        </right>
        <top style="thin">
          <color indexed="8"/>
        </top>
        <bottom style="thin">
          <color indexed="8"/>
        </bottom>
        <vertical/>
        <horizontal/>
      </border>
    </dxf>
    <dxf>
      <font>
        <b val="0"/>
        <i val="0"/>
        <strike val="0"/>
        <condense val="0"/>
        <extend val="0"/>
        <outline val="0"/>
        <shadow val="0"/>
        <u val="none"/>
        <vertAlign val="baseline"/>
        <sz val="10"/>
        <color theme="1"/>
        <name val="Arial"/>
        <family val="2"/>
        <scheme val="none"/>
      </font>
      <numFmt numFmtId="4" formatCode="#,##0.00"/>
      <fill>
        <patternFill patternType="lightGray">
          <fgColor indexed="9"/>
          <bgColor indexed="65"/>
        </patternFill>
      </fill>
      <alignment horizontal="center" vertical="center" textRotation="0" wrapText="0" indent="0" justifyLastLine="0" shrinkToFit="0" readingOrder="0"/>
      <border diagonalUp="0" diagonalDown="0">
        <left style="thin">
          <color indexed="8"/>
        </left>
        <right style="thin">
          <color indexed="8"/>
        </right>
        <top style="thin">
          <color indexed="8"/>
        </top>
        <bottom style="thin">
          <color indexed="8"/>
        </bottom>
        <vertical/>
        <horizontal/>
      </border>
    </dxf>
    <dxf>
      <font>
        <b val="0"/>
        <i val="0"/>
        <strike val="0"/>
        <condense val="0"/>
        <extend val="0"/>
        <outline val="0"/>
        <shadow val="0"/>
        <u val="none"/>
        <vertAlign val="baseline"/>
        <sz val="10"/>
        <color theme="1"/>
        <name val="Arial"/>
        <family val="2"/>
        <scheme val="none"/>
      </font>
      <numFmt numFmtId="4" formatCode="#,##0.00"/>
      <alignment horizontal="center" vertical="center" textRotation="0" wrapText="0" indent="0" justifyLastLine="0" shrinkToFit="0" readingOrder="0"/>
      <border diagonalUp="0" diagonalDown="0">
        <left style="thin">
          <color indexed="8"/>
        </left>
        <right style="thin">
          <color indexed="8"/>
        </right>
        <top style="thin">
          <color indexed="8"/>
        </top>
        <bottom style="thin">
          <color indexed="8"/>
        </bottom>
        <vertical/>
        <horizontal/>
      </border>
    </dxf>
    <dxf>
      <numFmt numFmtId="3" formatCode="#,##0"/>
      <fill>
        <patternFill patternType="solid">
          <fgColor rgb="FFFFFFFF"/>
          <bgColor rgb="FFFFFFFF"/>
        </patternFill>
      </fill>
      <alignment horizontal="center" vertical="center" textRotation="0" wrapText="0" indent="0" justifyLastLine="0" shrinkToFit="0" readingOrder="0"/>
      <border diagonalUp="0" diagonalDown="0">
        <left style="thin">
          <color rgb="FF00000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8"/>
        <color rgb="FF000000"/>
        <name val="Arial"/>
        <family val="2"/>
        <scheme val="none"/>
      </font>
      <numFmt numFmtId="30" formatCode="@"/>
      <fill>
        <patternFill patternType="solid">
          <fgColor rgb="FFFFFFFF"/>
          <bgColor rgb="FFFFFFFF"/>
        </patternFill>
      </fill>
      <alignment horizontal="center" vertical="center" textRotation="0" wrapText="0" indent="0" justifyLastLine="0" shrinkToFit="0" readingOrder="0"/>
      <border diagonalUp="0" diagonalDown="0">
        <left style="thin">
          <color rgb="FF00000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8"/>
        <color rgb="FF000000"/>
        <name val="Arial"/>
        <family val="2"/>
        <scheme val="none"/>
      </font>
      <numFmt numFmtId="1" formatCode="0"/>
      <fill>
        <patternFill patternType="solid">
          <fgColor rgb="FFFFFFFF"/>
          <bgColor rgb="FFFFFFFF"/>
        </patternFill>
      </fill>
      <alignment horizontal="center" vertical="center" textRotation="0" wrapText="0" indent="0" justifyLastLine="0" shrinkToFit="0" readingOrder="0"/>
      <border diagonalUp="0" diagonalDown="0">
        <left style="thin">
          <color rgb="FF00000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8"/>
        <color rgb="FF000000"/>
        <name val="Arial"/>
        <family val="2"/>
        <scheme val="none"/>
      </font>
      <numFmt numFmtId="1" formatCode="0"/>
      <fill>
        <patternFill patternType="solid">
          <fgColor rgb="FFFFFFFF"/>
          <bgColor rgb="FFFFFFFF"/>
        </patternFill>
      </fill>
      <alignment horizontal="center" vertical="center" textRotation="0" wrapText="0" indent="0" justifyLastLine="0" shrinkToFit="0" readingOrder="0"/>
      <border diagonalUp="0" diagonalDown="0">
        <left style="thin">
          <color rgb="FF00000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8"/>
        <color rgb="FF000000"/>
        <name val="Arial"/>
        <family val="2"/>
        <scheme val="none"/>
      </font>
      <numFmt numFmtId="30" formatCode="@"/>
      <fill>
        <patternFill patternType="solid">
          <fgColor rgb="FFFFFFFF"/>
          <bgColor rgb="FFFFFFFF"/>
        </patternFill>
      </fill>
      <alignment horizontal="center" vertical="center" textRotation="0" wrapText="0" indent="0" justifyLastLine="0" shrinkToFit="0" readingOrder="0"/>
      <border diagonalUp="0" diagonalDown="0">
        <left style="thin">
          <color rgb="FF00000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8"/>
        <color rgb="FF000000"/>
        <name val="Arial"/>
        <family val="2"/>
        <scheme val="none"/>
      </font>
      <numFmt numFmtId="30" formatCode="@"/>
      <alignment horizontal="left" vertical="center" textRotation="0" wrapText="0" indent="0" justifyLastLine="0" shrinkToFit="0" readingOrder="0"/>
      <border diagonalUp="0" diagonalDown="0">
        <left style="thin">
          <color rgb="FF00000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8"/>
        <color rgb="FF000000"/>
        <name val="Arial"/>
        <family val="2"/>
        <scheme val="none"/>
      </font>
      <numFmt numFmtId="30" formatCode="@"/>
      <fill>
        <patternFill patternType="solid">
          <fgColor rgb="FFFFFFFF"/>
          <bgColor rgb="FFFFFFFF"/>
        </patternFill>
      </fill>
      <alignment horizontal="left" vertical="center" textRotation="0" wrapText="0" indent="0" justifyLastLine="0" shrinkToFit="0" readingOrder="0"/>
      <border diagonalUp="0" diagonalDown="0">
        <left style="thin">
          <color rgb="FF000000"/>
        </left>
        <right style="thin">
          <color rgb="FF000000"/>
        </right>
        <top style="thin">
          <color rgb="FF000000"/>
        </top>
        <bottom style="thin">
          <color rgb="FF000000"/>
        </bottom>
        <vertical/>
        <horizontal/>
      </border>
    </dxf>
    <dxf>
      <font>
        <b val="0"/>
        <i val="0"/>
        <strike val="0"/>
        <condense val="0"/>
        <extend val="0"/>
        <outline val="0"/>
        <shadow val="0"/>
        <u val="none"/>
        <vertAlign val="baseline"/>
        <sz val="8"/>
        <color rgb="FF000000"/>
        <name val="Arial"/>
        <family val="2"/>
        <scheme val="none"/>
      </font>
      <numFmt numFmtId="30" formatCode="@"/>
      <fill>
        <patternFill patternType="solid">
          <fgColor rgb="FFFFFFFF"/>
          <bgColor rgb="FFFFFFFF"/>
        </patternFill>
      </fill>
      <alignment horizontal="left" vertical="center" textRotation="0" wrapText="0" indent="0" justifyLastLine="0" shrinkToFit="0" readingOrder="0"/>
      <border diagonalUp="0" diagonalDown="0">
        <left style="thin">
          <color rgb="FF000000"/>
        </left>
        <right style="thin">
          <color rgb="FF000000"/>
        </right>
        <top style="thin">
          <color rgb="FF000000"/>
        </top>
        <bottom style="thin">
          <color rgb="FF000000"/>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fill>
        <patternFill patternType="solid">
          <fgColor indexed="64"/>
          <bgColor theme="0" tint="-4.9989318521683403E-2"/>
        </patternFill>
      </fill>
    </dxf>
    <dxf>
      <border outline="0">
        <bottom style="thin">
          <color indexed="64"/>
        </bottom>
      </border>
    </dxf>
    <dxf>
      <font>
        <b/>
        <i val="0"/>
        <strike val="0"/>
        <condense val="0"/>
        <extend val="0"/>
        <outline val="0"/>
        <shadow val="0"/>
        <u val="none"/>
        <vertAlign val="baseline"/>
        <sz val="10"/>
        <color indexed="10"/>
        <name val="Arial"/>
        <family val="2"/>
        <scheme val="none"/>
      </font>
      <fill>
        <patternFill patternType="solid">
          <fgColor indexed="9"/>
          <bgColor theme="0" tint="-4.9989318521683403E-2"/>
        </patternFill>
      </fill>
      <alignment horizontal="center" vertical="center"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eetMetadata" Target="metadata.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12" Type="http://schemas.openxmlformats.org/officeDocument/2006/relationships/customXml" Target="../customXml/item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openxmlformats.org/officeDocument/2006/relationships/customXml" Target="../customXml/item2.xml"/><Relationship Id="rId5" Type="http://schemas.openxmlformats.org/officeDocument/2006/relationships/theme" Target="theme/theme1.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calcChain" Target="calcChain.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strRef>
          <c:f>'base de travail'!$AD$1</c:f>
          <c:strCache>
            <c:ptCount val="1"/>
            <c:pt idx="0">
              <c:v>Rémunération par âge</c:v>
            </c:pt>
          </c:strCache>
        </c:strRef>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9.8685431022806996E-2"/>
          <c:y val="5.8792927347088103E-2"/>
          <c:w val="0.83488282411964021"/>
          <c:h val="0.83984856447949563"/>
        </c:manualLayout>
      </c:layout>
      <c:scatterChart>
        <c:scatterStyle val="lineMarker"/>
        <c:varyColors val="0"/>
        <c:ser>
          <c:idx val="0"/>
          <c:order val="0"/>
          <c:tx>
            <c:v>Homme</c:v>
          </c:tx>
          <c:spPr>
            <a:ln w="25400" cap="rnd">
              <a:noFill/>
              <a:round/>
            </a:ln>
            <a:effectLst/>
          </c:spPr>
          <c:marker>
            <c:symbol val="circle"/>
            <c:size val="5"/>
            <c:spPr>
              <a:solidFill>
                <a:schemeClr val="accent1"/>
              </a:solidFill>
              <a:ln w="9525">
                <a:solidFill>
                  <a:schemeClr val="accent1"/>
                </a:solidFill>
              </a:ln>
              <a:effectLst/>
            </c:spPr>
          </c:marker>
          <c:xVal>
            <c:strRef>
              <c:f>[0]!Age</c:f>
              <c:strCache>
                <c:ptCount val="41"/>
                <c:pt idx="0">
                  <c:v>61</c:v>
                </c:pt>
                <c:pt idx="1">
                  <c:v>42</c:v>
                </c:pt>
                <c:pt idx="2">
                  <c:v>52</c:v>
                </c:pt>
                <c:pt idx="3">
                  <c:v>41</c:v>
                </c:pt>
                <c:pt idx="4">
                  <c:v>43</c:v>
                </c:pt>
                <c:pt idx="5">
                  <c:v>49</c:v>
                </c:pt>
                <c:pt idx="6">
                  <c:v>54</c:v>
                </c:pt>
                <c:pt idx="7">
                  <c:v>49</c:v>
                </c:pt>
                <c:pt idx="8">
                  <c:v>57</c:v>
                </c:pt>
                <c:pt idx="9">
                  <c:v>61</c:v>
                </c:pt>
                <c:pt idx="10">
                  <c:v>47</c:v>
                </c:pt>
                <c:pt idx="11">
                  <c:v>46</c:v>
                </c:pt>
                <c:pt idx="12">
                  <c:v>60</c:v>
                </c:pt>
                <c:pt idx="13">
                  <c:v>55</c:v>
                </c:pt>
                <c:pt idx="14">
                  <c:v>52</c:v>
                </c:pt>
                <c:pt idx="15">
                  <c:v>57</c:v>
                </c:pt>
                <c:pt idx="16">
                  <c:v>54</c:v>
                </c:pt>
                <c:pt idx="17">
                  <c:v>39</c:v>
                </c:pt>
                <c:pt idx="18">
                  <c:v>61</c:v>
                </c:pt>
                <c:pt idx="19">
                  <c:v>54</c:v>
                </c:pt>
                <c:pt idx="20">
                  <c:v>50</c:v>
                </c:pt>
                <c:pt idx="21">
                  <c:v>51</c:v>
                </c:pt>
                <c:pt idx="22">
                  <c:v>43</c:v>
                </c:pt>
                <c:pt idx="23">
                  <c:v>41</c:v>
                </c:pt>
                <c:pt idx="24">
                  <c:v>54</c:v>
                </c:pt>
                <c:pt idx="25">
                  <c:v>45</c:v>
                </c:pt>
                <c:pt idx="26">
                  <c:v>44</c:v>
                </c:pt>
                <c:pt idx="27">
                  <c:v>50</c:v>
                </c:pt>
                <c:pt idx="28">
                  <c:v>57</c:v>
                </c:pt>
                <c:pt idx="29">
                  <c:v>51</c:v>
                </c:pt>
                <c:pt idx="30">
                  <c:v>43</c:v>
                </c:pt>
                <c:pt idx="31">
                  <c:v>53</c:v>
                </c:pt>
                <c:pt idx="32">
                  <c:v>49</c:v>
                </c:pt>
                <c:pt idx="33">
                  <c:v>43</c:v>
                </c:pt>
                <c:pt idx="34">
                  <c:v>40</c:v>
                </c:pt>
                <c:pt idx="35">
                  <c:v>40</c:v>
                </c:pt>
                <c:pt idx="36">
                  <c:v>54</c:v>
                </c:pt>
                <c:pt idx="37">
                  <c:v>45</c:v>
                </c:pt>
                <c:pt idx="38">
                  <c:v>60</c:v>
                </c:pt>
                <c:pt idx="39">
                  <c:v>45</c:v>
                </c:pt>
                <c:pt idx="40">
                  <c:v>60</c:v>
                </c:pt>
              </c:strCache>
            </c:strRef>
          </c:xVal>
          <c:yVal>
            <c:numRef>
              <c:f>[0]!ChoixHomme</c:f>
              <c:numCache>
                <c:formatCode>General</c:formatCode>
                <c:ptCount val="42"/>
                <c:pt idx="0">
                  <c:v>95290</c:v>
                </c:pt>
                <c:pt idx="1">
                  <c:v>85731</c:v>
                </c:pt>
                <c:pt idx="2">
                  <c:v>89175</c:v>
                </c:pt>
                <c:pt idx="3">
                  <c:v>80668</c:v>
                </c:pt>
                <c:pt idx="4">
                  <c:v>73185</c:v>
                </c:pt>
                <c:pt idx="5">
                  <c:v>88400</c:v>
                </c:pt>
                <c:pt idx="6">
                  <c:v>78910</c:v>
                </c:pt>
                <c:pt idx="7">
                  <c:v>86832</c:v>
                </c:pt>
                <c:pt idx="8">
                  <c:v>80319</c:v>
                </c:pt>
                <c:pt idx="9">
                  <c:v>74750</c:v>
                </c:pt>
                <c:pt idx="10">
                  <c:v>77988</c:v>
                </c:pt>
                <c:pt idx="11">
                  <c:v>#N/A</c:v>
                </c:pt>
                <c:pt idx="12">
                  <c:v>90704.4</c:v>
                </c:pt>
                <c:pt idx="13">
                  <c:v>93010</c:v>
                </c:pt>
                <c:pt idx="14">
                  <c:v>91790</c:v>
                </c:pt>
                <c:pt idx="15">
                  <c:v>91200</c:v>
                </c:pt>
                <c:pt idx="16">
                  <c:v>90000</c:v>
                </c:pt>
                <c:pt idx="17">
                  <c:v>76045</c:v>
                </c:pt>
                <c:pt idx="18">
                  <c:v>95940</c:v>
                </c:pt>
                <c:pt idx="19">
                  <c:v>83025</c:v>
                </c:pt>
                <c:pt idx="20">
                  <c:v>72025</c:v>
                </c:pt>
                <c:pt idx="21">
                  <c:v>88437</c:v>
                </c:pt>
                <c:pt idx="22">
                  <c:v>83400</c:v>
                </c:pt>
                <c:pt idx="23">
                  <c:v>75891</c:v>
                </c:pt>
                <c:pt idx="24">
                  <c:v>90036</c:v>
                </c:pt>
                <c:pt idx="25">
                  <c:v>86698</c:v>
                </c:pt>
                <c:pt idx="26">
                  <c:v>75522</c:v>
                </c:pt>
                <c:pt idx="27">
                  <c:v>79827</c:v>
                </c:pt>
                <c:pt idx="28">
                  <c:v>84255</c:v>
                </c:pt>
                <c:pt idx="29">
                  <c:v>85800</c:v>
                </c:pt>
                <c:pt idx="30">
                  <c:v>#N/A</c:v>
                </c:pt>
                <c:pt idx="31">
                  <c:v>81070</c:v>
                </c:pt>
                <c:pt idx="32">
                  <c:v>64200</c:v>
                </c:pt>
                <c:pt idx="33">
                  <c:v>69840</c:v>
                </c:pt>
                <c:pt idx="34">
                  <c:v>81600</c:v>
                </c:pt>
                <c:pt idx="35">
                  <c:v>76260</c:v>
                </c:pt>
                <c:pt idx="36">
                  <c:v>98160</c:v>
                </c:pt>
                <c:pt idx="37">
                  <c:v>#N/A</c:v>
                </c:pt>
                <c:pt idx="38">
                  <c:v>87822</c:v>
                </c:pt>
                <c:pt idx="39">
                  <c:v>#N/A</c:v>
                </c:pt>
                <c:pt idx="40">
                  <c:v>87330</c:v>
                </c:pt>
                <c:pt idx="41">
                  <c:v>#N/A</c:v>
                </c:pt>
              </c:numCache>
            </c:numRef>
          </c:yVal>
          <c:smooth val="0"/>
          <c:extLst>
            <c:ext xmlns:c16="http://schemas.microsoft.com/office/drawing/2014/chart" uri="{C3380CC4-5D6E-409C-BE32-E72D297353CC}">
              <c16:uniqueId val="{00000000-202A-457E-B337-8A4229FB8B79}"/>
            </c:ext>
          </c:extLst>
        </c:ser>
        <c:ser>
          <c:idx val="1"/>
          <c:order val="1"/>
          <c:tx>
            <c:v>Femme</c:v>
          </c:tx>
          <c:spPr>
            <a:ln w="25400" cap="rnd">
              <a:noFill/>
              <a:round/>
            </a:ln>
            <a:effectLst/>
          </c:spPr>
          <c:marker>
            <c:symbol val="circle"/>
            <c:size val="5"/>
            <c:spPr>
              <a:solidFill>
                <a:schemeClr val="accent2"/>
              </a:solidFill>
              <a:ln w="9525">
                <a:solidFill>
                  <a:schemeClr val="accent2"/>
                </a:solidFill>
              </a:ln>
              <a:effectLst/>
            </c:spPr>
          </c:marker>
          <c:xVal>
            <c:strRef>
              <c:f>[0]!Age</c:f>
              <c:strCache>
                <c:ptCount val="41"/>
                <c:pt idx="0">
                  <c:v>61</c:v>
                </c:pt>
                <c:pt idx="1">
                  <c:v>42</c:v>
                </c:pt>
                <c:pt idx="2">
                  <c:v>52</c:v>
                </c:pt>
                <c:pt idx="3">
                  <c:v>41</c:v>
                </c:pt>
                <c:pt idx="4">
                  <c:v>43</c:v>
                </c:pt>
                <c:pt idx="5">
                  <c:v>49</c:v>
                </c:pt>
                <c:pt idx="6">
                  <c:v>54</c:v>
                </c:pt>
                <c:pt idx="7">
                  <c:v>49</c:v>
                </c:pt>
                <c:pt idx="8">
                  <c:v>57</c:v>
                </c:pt>
                <c:pt idx="9">
                  <c:v>61</c:v>
                </c:pt>
                <c:pt idx="10">
                  <c:v>47</c:v>
                </c:pt>
                <c:pt idx="11">
                  <c:v>46</c:v>
                </c:pt>
                <c:pt idx="12">
                  <c:v>60</c:v>
                </c:pt>
                <c:pt idx="13">
                  <c:v>55</c:v>
                </c:pt>
                <c:pt idx="14">
                  <c:v>52</c:v>
                </c:pt>
                <c:pt idx="15">
                  <c:v>57</c:v>
                </c:pt>
                <c:pt idx="16">
                  <c:v>54</c:v>
                </c:pt>
                <c:pt idx="17">
                  <c:v>39</c:v>
                </c:pt>
                <c:pt idx="18">
                  <c:v>61</c:v>
                </c:pt>
                <c:pt idx="19">
                  <c:v>54</c:v>
                </c:pt>
                <c:pt idx="20">
                  <c:v>50</c:v>
                </c:pt>
                <c:pt idx="21">
                  <c:v>51</c:v>
                </c:pt>
                <c:pt idx="22">
                  <c:v>43</c:v>
                </c:pt>
                <c:pt idx="23">
                  <c:v>41</c:v>
                </c:pt>
                <c:pt idx="24">
                  <c:v>54</c:v>
                </c:pt>
                <c:pt idx="25">
                  <c:v>45</c:v>
                </c:pt>
                <c:pt idx="26">
                  <c:v>44</c:v>
                </c:pt>
                <c:pt idx="27">
                  <c:v>50</c:v>
                </c:pt>
                <c:pt idx="28">
                  <c:v>57</c:v>
                </c:pt>
                <c:pt idx="29">
                  <c:v>51</c:v>
                </c:pt>
                <c:pt idx="30">
                  <c:v>43</c:v>
                </c:pt>
                <c:pt idx="31">
                  <c:v>53</c:v>
                </c:pt>
                <c:pt idx="32">
                  <c:v>49</c:v>
                </c:pt>
                <c:pt idx="33">
                  <c:v>43</c:v>
                </c:pt>
                <c:pt idx="34">
                  <c:v>40</c:v>
                </c:pt>
                <c:pt idx="35">
                  <c:v>40</c:v>
                </c:pt>
                <c:pt idx="36">
                  <c:v>54</c:v>
                </c:pt>
                <c:pt idx="37">
                  <c:v>45</c:v>
                </c:pt>
                <c:pt idx="38">
                  <c:v>60</c:v>
                </c:pt>
                <c:pt idx="39">
                  <c:v>45</c:v>
                </c:pt>
                <c:pt idx="40">
                  <c:v>60</c:v>
                </c:pt>
              </c:strCache>
            </c:strRef>
          </c:xVal>
          <c:yVal>
            <c:numRef>
              <c:f>[0]!ChoixFemme</c:f>
              <c:numCache>
                <c:formatCode>General</c:formatCode>
                <c:ptCount val="42"/>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pt idx="30">
                  <c:v>68880</c:v>
                </c:pt>
                <c:pt idx="31">
                  <c:v>#N/A</c:v>
                </c:pt>
                <c:pt idx="32">
                  <c:v>#N/A</c:v>
                </c:pt>
                <c:pt idx="33">
                  <c:v>#N/A</c:v>
                </c:pt>
                <c:pt idx="34">
                  <c:v>#N/A</c:v>
                </c:pt>
                <c:pt idx="35">
                  <c:v>#N/A</c:v>
                </c:pt>
                <c:pt idx="36">
                  <c:v>#N/A</c:v>
                </c:pt>
                <c:pt idx="37">
                  <c:v>73800</c:v>
                </c:pt>
                <c:pt idx="38">
                  <c:v>#N/A</c:v>
                </c:pt>
                <c:pt idx="39">
                  <c:v>78390</c:v>
                </c:pt>
                <c:pt idx="40">
                  <c:v>#N/A</c:v>
                </c:pt>
                <c:pt idx="41">
                  <c:v>#N/A</c:v>
                </c:pt>
              </c:numCache>
            </c:numRef>
          </c:yVal>
          <c:smooth val="0"/>
          <c:extLst>
            <c:ext xmlns:c16="http://schemas.microsoft.com/office/drawing/2014/chart" uri="{C3380CC4-5D6E-409C-BE32-E72D297353CC}">
              <c16:uniqueId val="{00000001-3B0E-4FEB-B71A-5322E1C4A27F}"/>
            </c:ext>
          </c:extLst>
        </c:ser>
        <c:ser>
          <c:idx val="2"/>
          <c:order val="2"/>
          <c:tx>
            <c:v>Mixte</c:v>
          </c:tx>
          <c:spPr>
            <a:ln w="25400" cap="rnd">
              <a:noFill/>
              <a:round/>
            </a:ln>
            <a:effectLst/>
          </c:spPr>
          <c:marker>
            <c:symbol val="none"/>
          </c:marker>
          <c:trendline>
            <c:spPr>
              <a:ln w="19050" cap="rnd">
                <a:solidFill>
                  <a:schemeClr val="accent3"/>
                </a:solidFill>
                <a:prstDash val="sysDot"/>
              </a:ln>
              <a:effectLst/>
            </c:spPr>
            <c:trendlineType val="linear"/>
            <c:dispRSqr val="0"/>
            <c:dispEq val="0"/>
          </c:trendline>
          <c:xVal>
            <c:strRef>
              <c:f>[0]!Age</c:f>
              <c:strCache>
                <c:ptCount val="41"/>
                <c:pt idx="0">
                  <c:v>61</c:v>
                </c:pt>
                <c:pt idx="1">
                  <c:v>42</c:v>
                </c:pt>
                <c:pt idx="2">
                  <c:v>52</c:v>
                </c:pt>
                <c:pt idx="3">
                  <c:v>41</c:v>
                </c:pt>
                <c:pt idx="4">
                  <c:v>43</c:v>
                </c:pt>
                <c:pt idx="5">
                  <c:v>49</c:v>
                </c:pt>
                <c:pt idx="6">
                  <c:v>54</c:v>
                </c:pt>
                <c:pt idx="7">
                  <c:v>49</c:v>
                </c:pt>
                <c:pt idx="8">
                  <c:v>57</c:v>
                </c:pt>
                <c:pt idx="9">
                  <c:v>61</c:v>
                </c:pt>
                <c:pt idx="10">
                  <c:v>47</c:v>
                </c:pt>
                <c:pt idx="11">
                  <c:v>46</c:v>
                </c:pt>
                <c:pt idx="12">
                  <c:v>60</c:v>
                </c:pt>
                <c:pt idx="13">
                  <c:v>55</c:v>
                </c:pt>
                <c:pt idx="14">
                  <c:v>52</c:v>
                </c:pt>
                <c:pt idx="15">
                  <c:v>57</c:v>
                </c:pt>
                <c:pt idx="16">
                  <c:v>54</c:v>
                </c:pt>
                <c:pt idx="17">
                  <c:v>39</c:v>
                </c:pt>
                <c:pt idx="18">
                  <c:v>61</c:v>
                </c:pt>
                <c:pt idx="19">
                  <c:v>54</c:v>
                </c:pt>
                <c:pt idx="20">
                  <c:v>50</c:v>
                </c:pt>
                <c:pt idx="21">
                  <c:v>51</c:v>
                </c:pt>
                <c:pt idx="22">
                  <c:v>43</c:v>
                </c:pt>
                <c:pt idx="23">
                  <c:v>41</c:v>
                </c:pt>
                <c:pt idx="24">
                  <c:v>54</c:v>
                </c:pt>
                <c:pt idx="25">
                  <c:v>45</c:v>
                </c:pt>
                <c:pt idx="26">
                  <c:v>44</c:v>
                </c:pt>
                <c:pt idx="27">
                  <c:v>50</c:v>
                </c:pt>
                <c:pt idx="28">
                  <c:v>57</c:v>
                </c:pt>
                <c:pt idx="29">
                  <c:v>51</c:v>
                </c:pt>
                <c:pt idx="30">
                  <c:v>43</c:v>
                </c:pt>
                <c:pt idx="31">
                  <c:v>53</c:v>
                </c:pt>
                <c:pt idx="32">
                  <c:v>49</c:v>
                </c:pt>
                <c:pt idx="33">
                  <c:v>43</c:v>
                </c:pt>
                <c:pt idx="34">
                  <c:v>40</c:v>
                </c:pt>
                <c:pt idx="35">
                  <c:v>40</c:v>
                </c:pt>
                <c:pt idx="36">
                  <c:v>54</c:v>
                </c:pt>
                <c:pt idx="37">
                  <c:v>45</c:v>
                </c:pt>
                <c:pt idx="38">
                  <c:v>60</c:v>
                </c:pt>
                <c:pt idx="39">
                  <c:v>45</c:v>
                </c:pt>
                <c:pt idx="40">
                  <c:v>60</c:v>
                </c:pt>
              </c:strCache>
            </c:strRef>
          </c:xVal>
          <c:yVal>
            <c:numRef>
              <c:f>[0]!Rémunération</c:f>
              <c:numCache>
                <c:formatCode>#,##0.00</c:formatCode>
                <c:ptCount val="43"/>
                <c:pt idx="0">
                  <c:v>95290</c:v>
                </c:pt>
                <c:pt idx="1">
                  <c:v>85731</c:v>
                </c:pt>
                <c:pt idx="2">
                  <c:v>89175</c:v>
                </c:pt>
                <c:pt idx="3">
                  <c:v>80668</c:v>
                </c:pt>
                <c:pt idx="4">
                  <c:v>73185</c:v>
                </c:pt>
                <c:pt idx="5">
                  <c:v>88400</c:v>
                </c:pt>
                <c:pt idx="6">
                  <c:v>78910</c:v>
                </c:pt>
                <c:pt idx="7">
                  <c:v>86832</c:v>
                </c:pt>
                <c:pt idx="8">
                  <c:v>80319</c:v>
                </c:pt>
                <c:pt idx="9">
                  <c:v>74750</c:v>
                </c:pt>
                <c:pt idx="10">
                  <c:v>77988</c:v>
                </c:pt>
                <c:pt idx="11">
                  <c:v>94001</c:v>
                </c:pt>
                <c:pt idx="12">
                  <c:v>90704.4</c:v>
                </c:pt>
                <c:pt idx="13">
                  <c:v>93010</c:v>
                </c:pt>
                <c:pt idx="14">
                  <c:v>91790</c:v>
                </c:pt>
                <c:pt idx="15">
                  <c:v>91200</c:v>
                </c:pt>
                <c:pt idx="16">
                  <c:v>90000</c:v>
                </c:pt>
                <c:pt idx="17">
                  <c:v>76045</c:v>
                </c:pt>
                <c:pt idx="18">
                  <c:v>95940</c:v>
                </c:pt>
                <c:pt idx="19">
                  <c:v>83025</c:v>
                </c:pt>
                <c:pt idx="20">
                  <c:v>72025</c:v>
                </c:pt>
                <c:pt idx="21">
                  <c:v>88437</c:v>
                </c:pt>
                <c:pt idx="22">
                  <c:v>83400</c:v>
                </c:pt>
                <c:pt idx="23">
                  <c:v>75891</c:v>
                </c:pt>
                <c:pt idx="24">
                  <c:v>90036</c:v>
                </c:pt>
                <c:pt idx="25">
                  <c:v>86698</c:v>
                </c:pt>
                <c:pt idx="26">
                  <c:v>75522</c:v>
                </c:pt>
                <c:pt idx="27">
                  <c:v>79827</c:v>
                </c:pt>
                <c:pt idx="28">
                  <c:v>84255</c:v>
                </c:pt>
                <c:pt idx="29">
                  <c:v>85800</c:v>
                </c:pt>
                <c:pt idx="30">
                  <c:v>68880</c:v>
                </c:pt>
                <c:pt idx="31">
                  <c:v>81070</c:v>
                </c:pt>
                <c:pt idx="32">
                  <c:v>64200</c:v>
                </c:pt>
                <c:pt idx="33">
                  <c:v>69840</c:v>
                </c:pt>
                <c:pt idx="34">
                  <c:v>81600</c:v>
                </c:pt>
                <c:pt idx="35">
                  <c:v>76260</c:v>
                </c:pt>
                <c:pt idx="36">
                  <c:v>98160</c:v>
                </c:pt>
                <c:pt idx="37">
                  <c:v>73800</c:v>
                </c:pt>
                <c:pt idx="38">
                  <c:v>87822</c:v>
                </c:pt>
                <c:pt idx="39">
                  <c:v>78390</c:v>
                </c:pt>
                <c:pt idx="40">
                  <c:v>87330</c:v>
                </c:pt>
                <c:pt idx="41">
                  <c:v>0</c:v>
                </c:pt>
              </c:numCache>
            </c:numRef>
          </c:yVal>
          <c:smooth val="0"/>
          <c:extLst>
            <c:ext xmlns:c16="http://schemas.microsoft.com/office/drawing/2014/chart" uri="{C3380CC4-5D6E-409C-BE32-E72D297353CC}">
              <c16:uniqueId val="{00000002-8DAF-4543-A4EC-91FB81AD059A}"/>
            </c:ext>
          </c:extLst>
        </c:ser>
        <c:dLbls>
          <c:showLegendKey val="0"/>
          <c:showVal val="0"/>
          <c:showCatName val="0"/>
          <c:showSerName val="0"/>
          <c:showPercent val="0"/>
          <c:showBubbleSize val="0"/>
        </c:dLbls>
        <c:axId val="520281992"/>
        <c:axId val="520282712"/>
      </c:scatterChart>
      <c:valAx>
        <c:axId val="520281992"/>
        <c:scaling>
          <c:orientation val="minMax"/>
          <c:max val="65"/>
          <c:min val="35"/>
        </c:scaling>
        <c:delete val="0"/>
        <c:axPos val="b"/>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520282712"/>
        <c:crosses val="autoZero"/>
        <c:crossBetween val="midCat"/>
      </c:valAx>
      <c:valAx>
        <c:axId val="520282712"/>
        <c:scaling>
          <c:orientation val="minMax"/>
          <c:max val="120000"/>
          <c:min val="65000"/>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520281992"/>
        <c:crosses val="autoZero"/>
        <c:crossBetween val="midCat"/>
      </c:valAx>
      <c:spPr>
        <a:noFill/>
        <a:ln>
          <a:noFill/>
        </a:ln>
        <a:effectLst/>
      </c:spPr>
    </c:plotArea>
    <c:plotVisOnly val="0"/>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strRef>
          <c:f>'base de travail'!$AE$1</c:f>
          <c:strCache>
            <c:ptCount val="1"/>
            <c:pt idx="0">
              <c:v>Rémunération par ancienneté</c:v>
            </c:pt>
          </c:strCache>
        </c:strRef>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8.4372078458395047E-2"/>
          <c:y val="0.13084535433070865"/>
          <c:w val="0.8322719531014805"/>
          <c:h val="0.79462017339129021"/>
        </c:manualLayout>
      </c:layout>
      <c:scatterChart>
        <c:scatterStyle val="lineMarker"/>
        <c:varyColors val="0"/>
        <c:ser>
          <c:idx val="0"/>
          <c:order val="0"/>
          <c:tx>
            <c:v>Homme</c:v>
          </c:tx>
          <c:spPr>
            <a:ln w="25400" cap="rnd">
              <a:noFill/>
              <a:round/>
            </a:ln>
            <a:effectLst/>
          </c:spPr>
          <c:marker>
            <c:symbol val="circle"/>
            <c:size val="5"/>
            <c:spPr>
              <a:solidFill>
                <a:schemeClr val="accent1"/>
              </a:solidFill>
              <a:ln w="9525">
                <a:solidFill>
                  <a:schemeClr val="accent1"/>
                </a:solidFill>
              </a:ln>
              <a:effectLst/>
            </c:spPr>
          </c:marker>
          <c:xVal>
            <c:strRef>
              <c:f>[0]!Ancienneté</c:f>
              <c:strCache>
                <c:ptCount val="38"/>
                <c:pt idx="0">
                  <c:v>34</c:v>
                </c:pt>
                <c:pt idx="1">
                  <c:v>17</c:v>
                </c:pt>
                <c:pt idx="2">
                  <c:v>0</c:v>
                </c:pt>
                <c:pt idx="3">
                  <c:v>10</c:v>
                </c:pt>
                <c:pt idx="4">
                  <c:v>12</c:v>
                </c:pt>
                <c:pt idx="5">
                  <c:v>25</c:v>
                </c:pt>
                <c:pt idx="6">
                  <c:v>13</c:v>
                </c:pt>
                <c:pt idx="7">
                  <c:v>22</c:v>
                </c:pt>
                <c:pt idx="8">
                  <c:v>29</c:v>
                </c:pt>
                <c:pt idx="9">
                  <c:v>21</c:v>
                </c:pt>
                <c:pt idx="10">
                  <c:v>6</c:v>
                </c:pt>
                <c:pt idx="11">
                  <c:v>3</c:v>
                </c:pt>
                <c:pt idx="12">
                  <c:v>2</c:v>
                </c:pt>
                <c:pt idx="13">
                  <c:v>26</c:v>
                </c:pt>
                <c:pt idx="14">
                  <c:v>1</c:v>
                </c:pt>
                <c:pt idx="15">
                  <c:v>34</c:v>
                </c:pt>
                <c:pt idx="17">
                  <c:v>7</c:v>
                </c:pt>
                <c:pt idx="18">
                  <c:v>17</c:v>
                </c:pt>
                <c:pt idx="19">
                  <c:v>27</c:v>
                </c:pt>
                <c:pt idx="21">
                  <c:v>23</c:v>
                </c:pt>
                <c:pt idx="22">
                  <c:v>17</c:v>
                </c:pt>
                <c:pt idx="23">
                  <c:v>13</c:v>
                </c:pt>
                <c:pt idx="24">
                  <c:v>27</c:v>
                </c:pt>
                <c:pt idx="25">
                  <c:v>22</c:v>
                </c:pt>
                <c:pt idx="26">
                  <c:v>21</c:v>
                </c:pt>
                <c:pt idx="27">
                  <c:v>23</c:v>
                </c:pt>
                <c:pt idx="28">
                  <c:v>12</c:v>
                </c:pt>
                <c:pt idx="29">
                  <c:v>10</c:v>
                </c:pt>
                <c:pt idx="31">
                  <c:v>4</c:v>
                </c:pt>
                <c:pt idx="32">
                  <c:v>1</c:v>
                </c:pt>
                <c:pt idx="33">
                  <c:v>16</c:v>
                </c:pt>
                <c:pt idx="34">
                  <c:v>15</c:v>
                </c:pt>
                <c:pt idx="35">
                  <c:v>16</c:v>
                </c:pt>
                <c:pt idx="36">
                  <c:v>10</c:v>
                </c:pt>
                <c:pt idx="37">
                  <c:v>11</c:v>
                </c:pt>
              </c:strCache>
            </c:strRef>
          </c:xVal>
          <c:yVal>
            <c:numRef>
              <c:f>[0]!ChoixHomme</c:f>
              <c:numCache>
                <c:formatCode>General</c:formatCode>
                <c:ptCount val="42"/>
                <c:pt idx="0">
                  <c:v>95290</c:v>
                </c:pt>
                <c:pt idx="1">
                  <c:v>85731</c:v>
                </c:pt>
                <c:pt idx="2">
                  <c:v>89175</c:v>
                </c:pt>
                <c:pt idx="3">
                  <c:v>80668</c:v>
                </c:pt>
                <c:pt idx="4">
                  <c:v>73185</c:v>
                </c:pt>
                <c:pt idx="5">
                  <c:v>88400</c:v>
                </c:pt>
                <c:pt idx="6">
                  <c:v>78910</c:v>
                </c:pt>
                <c:pt idx="7">
                  <c:v>86832</c:v>
                </c:pt>
                <c:pt idx="8">
                  <c:v>80319</c:v>
                </c:pt>
                <c:pt idx="9">
                  <c:v>74750</c:v>
                </c:pt>
                <c:pt idx="10">
                  <c:v>77988</c:v>
                </c:pt>
                <c:pt idx="11">
                  <c:v>#N/A</c:v>
                </c:pt>
                <c:pt idx="12">
                  <c:v>90704.4</c:v>
                </c:pt>
                <c:pt idx="13">
                  <c:v>93010</c:v>
                </c:pt>
                <c:pt idx="14">
                  <c:v>91790</c:v>
                </c:pt>
                <c:pt idx="15">
                  <c:v>91200</c:v>
                </c:pt>
                <c:pt idx="16">
                  <c:v>90000</c:v>
                </c:pt>
                <c:pt idx="17">
                  <c:v>76045</c:v>
                </c:pt>
                <c:pt idx="18">
                  <c:v>95940</c:v>
                </c:pt>
                <c:pt idx="19">
                  <c:v>83025</c:v>
                </c:pt>
                <c:pt idx="20">
                  <c:v>72025</c:v>
                </c:pt>
                <c:pt idx="21">
                  <c:v>88437</c:v>
                </c:pt>
                <c:pt idx="22">
                  <c:v>83400</c:v>
                </c:pt>
                <c:pt idx="23">
                  <c:v>75891</c:v>
                </c:pt>
                <c:pt idx="24">
                  <c:v>90036</c:v>
                </c:pt>
                <c:pt idx="25">
                  <c:v>86698</c:v>
                </c:pt>
                <c:pt idx="26">
                  <c:v>75522</c:v>
                </c:pt>
                <c:pt idx="27">
                  <c:v>79827</c:v>
                </c:pt>
                <c:pt idx="28">
                  <c:v>84255</c:v>
                </c:pt>
                <c:pt idx="29">
                  <c:v>85800</c:v>
                </c:pt>
                <c:pt idx="30">
                  <c:v>#N/A</c:v>
                </c:pt>
                <c:pt idx="31">
                  <c:v>81070</c:v>
                </c:pt>
                <c:pt idx="32">
                  <c:v>64200</c:v>
                </c:pt>
                <c:pt idx="33">
                  <c:v>69840</c:v>
                </c:pt>
                <c:pt idx="34">
                  <c:v>81600</c:v>
                </c:pt>
                <c:pt idx="35">
                  <c:v>76260</c:v>
                </c:pt>
                <c:pt idx="36">
                  <c:v>98160</c:v>
                </c:pt>
                <c:pt idx="37">
                  <c:v>#N/A</c:v>
                </c:pt>
                <c:pt idx="38">
                  <c:v>87822</c:v>
                </c:pt>
                <c:pt idx="39">
                  <c:v>#N/A</c:v>
                </c:pt>
                <c:pt idx="40">
                  <c:v>87330</c:v>
                </c:pt>
                <c:pt idx="41">
                  <c:v>#N/A</c:v>
                </c:pt>
              </c:numCache>
            </c:numRef>
          </c:yVal>
          <c:smooth val="0"/>
          <c:extLst>
            <c:ext xmlns:c16="http://schemas.microsoft.com/office/drawing/2014/chart" uri="{C3380CC4-5D6E-409C-BE32-E72D297353CC}">
              <c16:uniqueId val="{00000000-91A4-4513-AD99-9C7A88BD3DD6}"/>
            </c:ext>
          </c:extLst>
        </c:ser>
        <c:ser>
          <c:idx val="1"/>
          <c:order val="1"/>
          <c:tx>
            <c:v>Femme</c:v>
          </c:tx>
          <c:spPr>
            <a:ln w="25400" cap="rnd">
              <a:noFill/>
              <a:round/>
            </a:ln>
            <a:effectLst/>
          </c:spPr>
          <c:marker>
            <c:symbol val="circle"/>
            <c:size val="5"/>
            <c:spPr>
              <a:solidFill>
                <a:schemeClr val="accent2"/>
              </a:solidFill>
              <a:ln w="9525">
                <a:solidFill>
                  <a:schemeClr val="accent2"/>
                </a:solidFill>
              </a:ln>
              <a:effectLst/>
            </c:spPr>
          </c:marker>
          <c:xVal>
            <c:strRef>
              <c:f>[0]!Ancienneté</c:f>
              <c:strCache>
                <c:ptCount val="38"/>
                <c:pt idx="0">
                  <c:v>34</c:v>
                </c:pt>
                <c:pt idx="1">
                  <c:v>17</c:v>
                </c:pt>
                <c:pt idx="2">
                  <c:v>0</c:v>
                </c:pt>
                <c:pt idx="3">
                  <c:v>10</c:v>
                </c:pt>
                <c:pt idx="4">
                  <c:v>12</c:v>
                </c:pt>
                <c:pt idx="5">
                  <c:v>25</c:v>
                </c:pt>
                <c:pt idx="6">
                  <c:v>13</c:v>
                </c:pt>
                <c:pt idx="7">
                  <c:v>22</c:v>
                </c:pt>
                <c:pt idx="8">
                  <c:v>29</c:v>
                </c:pt>
                <c:pt idx="9">
                  <c:v>21</c:v>
                </c:pt>
                <c:pt idx="10">
                  <c:v>6</c:v>
                </c:pt>
                <c:pt idx="11">
                  <c:v>3</c:v>
                </c:pt>
                <c:pt idx="12">
                  <c:v>2</c:v>
                </c:pt>
                <c:pt idx="13">
                  <c:v>26</c:v>
                </c:pt>
                <c:pt idx="14">
                  <c:v>1</c:v>
                </c:pt>
                <c:pt idx="15">
                  <c:v>34</c:v>
                </c:pt>
                <c:pt idx="17">
                  <c:v>7</c:v>
                </c:pt>
                <c:pt idx="18">
                  <c:v>17</c:v>
                </c:pt>
                <c:pt idx="19">
                  <c:v>27</c:v>
                </c:pt>
                <c:pt idx="21">
                  <c:v>23</c:v>
                </c:pt>
                <c:pt idx="22">
                  <c:v>17</c:v>
                </c:pt>
                <c:pt idx="23">
                  <c:v>13</c:v>
                </c:pt>
                <c:pt idx="24">
                  <c:v>27</c:v>
                </c:pt>
                <c:pt idx="25">
                  <c:v>22</c:v>
                </c:pt>
                <c:pt idx="26">
                  <c:v>21</c:v>
                </c:pt>
                <c:pt idx="27">
                  <c:v>23</c:v>
                </c:pt>
                <c:pt idx="28">
                  <c:v>12</c:v>
                </c:pt>
                <c:pt idx="29">
                  <c:v>10</c:v>
                </c:pt>
                <c:pt idx="31">
                  <c:v>4</c:v>
                </c:pt>
                <c:pt idx="32">
                  <c:v>1</c:v>
                </c:pt>
                <c:pt idx="33">
                  <c:v>16</c:v>
                </c:pt>
                <c:pt idx="34">
                  <c:v>15</c:v>
                </c:pt>
                <c:pt idx="35">
                  <c:v>16</c:v>
                </c:pt>
                <c:pt idx="36">
                  <c:v>10</c:v>
                </c:pt>
                <c:pt idx="37">
                  <c:v>11</c:v>
                </c:pt>
              </c:strCache>
            </c:strRef>
          </c:xVal>
          <c:yVal>
            <c:numRef>
              <c:f>[0]!ChoixFemme</c:f>
              <c:numCache>
                <c:formatCode>General</c:formatCode>
                <c:ptCount val="42"/>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pt idx="30">
                  <c:v>68880</c:v>
                </c:pt>
                <c:pt idx="31">
                  <c:v>#N/A</c:v>
                </c:pt>
                <c:pt idx="32">
                  <c:v>#N/A</c:v>
                </c:pt>
                <c:pt idx="33">
                  <c:v>#N/A</c:v>
                </c:pt>
                <c:pt idx="34">
                  <c:v>#N/A</c:v>
                </c:pt>
                <c:pt idx="35">
                  <c:v>#N/A</c:v>
                </c:pt>
                <c:pt idx="36">
                  <c:v>#N/A</c:v>
                </c:pt>
                <c:pt idx="37">
                  <c:v>73800</c:v>
                </c:pt>
                <c:pt idx="38">
                  <c:v>#N/A</c:v>
                </c:pt>
                <c:pt idx="39">
                  <c:v>78390</c:v>
                </c:pt>
                <c:pt idx="40">
                  <c:v>#N/A</c:v>
                </c:pt>
                <c:pt idx="41">
                  <c:v>#N/A</c:v>
                </c:pt>
              </c:numCache>
            </c:numRef>
          </c:yVal>
          <c:smooth val="0"/>
          <c:extLst>
            <c:ext xmlns:c16="http://schemas.microsoft.com/office/drawing/2014/chart" uri="{C3380CC4-5D6E-409C-BE32-E72D297353CC}">
              <c16:uniqueId val="{00000001-D874-4C2B-B4AA-5AC81F06F329}"/>
            </c:ext>
          </c:extLst>
        </c:ser>
        <c:ser>
          <c:idx val="2"/>
          <c:order val="2"/>
          <c:tx>
            <c:v>Mixte</c:v>
          </c:tx>
          <c:spPr>
            <a:ln w="25400" cap="rnd">
              <a:noFill/>
              <a:round/>
            </a:ln>
            <a:effectLst/>
          </c:spPr>
          <c:marker>
            <c:symbol val="circle"/>
            <c:size val="5"/>
            <c:spPr>
              <a:noFill/>
              <a:ln w="9525">
                <a:noFill/>
              </a:ln>
              <a:effectLst/>
            </c:spPr>
          </c:marker>
          <c:trendline>
            <c:spPr>
              <a:ln w="19050" cap="rnd">
                <a:solidFill>
                  <a:schemeClr val="accent3"/>
                </a:solidFill>
                <a:prstDash val="sysDot"/>
              </a:ln>
              <a:effectLst/>
            </c:spPr>
            <c:trendlineType val="linear"/>
            <c:dispRSqr val="0"/>
            <c:dispEq val="0"/>
          </c:trendline>
          <c:xVal>
            <c:strRef>
              <c:f>[0]!Ancienneté</c:f>
              <c:strCache>
                <c:ptCount val="38"/>
                <c:pt idx="0">
                  <c:v>34</c:v>
                </c:pt>
                <c:pt idx="1">
                  <c:v>17</c:v>
                </c:pt>
                <c:pt idx="2">
                  <c:v>0</c:v>
                </c:pt>
                <c:pt idx="3">
                  <c:v>10</c:v>
                </c:pt>
                <c:pt idx="4">
                  <c:v>12</c:v>
                </c:pt>
                <c:pt idx="5">
                  <c:v>25</c:v>
                </c:pt>
                <c:pt idx="6">
                  <c:v>13</c:v>
                </c:pt>
                <c:pt idx="7">
                  <c:v>22</c:v>
                </c:pt>
                <c:pt idx="8">
                  <c:v>29</c:v>
                </c:pt>
                <c:pt idx="9">
                  <c:v>21</c:v>
                </c:pt>
                <c:pt idx="10">
                  <c:v>6</c:v>
                </c:pt>
                <c:pt idx="11">
                  <c:v>3</c:v>
                </c:pt>
                <c:pt idx="12">
                  <c:v>2</c:v>
                </c:pt>
                <c:pt idx="13">
                  <c:v>26</c:v>
                </c:pt>
                <c:pt idx="14">
                  <c:v>1</c:v>
                </c:pt>
                <c:pt idx="15">
                  <c:v>34</c:v>
                </c:pt>
                <c:pt idx="17">
                  <c:v>7</c:v>
                </c:pt>
                <c:pt idx="18">
                  <c:v>17</c:v>
                </c:pt>
                <c:pt idx="19">
                  <c:v>27</c:v>
                </c:pt>
                <c:pt idx="21">
                  <c:v>23</c:v>
                </c:pt>
                <c:pt idx="22">
                  <c:v>17</c:v>
                </c:pt>
                <c:pt idx="23">
                  <c:v>13</c:v>
                </c:pt>
                <c:pt idx="24">
                  <c:v>27</c:v>
                </c:pt>
                <c:pt idx="25">
                  <c:v>22</c:v>
                </c:pt>
                <c:pt idx="26">
                  <c:v>21</c:v>
                </c:pt>
                <c:pt idx="27">
                  <c:v>23</c:v>
                </c:pt>
                <c:pt idx="28">
                  <c:v>12</c:v>
                </c:pt>
                <c:pt idx="29">
                  <c:v>10</c:v>
                </c:pt>
                <c:pt idx="31">
                  <c:v>4</c:v>
                </c:pt>
                <c:pt idx="32">
                  <c:v>1</c:v>
                </c:pt>
                <c:pt idx="33">
                  <c:v>16</c:v>
                </c:pt>
                <c:pt idx="34">
                  <c:v>15</c:v>
                </c:pt>
                <c:pt idx="35">
                  <c:v>16</c:v>
                </c:pt>
                <c:pt idx="36">
                  <c:v>10</c:v>
                </c:pt>
                <c:pt idx="37">
                  <c:v>11</c:v>
                </c:pt>
              </c:strCache>
            </c:strRef>
          </c:xVal>
          <c:yVal>
            <c:numRef>
              <c:f>[0]!Rémunération</c:f>
              <c:numCache>
                <c:formatCode>#,##0.00</c:formatCode>
                <c:ptCount val="43"/>
                <c:pt idx="0">
                  <c:v>95290</c:v>
                </c:pt>
                <c:pt idx="1">
                  <c:v>85731</c:v>
                </c:pt>
                <c:pt idx="2">
                  <c:v>89175</c:v>
                </c:pt>
                <c:pt idx="3">
                  <c:v>80668</c:v>
                </c:pt>
                <c:pt idx="4">
                  <c:v>73185</c:v>
                </c:pt>
                <c:pt idx="5">
                  <c:v>88400</c:v>
                </c:pt>
                <c:pt idx="6">
                  <c:v>78910</c:v>
                </c:pt>
                <c:pt idx="7">
                  <c:v>86832</c:v>
                </c:pt>
                <c:pt idx="8">
                  <c:v>80319</c:v>
                </c:pt>
                <c:pt idx="9">
                  <c:v>74750</c:v>
                </c:pt>
                <c:pt idx="10">
                  <c:v>77988</c:v>
                </c:pt>
                <c:pt idx="11">
                  <c:v>94001</c:v>
                </c:pt>
                <c:pt idx="12">
                  <c:v>90704.4</c:v>
                </c:pt>
                <c:pt idx="13">
                  <c:v>93010</c:v>
                </c:pt>
                <c:pt idx="14">
                  <c:v>91790</c:v>
                </c:pt>
                <c:pt idx="15">
                  <c:v>91200</c:v>
                </c:pt>
                <c:pt idx="16">
                  <c:v>90000</c:v>
                </c:pt>
                <c:pt idx="17">
                  <c:v>76045</c:v>
                </c:pt>
                <c:pt idx="18">
                  <c:v>95940</c:v>
                </c:pt>
                <c:pt idx="19">
                  <c:v>83025</c:v>
                </c:pt>
                <c:pt idx="20">
                  <c:v>72025</c:v>
                </c:pt>
                <c:pt idx="21">
                  <c:v>88437</c:v>
                </c:pt>
                <c:pt idx="22">
                  <c:v>83400</c:v>
                </c:pt>
                <c:pt idx="23">
                  <c:v>75891</c:v>
                </c:pt>
                <c:pt idx="24">
                  <c:v>90036</c:v>
                </c:pt>
                <c:pt idx="25">
                  <c:v>86698</c:v>
                </c:pt>
                <c:pt idx="26">
                  <c:v>75522</c:v>
                </c:pt>
                <c:pt idx="27">
                  <c:v>79827</c:v>
                </c:pt>
                <c:pt idx="28">
                  <c:v>84255</c:v>
                </c:pt>
                <c:pt idx="29">
                  <c:v>85800</c:v>
                </c:pt>
                <c:pt idx="30">
                  <c:v>68880</c:v>
                </c:pt>
                <c:pt idx="31">
                  <c:v>81070</c:v>
                </c:pt>
                <c:pt idx="32">
                  <c:v>64200</c:v>
                </c:pt>
                <c:pt idx="33">
                  <c:v>69840</c:v>
                </c:pt>
                <c:pt idx="34">
                  <c:v>81600</c:v>
                </c:pt>
                <c:pt idx="35">
                  <c:v>76260</c:v>
                </c:pt>
                <c:pt idx="36">
                  <c:v>98160</c:v>
                </c:pt>
                <c:pt idx="37">
                  <c:v>73800</c:v>
                </c:pt>
                <c:pt idx="38">
                  <c:v>87822</c:v>
                </c:pt>
                <c:pt idx="39">
                  <c:v>78390</c:v>
                </c:pt>
                <c:pt idx="40">
                  <c:v>87330</c:v>
                </c:pt>
                <c:pt idx="41">
                  <c:v>0</c:v>
                </c:pt>
              </c:numCache>
            </c:numRef>
          </c:yVal>
          <c:smooth val="0"/>
          <c:extLst>
            <c:ext xmlns:c16="http://schemas.microsoft.com/office/drawing/2014/chart" uri="{C3380CC4-5D6E-409C-BE32-E72D297353CC}">
              <c16:uniqueId val="{00000002-356B-4023-96A3-E6ADB8106ED8}"/>
            </c:ext>
          </c:extLst>
        </c:ser>
        <c:dLbls>
          <c:showLegendKey val="0"/>
          <c:showVal val="0"/>
          <c:showCatName val="0"/>
          <c:showSerName val="0"/>
          <c:showPercent val="0"/>
          <c:showBubbleSize val="0"/>
        </c:dLbls>
        <c:axId val="520281992"/>
        <c:axId val="520282712"/>
      </c:scatterChart>
      <c:valAx>
        <c:axId val="520281992"/>
        <c:scaling>
          <c:orientation val="minMax"/>
        </c:scaling>
        <c:delete val="0"/>
        <c:axPos val="b"/>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520282712"/>
        <c:crosses val="autoZero"/>
        <c:crossBetween val="midCat"/>
      </c:valAx>
      <c:valAx>
        <c:axId val="520282712"/>
        <c:scaling>
          <c:orientation val="minMax"/>
          <c:min val="60000"/>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520281992"/>
        <c:crosses val="autoZero"/>
        <c:crossBetween val="midCat"/>
      </c:valAx>
      <c:spPr>
        <a:noFill/>
        <a:ln>
          <a:noFill/>
        </a:ln>
        <a:effectLst/>
      </c:spPr>
    </c:plotArea>
    <c:plotVisOnly val="0"/>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strRef>
          <c:f>'base de travail'!$AF$1</c:f>
          <c:strCache>
            <c:ptCount val="1"/>
            <c:pt idx="0">
              <c:v>Rémunération par directeur</c:v>
            </c:pt>
          </c:strCache>
        </c:strRef>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8.2972993827160488E-2"/>
          <c:y val="0.13290750000000001"/>
          <c:w val="0.7208220679012346"/>
          <c:h val="0.75090749999999995"/>
        </c:manualLayout>
      </c:layout>
      <c:scatterChart>
        <c:scatterStyle val="lineMarker"/>
        <c:varyColors val="0"/>
        <c:ser>
          <c:idx val="0"/>
          <c:order val="0"/>
          <c:tx>
            <c:v>Homme</c:v>
          </c:tx>
          <c:spPr>
            <a:ln w="25400" cap="rnd">
              <a:noFill/>
              <a:round/>
            </a:ln>
            <a:effectLst/>
          </c:spPr>
          <c:marker>
            <c:symbol val="circle"/>
            <c:size val="5"/>
            <c:spPr>
              <a:solidFill>
                <a:schemeClr val="accent1"/>
              </a:solidFill>
              <a:ln w="9525">
                <a:solidFill>
                  <a:schemeClr val="accent1"/>
                </a:solidFill>
              </a:ln>
              <a:effectLst/>
            </c:spPr>
          </c:marker>
          <c:xVal>
            <c:strRef>
              <c:f>[0]!ChoixDirecteur</c:f>
              <c:strCache>
                <c:ptCount val="42"/>
                <c:pt idx="0">
                  <c:v>Grenoble</c:v>
                </c:pt>
                <c:pt idx="1">
                  <c:v>Grenoble</c:v>
                </c:pt>
                <c:pt idx="2">
                  <c:v>Grenoble</c:v>
                </c:pt>
                <c:pt idx="3">
                  <c:v>Grenoble</c:v>
                </c:pt>
                <c:pt idx="4">
                  <c:v>Grenoble</c:v>
                </c:pt>
                <c:pt idx="5">
                  <c:v>Grenoble</c:v>
                </c:pt>
                <c:pt idx="6">
                  <c:v>Lyon</c:v>
                </c:pt>
                <c:pt idx="7">
                  <c:v>Lyon</c:v>
                </c:pt>
                <c:pt idx="8">
                  <c:v>Lyon</c:v>
                </c:pt>
                <c:pt idx="9">
                  <c:v>Lyon</c:v>
                </c:pt>
                <c:pt idx="10">
                  <c:v>Lyon</c:v>
                </c:pt>
                <c:pt idx="11">
                  <c:v>Lyon</c:v>
                </c:pt>
                <c:pt idx="12">
                  <c:v>Marseille</c:v>
                </c:pt>
                <c:pt idx="13">
                  <c:v>Marseille</c:v>
                </c:pt>
                <c:pt idx="14">
                  <c:v>Marseille</c:v>
                </c:pt>
                <c:pt idx="15">
                  <c:v>Marseille</c:v>
                </c:pt>
                <c:pt idx="16">
                  <c:v>Marseille</c:v>
                </c:pt>
                <c:pt idx="17">
                  <c:v>Marseille</c:v>
                </c:pt>
                <c:pt idx="18">
                  <c:v>Paris</c:v>
                </c:pt>
                <c:pt idx="19">
                  <c:v>Paris</c:v>
                </c:pt>
                <c:pt idx="20">
                  <c:v>Paris</c:v>
                </c:pt>
                <c:pt idx="21">
                  <c:v>Paris</c:v>
                </c:pt>
                <c:pt idx="22">
                  <c:v>Paris</c:v>
                </c:pt>
                <c:pt idx="23">
                  <c:v>Paris</c:v>
                </c:pt>
                <c:pt idx="24">
                  <c:v>Paris</c:v>
                </c:pt>
                <c:pt idx="25">
                  <c:v>Strasbourg</c:v>
                </c:pt>
                <c:pt idx="26">
                  <c:v>Strasbourg</c:v>
                </c:pt>
                <c:pt idx="27">
                  <c:v>Strasbourg</c:v>
                </c:pt>
                <c:pt idx="28">
                  <c:v>Strasbourg</c:v>
                </c:pt>
                <c:pt idx="29">
                  <c:v>Strasbourg</c:v>
                </c:pt>
                <c:pt idx="30">
                  <c:v>Strasbourg</c:v>
                </c:pt>
                <c:pt idx="31">
                  <c:v>Nice</c:v>
                </c:pt>
                <c:pt idx="32">
                  <c:v>Nice</c:v>
                </c:pt>
                <c:pt idx="33">
                  <c:v>Nice</c:v>
                </c:pt>
                <c:pt idx="34">
                  <c:v>Toulouse</c:v>
                </c:pt>
                <c:pt idx="35">
                  <c:v>Toulouse</c:v>
                </c:pt>
                <c:pt idx="36">
                  <c:v>Toulouse</c:v>
                </c:pt>
                <c:pt idx="37">
                  <c:v>Toulouse</c:v>
                </c:pt>
                <c:pt idx="38">
                  <c:v>Toulouse</c:v>
                </c:pt>
                <c:pt idx="39">
                  <c:v>Toulouse</c:v>
                </c:pt>
                <c:pt idx="40">
                  <c:v>Toulouse</c:v>
                </c:pt>
                <c:pt idx="41">
                  <c:v>0</c:v>
                </c:pt>
              </c:strCache>
            </c:strRef>
          </c:xVal>
          <c:yVal>
            <c:numRef>
              <c:f>[0]!ChoixHomme</c:f>
              <c:numCache>
                <c:formatCode>General</c:formatCode>
                <c:ptCount val="42"/>
                <c:pt idx="0">
                  <c:v>95290</c:v>
                </c:pt>
                <c:pt idx="1">
                  <c:v>85731</c:v>
                </c:pt>
                <c:pt idx="2">
                  <c:v>89175</c:v>
                </c:pt>
                <c:pt idx="3">
                  <c:v>80668</c:v>
                </c:pt>
                <c:pt idx="4">
                  <c:v>73185</c:v>
                </c:pt>
                <c:pt idx="5">
                  <c:v>88400</c:v>
                </c:pt>
                <c:pt idx="6">
                  <c:v>78910</c:v>
                </c:pt>
                <c:pt idx="7">
                  <c:v>86832</c:v>
                </c:pt>
                <c:pt idx="8">
                  <c:v>80319</c:v>
                </c:pt>
                <c:pt idx="9">
                  <c:v>74750</c:v>
                </c:pt>
                <c:pt idx="10">
                  <c:v>77988</c:v>
                </c:pt>
                <c:pt idx="11">
                  <c:v>#N/A</c:v>
                </c:pt>
                <c:pt idx="12">
                  <c:v>90704.4</c:v>
                </c:pt>
                <c:pt idx="13">
                  <c:v>93010</c:v>
                </c:pt>
                <c:pt idx="14">
                  <c:v>91790</c:v>
                </c:pt>
                <c:pt idx="15">
                  <c:v>91200</c:v>
                </c:pt>
                <c:pt idx="16">
                  <c:v>90000</c:v>
                </c:pt>
                <c:pt idx="17">
                  <c:v>76045</c:v>
                </c:pt>
                <c:pt idx="18">
                  <c:v>95940</c:v>
                </c:pt>
                <c:pt idx="19">
                  <c:v>83025</c:v>
                </c:pt>
                <c:pt idx="20">
                  <c:v>72025</c:v>
                </c:pt>
                <c:pt idx="21">
                  <c:v>88437</c:v>
                </c:pt>
                <c:pt idx="22">
                  <c:v>83400</c:v>
                </c:pt>
                <c:pt idx="23">
                  <c:v>75891</c:v>
                </c:pt>
                <c:pt idx="24">
                  <c:v>90036</c:v>
                </c:pt>
                <c:pt idx="25">
                  <c:v>86698</c:v>
                </c:pt>
                <c:pt idx="26">
                  <c:v>75522</c:v>
                </c:pt>
                <c:pt idx="27">
                  <c:v>79827</c:v>
                </c:pt>
                <c:pt idx="28">
                  <c:v>84255</c:v>
                </c:pt>
                <c:pt idx="29">
                  <c:v>85800</c:v>
                </c:pt>
                <c:pt idx="30">
                  <c:v>#N/A</c:v>
                </c:pt>
                <c:pt idx="31">
                  <c:v>81070</c:v>
                </c:pt>
                <c:pt idx="32">
                  <c:v>64200</c:v>
                </c:pt>
                <c:pt idx="33">
                  <c:v>69840</c:v>
                </c:pt>
                <c:pt idx="34">
                  <c:v>81600</c:v>
                </c:pt>
                <c:pt idx="35">
                  <c:v>76260</c:v>
                </c:pt>
                <c:pt idx="36">
                  <c:v>98160</c:v>
                </c:pt>
                <c:pt idx="37">
                  <c:v>#N/A</c:v>
                </c:pt>
                <c:pt idx="38">
                  <c:v>87822</c:v>
                </c:pt>
                <c:pt idx="39">
                  <c:v>#N/A</c:v>
                </c:pt>
                <c:pt idx="40">
                  <c:v>87330</c:v>
                </c:pt>
                <c:pt idx="41">
                  <c:v>#N/A</c:v>
                </c:pt>
              </c:numCache>
            </c:numRef>
          </c:yVal>
          <c:smooth val="0"/>
          <c:extLst>
            <c:ext xmlns:c16="http://schemas.microsoft.com/office/drawing/2014/chart" uri="{C3380CC4-5D6E-409C-BE32-E72D297353CC}">
              <c16:uniqueId val="{00000000-1E00-422D-B962-8B44A3997B63}"/>
            </c:ext>
          </c:extLst>
        </c:ser>
        <c:ser>
          <c:idx val="1"/>
          <c:order val="1"/>
          <c:tx>
            <c:v>Femme</c:v>
          </c:tx>
          <c:spPr>
            <a:ln w="25400" cap="rnd">
              <a:noFill/>
              <a:round/>
            </a:ln>
            <a:effectLst/>
          </c:spPr>
          <c:marker>
            <c:symbol val="circle"/>
            <c:size val="5"/>
            <c:spPr>
              <a:solidFill>
                <a:schemeClr val="accent2"/>
              </a:solidFill>
              <a:ln w="9525">
                <a:solidFill>
                  <a:schemeClr val="accent2"/>
                </a:solidFill>
              </a:ln>
              <a:effectLst/>
            </c:spPr>
          </c:marker>
          <c:xVal>
            <c:strRef>
              <c:f>[0]!ChoixDirecteur</c:f>
              <c:strCache>
                <c:ptCount val="42"/>
                <c:pt idx="0">
                  <c:v>Grenoble</c:v>
                </c:pt>
                <c:pt idx="1">
                  <c:v>Grenoble</c:v>
                </c:pt>
                <c:pt idx="2">
                  <c:v>Grenoble</c:v>
                </c:pt>
                <c:pt idx="3">
                  <c:v>Grenoble</c:v>
                </c:pt>
                <c:pt idx="4">
                  <c:v>Grenoble</c:v>
                </c:pt>
                <c:pt idx="5">
                  <c:v>Grenoble</c:v>
                </c:pt>
                <c:pt idx="6">
                  <c:v>Lyon</c:v>
                </c:pt>
                <c:pt idx="7">
                  <c:v>Lyon</c:v>
                </c:pt>
                <c:pt idx="8">
                  <c:v>Lyon</c:v>
                </c:pt>
                <c:pt idx="9">
                  <c:v>Lyon</c:v>
                </c:pt>
                <c:pt idx="10">
                  <c:v>Lyon</c:v>
                </c:pt>
                <c:pt idx="11">
                  <c:v>Lyon</c:v>
                </c:pt>
                <c:pt idx="12">
                  <c:v>Marseille</c:v>
                </c:pt>
                <c:pt idx="13">
                  <c:v>Marseille</c:v>
                </c:pt>
                <c:pt idx="14">
                  <c:v>Marseille</c:v>
                </c:pt>
                <c:pt idx="15">
                  <c:v>Marseille</c:v>
                </c:pt>
                <c:pt idx="16">
                  <c:v>Marseille</c:v>
                </c:pt>
                <c:pt idx="17">
                  <c:v>Marseille</c:v>
                </c:pt>
                <c:pt idx="18">
                  <c:v>Paris</c:v>
                </c:pt>
                <c:pt idx="19">
                  <c:v>Paris</c:v>
                </c:pt>
                <c:pt idx="20">
                  <c:v>Paris</c:v>
                </c:pt>
                <c:pt idx="21">
                  <c:v>Paris</c:v>
                </c:pt>
                <c:pt idx="22">
                  <c:v>Paris</c:v>
                </c:pt>
                <c:pt idx="23">
                  <c:v>Paris</c:v>
                </c:pt>
                <c:pt idx="24">
                  <c:v>Paris</c:v>
                </c:pt>
                <c:pt idx="25">
                  <c:v>Strasbourg</c:v>
                </c:pt>
                <c:pt idx="26">
                  <c:v>Strasbourg</c:v>
                </c:pt>
                <c:pt idx="27">
                  <c:v>Strasbourg</c:v>
                </c:pt>
                <c:pt idx="28">
                  <c:v>Strasbourg</c:v>
                </c:pt>
                <c:pt idx="29">
                  <c:v>Strasbourg</c:v>
                </c:pt>
                <c:pt idx="30">
                  <c:v>Strasbourg</c:v>
                </c:pt>
                <c:pt idx="31">
                  <c:v>Nice</c:v>
                </c:pt>
                <c:pt idx="32">
                  <c:v>Nice</c:v>
                </c:pt>
                <c:pt idx="33">
                  <c:v>Nice</c:v>
                </c:pt>
                <c:pt idx="34">
                  <c:v>Toulouse</c:v>
                </c:pt>
                <c:pt idx="35">
                  <c:v>Toulouse</c:v>
                </c:pt>
                <c:pt idx="36">
                  <c:v>Toulouse</c:v>
                </c:pt>
                <c:pt idx="37">
                  <c:v>Toulouse</c:v>
                </c:pt>
                <c:pt idx="38">
                  <c:v>Toulouse</c:v>
                </c:pt>
                <c:pt idx="39">
                  <c:v>Toulouse</c:v>
                </c:pt>
                <c:pt idx="40">
                  <c:v>Toulouse</c:v>
                </c:pt>
                <c:pt idx="41">
                  <c:v>0</c:v>
                </c:pt>
              </c:strCache>
            </c:strRef>
          </c:xVal>
          <c:yVal>
            <c:numRef>
              <c:f>[0]!ChoixFemme</c:f>
              <c:numCache>
                <c:formatCode>General</c:formatCode>
                <c:ptCount val="42"/>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pt idx="30">
                  <c:v>68880</c:v>
                </c:pt>
                <c:pt idx="31">
                  <c:v>#N/A</c:v>
                </c:pt>
                <c:pt idx="32">
                  <c:v>#N/A</c:v>
                </c:pt>
                <c:pt idx="33">
                  <c:v>#N/A</c:v>
                </c:pt>
                <c:pt idx="34">
                  <c:v>#N/A</c:v>
                </c:pt>
                <c:pt idx="35">
                  <c:v>#N/A</c:v>
                </c:pt>
                <c:pt idx="36">
                  <c:v>#N/A</c:v>
                </c:pt>
                <c:pt idx="37">
                  <c:v>73800</c:v>
                </c:pt>
                <c:pt idx="38">
                  <c:v>#N/A</c:v>
                </c:pt>
                <c:pt idx="39">
                  <c:v>78390</c:v>
                </c:pt>
                <c:pt idx="40">
                  <c:v>#N/A</c:v>
                </c:pt>
                <c:pt idx="41">
                  <c:v>#N/A</c:v>
                </c:pt>
              </c:numCache>
            </c:numRef>
          </c:yVal>
          <c:smooth val="0"/>
          <c:extLst>
            <c:ext xmlns:c16="http://schemas.microsoft.com/office/drawing/2014/chart" uri="{C3380CC4-5D6E-409C-BE32-E72D297353CC}">
              <c16:uniqueId val="{00000008-1E00-422D-B962-8B44A3997B63}"/>
            </c:ext>
          </c:extLst>
        </c:ser>
        <c:ser>
          <c:idx val="3"/>
          <c:order val="2"/>
          <c:tx>
            <c:v>Mixte</c:v>
          </c:tx>
          <c:spPr>
            <a:ln w="25400" cap="rnd">
              <a:noFill/>
              <a:round/>
            </a:ln>
            <a:effectLst/>
          </c:spPr>
          <c:marker>
            <c:symbol val="circle"/>
            <c:size val="5"/>
            <c:spPr>
              <a:noFill/>
              <a:ln w="9525">
                <a:noFill/>
              </a:ln>
              <a:effectLst/>
            </c:spPr>
          </c:marker>
          <c:trendline>
            <c:spPr>
              <a:ln w="19050" cap="rnd">
                <a:solidFill>
                  <a:schemeClr val="accent3"/>
                </a:solidFill>
                <a:prstDash val="sysDot"/>
              </a:ln>
              <a:effectLst/>
            </c:spPr>
            <c:trendlineType val="linear"/>
            <c:dispRSqr val="0"/>
            <c:dispEq val="0"/>
          </c:trendline>
          <c:xVal>
            <c:strRef>
              <c:f>[0]!ChoixDirecteur</c:f>
              <c:strCache>
                <c:ptCount val="42"/>
                <c:pt idx="0">
                  <c:v>Grenoble</c:v>
                </c:pt>
                <c:pt idx="1">
                  <c:v>Grenoble</c:v>
                </c:pt>
                <c:pt idx="2">
                  <c:v>Grenoble</c:v>
                </c:pt>
                <c:pt idx="3">
                  <c:v>Grenoble</c:v>
                </c:pt>
                <c:pt idx="4">
                  <c:v>Grenoble</c:v>
                </c:pt>
                <c:pt idx="5">
                  <c:v>Grenoble</c:v>
                </c:pt>
                <c:pt idx="6">
                  <c:v>Lyon</c:v>
                </c:pt>
                <c:pt idx="7">
                  <c:v>Lyon</c:v>
                </c:pt>
                <c:pt idx="8">
                  <c:v>Lyon</c:v>
                </c:pt>
                <c:pt idx="9">
                  <c:v>Lyon</c:v>
                </c:pt>
                <c:pt idx="10">
                  <c:v>Lyon</c:v>
                </c:pt>
                <c:pt idx="11">
                  <c:v>Lyon</c:v>
                </c:pt>
                <c:pt idx="12">
                  <c:v>Marseille</c:v>
                </c:pt>
                <c:pt idx="13">
                  <c:v>Marseille</c:v>
                </c:pt>
                <c:pt idx="14">
                  <c:v>Marseille</c:v>
                </c:pt>
                <c:pt idx="15">
                  <c:v>Marseille</c:v>
                </c:pt>
                <c:pt idx="16">
                  <c:v>Marseille</c:v>
                </c:pt>
                <c:pt idx="17">
                  <c:v>Marseille</c:v>
                </c:pt>
                <c:pt idx="18">
                  <c:v>Paris</c:v>
                </c:pt>
                <c:pt idx="19">
                  <c:v>Paris</c:v>
                </c:pt>
                <c:pt idx="20">
                  <c:v>Paris</c:v>
                </c:pt>
                <c:pt idx="21">
                  <c:v>Paris</c:v>
                </c:pt>
                <c:pt idx="22">
                  <c:v>Paris</c:v>
                </c:pt>
                <c:pt idx="23">
                  <c:v>Paris</c:v>
                </c:pt>
                <c:pt idx="24">
                  <c:v>Paris</c:v>
                </c:pt>
                <c:pt idx="25">
                  <c:v>Strasbourg</c:v>
                </c:pt>
                <c:pt idx="26">
                  <c:v>Strasbourg</c:v>
                </c:pt>
                <c:pt idx="27">
                  <c:v>Strasbourg</c:v>
                </c:pt>
                <c:pt idx="28">
                  <c:v>Strasbourg</c:v>
                </c:pt>
                <c:pt idx="29">
                  <c:v>Strasbourg</c:v>
                </c:pt>
                <c:pt idx="30">
                  <c:v>Strasbourg</c:v>
                </c:pt>
                <c:pt idx="31">
                  <c:v>Nice</c:v>
                </c:pt>
                <c:pt idx="32">
                  <c:v>Nice</c:v>
                </c:pt>
                <c:pt idx="33">
                  <c:v>Nice</c:v>
                </c:pt>
                <c:pt idx="34">
                  <c:v>Toulouse</c:v>
                </c:pt>
                <c:pt idx="35">
                  <c:v>Toulouse</c:v>
                </c:pt>
                <c:pt idx="36">
                  <c:v>Toulouse</c:v>
                </c:pt>
                <c:pt idx="37">
                  <c:v>Toulouse</c:v>
                </c:pt>
                <c:pt idx="38">
                  <c:v>Toulouse</c:v>
                </c:pt>
                <c:pt idx="39">
                  <c:v>Toulouse</c:v>
                </c:pt>
                <c:pt idx="40">
                  <c:v>Toulouse</c:v>
                </c:pt>
                <c:pt idx="41">
                  <c:v>0</c:v>
                </c:pt>
              </c:strCache>
            </c:strRef>
          </c:xVal>
          <c:yVal>
            <c:numRef>
              <c:f>[0]!ChoixMixte</c:f>
              <c:numCache>
                <c:formatCode>General</c:formatCode>
                <c:ptCount val="42"/>
                <c:pt idx="0">
                  <c:v>95290</c:v>
                </c:pt>
                <c:pt idx="1">
                  <c:v>85731</c:v>
                </c:pt>
                <c:pt idx="2">
                  <c:v>89175</c:v>
                </c:pt>
                <c:pt idx="3">
                  <c:v>80668</c:v>
                </c:pt>
                <c:pt idx="4">
                  <c:v>73185</c:v>
                </c:pt>
                <c:pt idx="5">
                  <c:v>88400</c:v>
                </c:pt>
                <c:pt idx="6">
                  <c:v>78910</c:v>
                </c:pt>
                <c:pt idx="7">
                  <c:v>86832</c:v>
                </c:pt>
                <c:pt idx="8">
                  <c:v>80319</c:v>
                </c:pt>
                <c:pt idx="9">
                  <c:v>74750</c:v>
                </c:pt>
                <c:pt idx="10">
                  <c:v>77988</c:v>
                </c:pt>
                <c:pt idx="11">
                  <c:v>94001</c:v>
                </c:pt>
                <c:pt idx="12">
                  <c:v>90704.4</c:v>
                </c:pt>
                <c:pt idx="13">
                  <c:v>93010</c:v>
                </c:pt>
                <c:pt idx="14">
                  <c:v>91790</c:v>
                </c:pt>
                <c:pt idx="15">
                  <c:v>91200</c:v>
                </c:pt>
                <c:pt idx="16">
                  <c:v>90000</c:v>
                </c:pt>
                <c:pt idx="17">
                  <c:v>76045</c:v>
                </c:pt>
                <c:pt idx="18">
                  <c:v>95940</c:v>
                </c:pt>
                <c:pt idx="19">
                  <c:v>83025</c:v>
                </c:pt>
                <c:pt idx="20">
                  <c:v>72025</c:v>
                </c:pt>
                <c:pt idx="21">
                  <c:v>88437</c:v>
                </c:pt>
                <c:pt idx="22">
                  <c:v>83400</c:v>
                </c:pt>
                <c:pt idx="23">
                  <c:v>75891</c:v>
                </c:pt>
                <c:pt idx="24">
                  <c:v>90036</c:v>
                </c:pt>
                <c:pt idx="25">
                  <c:v>86698</c:v>
                </c:pt>
                <c:pt idx="26">
                  <c:v>75522</c:v>
                </c:pt>
                <c:pt idx="27">
                  <c:v>79827</c:v>
                </c:pt>
                <c:pt idx="28">
                  <c:v>84255</c:v>
                </c:pt>
                <c:pt idx="29">
                  <c:v>85800</c:v>
                </c:pt>
                <c:pt idx="30">
                  <c:v>68880</c:v>
                </c:pt>
                <c:pt idx="31">
                  <c:v>81070</c:v>
                </c:pt>
                <c:pt idx="32">
                  <c:v>64200</c:v>
                </c:pt>
                <c:pt idx="33">
                  <c:v>69840</c:v>
                </c:pt>
                <c:pt idx="34">
                  <c:v>81600</c:v>
                </c:pt>
                <c:pt idx="35">
                  <c:v>76260</c:v>
                </c:pt>
                <c:pt idx="36">
                  <c:v>98160</c:v>
                </c:pt>
                <c:pt idx="37">
                  <c:v>73800</c:v>
                </c:pt>
                <c:pt idx="38">
                  <c:v>87822</c:v>
                </c:pt>
                <c:pt idx="39">
                  <c:v>78390</c:v>
                </c:pt>
                <c:pt idx="40">
                  <c:v>87330</c:v>
                </c:pt>
                <c:pt idx="41">
                  <c:v>0</c:v>
                </c:pt>
              </c:numCache>
            </c:numRef>
          </c:yVal>
          <c:smooth val="0"/>
          <c:extLst>
            <c:ext xmlns:c16="http://schemas.microsoft.com/office/drawing/2014/chart" uri="{C3380CC4-5D6E-409C-BE32-E72D297353CC}">
              <c16:uniqueId val="{00000002-2E2F-43B6-A20C-E655A1146403}"/>
            </c:ext>
          </c:extLst>
        </c:ser>
        <c:ser>
          <c:idx val="2"/>
          <c:order val="3"/>
          <c:spPr>
            <a:ln w="25400" cap="rnd">
              <a:noFill/>
              <a:round/>
            </a:ln>
            <a:effectLst/>
          </c:spPr>
          <c:marker>
            <c:symbol val="circle"/>
            <c:size val="5"/>
            <c:spPr>
              <a:noFill/>
              <a:ln w="9525">
                <a:noFill/>
              </a:ln>
              <a:effectLst/>
            </c:spPr>
          </c:marker>
          <c:dLbls>
            <c:dLbl>
              <c:idx val="0"/>
              <c:tx>
                <c:rich>
                  <a:bodyPr/>
                  <a:lstStyle/>
                  <a:p>
                    <a:fld id="{61125468-0676-4B53-93F7-4E32522E1CD1}" type="CELLRANGE">
                      <a:rPr lang="en-US"/>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A-1E00-422D-B962-8B44A3997B63}"/>
                </c:ext>
              </c:extLst>
            </c:dLbl>
            <c:dLbl>
              <c:idx val="1"/>
              <c:tx>
                <c:rich>
                  <a:bodyPr/>
                  <a:lstStyle/>
                  <a:p>
                    <a:fld id="{947B8CFE-30D0-46C4-9A69-36ADDA3AC10E}"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B-1E00-422D-B962-8B44A3997B63}"/>
                </c:ext>
              </c:extLst>
            </c:dLbl>
            <c:dLbl>
              <c:idx val="2"/>
              <c:tx>
                <c:rich>
                  <a:bodyPr/>
                  <a:lstStyle/>
                  <a:p>
                    <a:fld id="{FA94C34D-131B-47C6-BB8C-3EDD5F06EA6C}"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C-1E00-422D-B962-8B44A3997B63}"/>
                </c:ext>
              </c:extLst>
            </c:dLbl>
            <c:dLbl>
              <c:idx val="3"/>
              <c:tx>
                <c:rich>
                  <a:bodyPr/>
                  <a:lstStyle/>
                  <a:p>
                    <a:fld id="{D4BBAC32-1698-4C44-B226-FAB414E3ADED}"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D-1E00-422D-B962-8B44A3997B63}"/>
                </c:ext>
              </c:extLst>
            </c:dLbl>
            <c:dLbl>
              <c:idx val="4"/>
              <c:tx>
                <c:rich>
                  <a:bodyPr/>
                  <a:lstStyle/>
                  <a:p>
                    <a:fld id="{7170A52D-A043-4471-BA2F-B7636F945AD5}"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1-200A-4FA5-B56B-06CDA31AB05C}"/>
                </c:ext>
              </c:extLst>
            </c:dLbl>
            <c:dLbl>
              <c:idx val="5"/>
              <c:tx>
                <c:rich>
                  <a:bodyPr/>
                  <a:lstStyle/>
                  <a:p>
                    <a:fld id="{BBD541DD-DC69-4FA9-A55D-1E29BF0FAE27}"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2-200A-4FA5-B56B-06CDA31AB05C}"/>
                </c:ext>
              </c:extLst>
            </c:dLbl>
            <c:dLbl>
              <c:idx val="6"/>
              <c:tx>
                <c:rich>
                  <a:bodyPr/>
                  <a:lstStyle/>
                  <a:p>
                    <a:fld id="{273C72E2-1713-4D76-BF2B-E83CB15D509B}"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3-200A-4FA5-B56B-06CDA31AB05C}"/>
                </c:ext>
              </c:extLst>
            </c:dLbl>
            <c:dLbl>
              <c:idx val="7"/>
              <c:tx>
                <c:rich>
                  <a:bodyPr/>
                  <a:lstStyle/>
                  <a:p>
                    <a:fld id="{1BB1A2BA-6DB4-4716-A7AE-6B0D484A49C1}"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4-200A-4FA5-B56B-06CDA31AB05C}"/>
                </c:ext>
              </c:extLst>
            </c:dLbl>
            <c:dLbl>
              <c:idx val="8"/>
              <c:tx>
                <c:rich>
                  <a:bodyPr/>
                  <a:lstStyle/>
                  <a:p>
                    <a:fld id="{146D3006-9E4B-4998-AF19-520AAB133D82}"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5-200A-4FA5-B56B-06CDA31AB05C}"/>
                </c:ext>
              </c:extLst>
            </c:dLbl>
            <c:dLbl>
              <c:idx val="9"/>
              <c:tx>
                <c:rich>
                  <a:bodyPr/>
                  <a:lstStyle/>
                  <a:p>
                    <a:fld id="{1EBD81AD-EE50-420E-90FB-783CC3BE1B34}"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6-200A-4FA5-B56B-06CDA31AB05C}"/>
                </c:ext>
              </c:extLst>
            </c:dLbl>
            <c:dLbl>
              <c:idx val="10"/>
              <c:tx>
                <c:rich>
                  <a:bodyPr/>
                  <a:lstStyle/>
                  <a:p>
                    <a:fld id="{FEB807BB-2C8E-48B6-A7CA-B82B2F6167AD}"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7-200A-4FA5-B56B-06CDA31AB05C}"/>
                </c:ext>
              </c:extLst>
            </c:dLbl>
            <c:dLbl>
              <c:idx val="11"/>
              <c:tx>
                <c:rich>
                  <a:bodyPr/>
                  <a:lstStyle/>
                  <a:p>
                    <a:fld id="{049583B2-B31D-4C5B-8B37-1CB7C3A85D1D}"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8-200A-4FA5-B56B-06CDA31AB05C}"/>
                </c:ext>
              </c:extLst>
            </c:dLbl>
            <c:dLbl>
              <c:idx val="12"/>
              <c:tx>
                <c:rich>
                  <a:bodyPr/>
                  <a:lstStyle/>
                  <a:p>
                    <a:fld id="{56BCB480-7133-4F6F-96E9-0D9EF023E2D7}"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9-200A-4FA5-B56B-06CDA31AB05C}"/>
                </c:ext>
              </c:extLst>
            </c:dLbl>
            <c:dLbl>
              <c:idx val="13"/>
              <c:tx>
                <c:rich>
                  <a:bodyPr/>
                  <a:lstStyle/>
                  <a:p>
                    <a:fld id="{A99D1E57-3572-4FA2-925E-D8A52A21653D}"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A-200A-4FA5-B56B-06CDA31AB05C}"/>
                </c:ext>
              </c:extLst>
            </c:dLbl>
            <c:dLbl>
              <c:idx val="14"/>
              <c:tx>
                <c:rich>
                  <a:bodyPr/>
                  <a:lstStyle/>
                  <a:p>
                    <a:fld id="{15230E62-8A73-4B24-9629-3493F750D62D}"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B-200A-4FA5-B56B-06CDA31AB05C}"/>
                </c:ext>
              </c:extLst>
            </c:dLbl>
            <c:dLbl>
              <c:idx val="15"/>
              <c:tx>
                <c:rich>
                  <a:bodyPr/>
                  <a:lstStyle/>
                  <a:p>
                    <a:fld id="{04EE5303-73B7-47CD-8683-0089F597FFE3}"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C-200A-4FA5-B56B-06CDA31AB05C}"/>
                </c:ext>
              </c:extLst>
            </c:dLbl>
            <c:dLbl>
              <c:idx val="16"/>
              <c:tx>
                <c:rich>
                  <a:bodyPr/>
                  <a:lstStyle/>
                  <a:p>
                    <a:fld id="{5ABDC296-782A-4B7A-9ED9-6F60FE7616D0}"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D-200A-4FA5-B56B-06CDA31AB05C}"/>
                </c:ext>
              </c:extLst>
            </c:dLbl>
            <c:dLbl>
              <c:idx val="17"/>
              <c:tx>
                <c:rich>
                  <a:bodyPr/>
                  <a:lstStyle/>
                  <a:p>
                    <a:fld id="{C00B630E-FC64-4CBA-9E87-021C3183AF4F}"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E-200A-4FA5-B56B-06CDA31AB05C}"/>
                </c:ext>
              </c:extLst>
            </c:dLbl>
            <c:dLbl>
              <c:idx val="18"/>
              <c:tx>
                <c:rich>
                  <a:bodyPr/>
                  <a:lstStyle/>
                  <a:p>
                    <a:fld id="{A11E481F-D0F9-4C62-8F2C-1B626B46713C}"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F-200A-4FA5-B56B-06CDA31AB05C}"/>
                </c:ext>
              </c:extLst>
            </c:dLbl>
            <c:dLbl>
              <c:idx val="19"/>
              <c:tx>
                <c:rich>
                  <a:bodyPr/>
                  <a:lstStyle/>
                  <a:p>
                    <a:fld id="{0CB88D03-EDB9-4366-92D9-E6140FB73E10}"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10-200A-4FA5-B56B-06CDA31AB05C}"/>
                </c:ext>
              </c:extLst>
            </c:dLbl>
            <c:dLbl>
              <c:idx val="20"/>
              <c:tx>
                <c:rich>
                  <a:bodyPr/>
                  <a:lstStyle/>
                  <a:p>
                    <a:fld id="{66948483-7F25-4527-8157-612BE5489ED3}"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11-200A-4FA5-B56B-06CDA31AB05C}"/>
                </c:ext>
              </c:extLst>
            </c:dLbl>
            <c:dLbl>
              <c:idx val="21"/>
              <c:tx>
                <c:rich>
                  <a:bodyPr/>
                  <a:lstStyle/>
                  <a:p>
                    <a:fld id="{580AB39C-3642-459B-BF0E-EF2511CB4282}"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12-200A-4FA5-B56B-06CDA31AB05C}"/>
                </c:ext>
              </c:extLst>
            </c:dLbl>
            <c:dLbl>
              <c:idx val="22"/>
              <c:tx>
                <c:rich>
                  <a:bodyPr/>
                  <a:lstStyle/>
                  <a:p>
                    <a:fld id="{032B4FA9-B58B-4DFC-AD0A-13D482BA8B81}"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13-200A-4FA5-B56B-06CDA31AB05C}"/>
                </c:ext>
              </c:extLst>
            </c:dLbl>
            <c:dLbl>
              <c:idx val="23"/>
              <c:tx>
                <c:rich>
                  <a:bodyPr/>
                  <a:lstStyle/>
                  <a:p>
                    <a:fld id="{FC3FB0C7-58AD-4E71-B4DF-F6937A92C213}"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14-200A-4FA5-B56B-06CDA31AB05C}"/>
                </c:ext>
              </c:extLst>
            </c:dLbl>
            <c:dLbl>
              <c:idx val="24"/>
              <c:tx>
                <c:rich>
                  <a:bodyPr/>
                  <a:lstStyle/>
                  <a:p>
                    <a:fld id="{951C3953-4CB8-45AA-800C-E778145CB64A}"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1-5C85-44C3-B2B3-F499BC4327C0}"/>
                </c:ext>
              </c:extLst>
            </c:dLbl>
            <c:dLbl>
              <c:idx val="25"/>
              <c:tx>
                <c:rich>
                  <a:bodyPr/>
                  <a:lstStyle/>
                  <a:p>
                    <a:fld id="{959084A6-6D57-4D8D-80D0-F7E278585CB3}"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2-5C85-44C3-B2B3-F499BC4327C0}"/>
                </c:ext>
              </c:extLst>
            </c:dLbl>
            <c:dLbl>
              <c:idx val="26"/>
              <c:tx>
                <c:rich>
                  <a:bodyPr/>
                  <a:lstStyle/>
                  <a:p>
                    <a:fld id="{D45ED403-2458-4894-947E-5CEACA6184F9}"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3-5C85-44C3-B2B3-F499BC4327C0}"/>
                </c:ext>
              </c:extLst>
            </c:dLbl>
            <c:dLbl>
              <c:idx val="27"/>
              <c:tx>
                <c:rich>
                  <a:bodyPr/>
                  <a:lstStyle/>
                  <a:p>
                    <a:fld id="{3FAFBAD2-0A99-4F18-9D8B-53F477FF5DD4}"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4-5C85-44C3-B2B3-F499BC4327C0}"/>
                </c:ext>
              </c:extLst>
            </c:dLbl>
            <c:dLbl>
              <c:idx val="28"/>
              <c:tx>
                <c:rich>
                  <a:bodyPr/>
                  <a:lstStyle/>
                  <a:p>
                    <a:fld id="{3ED9401A-4B89-4352-8C7F-FFA89C40BA49}"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5-5C85-44C3-B2B3-F499BC4327C0}"/>
                </c:ext>
              </c:extLst>
            </c:dLbl>
            <c:dLbl>
              <c:idx val="29"/>
              <c:tx>
                <c:rich>
                  <a:bodyPr/>
                  <a:lstStyle/>
                  <a:p>
                    <a:fld id="{64B8AD89-875E-486C-AFCC-232B30FEC960}"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6-5C85-44C3-B2B3-F499BC4327C0}"/>
                </c:ext>
              </c:extLst>
            </c:dLbl>
            <c:dLbl>
              <c:idx val="30"/>
              <c:tx>
                <c:rich>
                  <a:bodyPr/>
                  <a:lstStyle/>
                  <a:p>
                    <a:fld id="{6190E740-E86C-4EB3-B433-6B0F24D72534}"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7-5C85-44C3-B2B3-F499BC4327C0}"/>
                </c:ext>
              </c:extLst>
            </c:dLbl>
            <c:dLbl>
              <c:idx val="31"/>
              <c:tx>
                <c:rich>
                  <a:bodyPr/>
                  <a:lstStyle/>
                  <a:p>
                    <a:fld id="{0234CC08-FB62-4518-973F-ED5CB1BD43CD}"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8-5C85-44C3-B2B3-F499BC4327C0}"/>
                </c:ext>
              </c:extLst>
            </c:dLbl>
            <c:dLbl>
              <c:idx val="32"/>
              <c:tx>
                <c:rich>
                  <a:bodyPr/>
                  <a:lstStyle/>
                  <a:p>
                    <a:fld id="{B10A2869-EC6F-4427-8113-FC0C1E3AEBF1}"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9-5C85-44C3-B2B3-F499BC4327C0}"/>
                </c:ext>
              </c:extLst>
            </c:dLbl>
            <c:dLbl>
              <c:idx val="33"/>
              <c:tx>
                <c:rich>
                  <a:bodyPr/>
                  <a:lstStyle/>
                  <a:p>
                    <a:fld id="{C5F0C686-5F40-4DF3-A280-840E75E645BF}"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A-5C85-44C3-B2B3-F499BC4327C0}"/>
                </c:ext>
              </c:extLst>
            </c:dLbl>
            <c:dLbl>
              <c:idx val="34"/>
              <c:tx>
                <c:rich>
                  <a:bodyPr/>
                  <a:lstStyle/>
                  <a:p>
                    <a:fld id="{0021F3F5-41BF-496F-B26E-75FC3EEC1C5A}"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B-5C85-44C3-B2B3-F499BC4327C0}"/>
                </c:ext>
              </c:extLst>
            </c:dLbl>
            <c:dLbl>
              <c:idx val="35"/>
              <c:tx>
                <c:rich>
                  <a:bodyPr/>
                  <a:lstStyle/>
                  <a:p>
                    <a:fld id="{390045EB-09EE-491E-876B-5391490CD8DC}"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C-5C85-44C3-B2B3-F499BC4327C0}"/>
                </c:ext>
              </c:extLst>
            </c:dLbl>
            <c:dLbl>
              <c:idx val="36"/>
              <c:tx>
                <c:rich>
                  <a:bodyPr/>
                  <a:lstStyle/>
                  <a:p>
                    <a:fld id="{91A47700-B7F8-4464-97CD-76BC2199EE92}"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D-5C85-44C3-B2B3-F499BC4327C0}"/>
                </c:ext>
              </c:extLst>
            </c:dLbl>
            <c:dLbl>
              <c:idx val="37"/>
              <c:tx>
                <c:rich>
                  <a:bodyPr/>
                  <a:lstStyle/>
                  <a:p>
                    <a:fld id="{EE44CFFF-B099-4160-BF65-6A68F2BF8EDF}"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E-5C85-44C3-B2B3-F499BC4327C0}"/>
                </c:ext>
              </c:extLst>
            </c:dLbl>
            <c:dLbl>
              <c:idx val="38"/>
              <c:tx>
                <c:rich>
                  <a:bodyPr/>
                  <a:lstStyle/>
                  <a:p>
                    <a:fld id="{34F18582-8E2A-4016-952D-80060D67E724}"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F-5C85-44C3-B2B3-F499BC4327C0}"/>
                </c:ext>
              </c:extLst>
            </c:dLbl>
            <c:dLbl>
              <c:idx val="39"/>
              <c:tx>
                <c:rich>
                  <a:bodyPr/>
                  <a:lstStyle/>
                  <a:p>
                    <a:fld id="{C1718BA1-0990-4D19-AB1A-42F06118C599}"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10-5C85-44C3-B2B3-F499BC4327C0}"/>
                </c:ext>
              </c:extLst>
            </c:dLbl>
            <c:dLbl>
              <c:idx val="40"/>
              <c:tx>
                <c:rich>
                  <a:bodyPr/>
                  <a:lstStyle/>
                  <a:p>
                    <a:fld id="{DF92DEAA-FD92-431D-89C0-4F5581EA477D}"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11-5C85-44C3-B2B3-F499BC4327C0}"/>
                </c:ext>
              </c:extLst>
            </c:dLbl>
            <c:dLbl>
              <c:idx val="41"/>
              <c:tx>
                <c:rich>
                  <a:bodyPr/>
                  <a:lstStyle/>
                  <a:p>
                    <a:fld id="{8AE8C42F-A2A2-4EDD-BAF6-BD4C651B3F71}" type="CELLRANGE">
                      <a:rPr lang="fr-FR"/>
                      <a:pPr/>
                      <a:t>[PLAGECELL]</a:t>
                    </a:fld>
                    <a:endParaRPr lang="fr-FR"/>
                  </a:p>
                </c:rich>
              </c:tx>
              <c:dLblPos val="b"/>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12-5C85-44C3-B2B3-F499BC4327C0}"/>
                </c:ext>
              </c:extLst>
            </c:dLbl>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b"/>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xVal>
            <c:strRef>
              <c:f>[0]!ChoixDirecteur</c:f>
              <c:strCache>
                <c:ptCount val="42"/>
                <c:pt idx="0">
                  <c:v>Grenoble</c:v>
                </c:pt>
                <c:pt idx="1">
                  <c:v>Grenoble</c:v>
                </c:pt>
                <c:pt idx="2">
                  <c:v>Grenoble</c:v>
                </c:pt>
                <c:pt idx="3">
                  <c:v>Grenoble</c:v>
                </c:pt>
                <c:pt idx="4">
                  <c:v>Grenoble</c:v>
                </c:pt>
                <c:pt idx="5">
                  <c:v>Grenoble</c:v>
                </c:pt>
                <c:pt idx="6">
                  <c:v>Lyon</c:v>
                </c:pt>
                <c:pt idx="7">
                  <c:v>Lyon</c:v>
                </c:pt>
                <c:pt idx="8">
                  <c:v>Lyon</c:v>
                </c:pt>
                <c:pt idx="9">
                  <c:v>Lyon</c:v>
                </c:pt>
                <c:pt idx="10">
                  <c:v>Lyon</c:v>
                </c:pt>
                <c:pt idx="11">
                  <c:v>Lyon</c:v>
                </c:pt>
                <c:pt idx="12">
                  <c:v>Marseille</c:v>
                </c:pt>
                <c:pt idx="13">
                  <c:v>Marseille</c:v>
                </c:pt>
                <c:pt idx="14">
                  <c:v>Marseille</c:v>
                </c:pt>
                <c:pt idx="15">
                  <c:v>Marseille</c:v>
                </c:pt>
                <c:pt idx="16">
                  <c:v>Marseille</c:v>
                </c:pt>
                <c:pt idx="17">
                  <c:v>Marseille</c:v>
                </c:pt>
                <c:pt idx="18">
                  <c:v>Paris</c:v>
                </c:pt>
                <c:pt idx="19">
                  <c:v>Paris</c:v>
                </c:pt>
                <c:pt idx="20">
                  <c:v>Paris</c:v>
                </c:pt>
                <c:pt idx="21">
                  <c:v>Paris</c:v>
                </c:pt>
                <c:pt idx="22">
                  <c:v>Paris</c:v>
                </c:pt>
                <c:pt idx="23">
                  <c:v>Paris</c:v>
                </c:pt>
                <c:pt idx="24">
                  <c:v>Paris</c:v>
                </c:pt>
                <c:pt idx="25">
                  <c:v>Strasbourg</c:v>
                </c:pt>
                <c:pt idx="26">
                  <c:v>Strasbourg</c:v>
                </c:pt>
                <c:pt idx="27">
                  <c:v>Strasbourg</c:v>
                </c:pt>
                <c:pt idx="28">
                  <c:v>Strasbourg</c:v>
                </c:pt>
                <c:pt idx="29">
                  <c:v>Strasbourg</c:v>
                </c:pt>
                <c:pt idx="30">
                  <c:v>Strasbourg</c:v>
                </c:pt>
                <c:pt idx="31">
                  <c:v>Nice</c:v>
                </c:pt>
                <c:pt idx="32">
                  <c:v>Nice</c:v>
                </c:pt>
                <c:pt idx="33">
                  <c:v>Nice</c:v>
                </c:pt>
                <c:pt idx="34">
                  <c:v>Toulouse</c:v>
                </c:pt>
                <c:pt idx="35">
                  <c:v>Toulouse</c:v>
                </c:pt>
                <c:pt idx="36">
                  <c:v>Toulouse</c:v>
                </c:pt>
                <c:pt idx="37">
                  <c:v>Toulouse</c:v>
                </c:pt>
                <c:pt idx="38">
                  <c:v>Toulouse</c:v>
                </c:pt>
                <c:pt idx="39">
                  <c:v>Toulouse</c:v>
                </c:pt>
                <c:pt idx="40">
                  <c:v>Toulouse</c:v>
                </c:pt>
                <c:pt idx="41">
                  <c:v>0</c:v>
                </c:pt>
              </c:strCache>
            </c:strRef>
          </c:xVal>
          <c:yVal>
            <c:numRef>
              <c:f>[0]!ChoixAbscisse</c:f>
              <c:numCache>
                <c:formatCode>General</c:formatCode>
                <c:ptCount val="42"/>
                <c:pt idx="0">
                  <c:v>2</c:v>
                </c:pt>
                <c:pt idx="1">
                  <c:v>3</c:v>
                </c:pt>
                <c:pt idx="2">
                  <c:v>4</c:v>
                </c:pt>
                <c:pt idx="3">
                  <c:v>5</c:v>
                </c:pt>
                <c:pt idx="4">
                  <c:v>6</c:v>
                </c:pt>
                <c:pt idx="5">
                  <c:v>7</c:v>
                </c:pt>
                <c:pt idx="6">
                  <c:v>8</c:v>
                </c:pt>
                <c:pt idx="7">
                  <c:v>9</c:v>
                </c:pt>
                <c:pt idx="8">
                  <c:v>10</c:v>
                </c:pt>
                <c:pt idx="9">
                  <c:v>11</c:v>
                </c:pt>
                <c:pt idx="10">
                  <c:v>12</c:v>
                </c:pt>
                <c:pt idx="11">
                  <c:v>13</c:v>
                </c:pt>
                <c:pt idx="12">
                  <c:v>14</c:v>
                </c:pt>
                <c:pt idx="13">
                  <c:v>15</c:v>
                </c:pt>
                <c:pt idx="14">
                  <c:v>16</c:v>
                </c:pt>
                <c:pt idx="15">
                  <c:v>17</c:v>
                </c:pt>
                <c:pt idx="16">
                  <c:v>18</c:v>
                </c:pt>
                <c:pt idx="17">
                  <c:v>19</c:v>
                </c:pt>
                <c:pt idx="18">
                  <c:v>20</c:v>
                </c:pt>
                <c:pt idx="19">
                  <c:v>21</c:v>
                </c:pt>
                <c:pt idx="20">
                  <c:v>22</c:v>
                </c:pt>
                <c:pt idx="21">
                  <c:v>23</c:v>
                </c:pt>
                <c:pt idx="22">
                  <c:v>24</c:v>
                </c:pt>
                <c:pt idx="23">
                  <c:v>25</c:v>
                </c:pt>
                <c:pt idx="24">
                  <c:v>26</c:v>
                </c:pt>
                <c:pt idx="25">
                  <c:v>27</c:v>
                </c:pt>
                <c:pt idx="26">
                  <c:v>28</c:v>
                </c:pt>
                <c:pt idx="27">
                  <c:v>29</c:v>
                </c:pt>
                <c:pt idx="28">
                  <c:v>30</c:v>
                </c:pt>
                <c:pt idx="29">
                  <c:v>31</c:v>
                </c:pt>
                <c:pt idx="30">
                  <c:v>32</c:v>
                </c:pt>
                <c:pt idx="31">
                  <c:v>33</c:v>
                </c:pt>
                <c:pt idx="32">
                  <c:v>34</c:v>
                </c:pt>
                <c:pt idx="33">
                  <c:v>35</c:v>
                </c:pt>
                <c:pt idx="34">
                  <c:v>36</c:v>
                </c:pt>
                <c:pt idx="35">
                  <c:v>37</c:v>
                </c:pt>
                <c:pt idx="36">
                  <c:v>38</c:v>
                </c:pt>
                <c:pt idx="37">
                  <c:v>39</c:v>
                </c:pt>
                <c:pt idx="38">
                  <c:v>40</c:v>
                </c:pt>
                <c:pt idx="39">
                  <c:v>41</c:v>
                </c:pt>
                <c:pt idx="40">
                  <c:v>42</c:v>
                </c:pt>
                <c:pt idx="41">
                  <c:v>43</c:v>
                </c:pt>
              </c:numCache>
            </c:numRef>
          </c:yVal>
          <c:smooth val="0"/>
          <c:extLst>
            <c:ext xmlns:c15="http://schemas.microsoft.com/office/drawing/2012/chart" uri="{02D57815-91ED-43cb-92C2-25804820EDAC}">
              <c15:datalabelsRange>
                <c15:f>[0]!ChoixEntité</c15:f>
                <c15:dlblRangeCache>
                  <c:ptCount val="42"/>
                  <c:pt idx="0">
                    <c:v>Grenoble
Test1</c:v>
                  </c:pt>
                  <c:pt idx="1">
                    <c:v>Grenoble
Test2</c:v>
                  </c:pt>
                  <c:pt idx="2">
                    <c:v>Grenoble
Test3</c:v>
                  </c:pt>
                  <c:pt idx="3">
                    <c:v>Grenoble
Test4</c:v>
                  </c:pt>
                  <c:pt idx="4">
                    <c:v>Grenoble
Test5</c:v>
                  </c:pt>
                  <c:pt idx="5">
                    <c:v>Grenoble
Test6</c:v>
                  </c:pt>
                  <c:pt idx="6">
                    <c:v>Lyon
Test7</c:v>
                  </c:pt>
                  <c:pt idx="7">
                    <c:v>Lyon
Test8</c:v>
                  </c:pt>
                  <c:pt idx="8">
                    <c:v>Lyon
Test9</c:v>
                  </c:pt>
                  <c:pt idx="9">
                    <c:v>Lyon
Test10</c:v>
                  </c:pt>
                  <c:pt idx="10">
                    <c:v>Lyon
Test11</c:v>
                  </c:pt>
                  <c:pt idx="11">
                    <c:v>Lyon
Test12</c:v>
                  </c:pt>
                  <c:pt idx="12">
                    <c:v>Marseille
Test13</c:v>
                  </c:pt>
                  <c:pt idx="13">
                    <c:v>Marseille
Test14</c:v>
                  </c:pt>
                  <c:pt idx="14">
                    <c:v>Marseille
Test15</c:v>
                  </c:pt>
                  <c:pt idx="15">
                    <c:v>Marseille
Test16</c:v>
                  </c:pt>
                  <c:pt idx="16">
                    <c:v>Marseille
Test17</c:v>
                  </c:pt>
                  <c:pt idx="17">
                    <c:v>Marseille
Test18</c:v>
                  </c:pt>
                  <c:pt idx="18">
                    <c:v>Paris
Test19</c:v>
                  </c:pt>
                  <c:pt idx="19">
                    <c:v>Paris
Test20</c:v>
                  </c:pt>
                  <c:pt idx="20">
                    <c:v>Paris
Test21</c:v>
                  </c:pt>
                  <c:pt idx="21">
                    <c:v>Paris
Test22</c:v>
                  </c:pt>
                  <c:pt idx="22">
                    <c:v>Paris
Test23</c:v>
                  </c:pt>
                  <c:pt idx="23">
                    <c:v>Paris
Test24</c:v>
                  </c:pt>
                  <c:pt idx="24">
                    <c:v>Paris
Test25</c:v>
                  </c:pt>
                  <c:pt idx="25">
                    <c:v>Strasbourg
Test26</c:v>
                  </c:pt>
                  <c:pt idx="26">
                    <c:v>Strasbourg
Test27</c:v>
                  </c:pt>
                  <c:pt idx="27">
                    <c:v>Strasbourg
Test28</c:v>
                  </c:pt>
                  <c:pt idx="28">
                    <c:v>Strasbourg
Test29</c:v>
                  </c:pt>
                  <c:pt idx="29">
                    <c:v>Strasbourg
Test30</c:v>
                  </c:pt>
                  <c:pt idx="30">
                    <c:v>Strasbourg
Test31</c:v>
                  </c:pt>
                  <c:pt idx="31">
                    <c:v>Nice
Test32</c:v>
                  </c:pt>
                  <c:pt idx="32">
                    <c:v>Nice
Test33</c:v>
                  </c:pt>
                  <c:pt idx="33">
                    <c:v>Nice
Test34</c:v>
                  </c:pt>
                  <c:pt idx="34">
                    <c:v>Toulouse
Test35</c:v>
                  </c:pt>
                  <c:pt idx="35">
                    <c:v>Toulouse
Test36</c:v>
                  </c:pt>
                  <c:pt idx="36">
                    <c:v>Toulouse
Test37</c:v>
                  </c:pt>
                  <c:pt idx="37">
                    <c:v>Toulouse
Test38</c:v>
                  </c:pt>
                  <c:pt idx="38">
                    <c:v>Toulouse
Test39</c:v>
                  </c:pt>
                  <c:pt idx="39">
                    <c:v>Toulouse
Test40</c:v>
                  </c:pt>
                  <c:pt idx="40">
                    <c:v>Toulouse
Test41</c:v>
                  </c:pt>
                  <c:pt idx="41">
                    <c:v>
</c:v>
                  </c:pt>
                </c15:dlblRangeCache>
              </c15:datalabelsRange>
            </c:ext>
            <c:ext xmlns:c16="http://schemas.microsoft.com/office/drawing/2014/chart" uri="{C3380CC4-5D6E-409C-BE32-E72D297353CC}">
              <c16:uniqueId val="{00000009-1E00-422D-B962-8B44A3997B63}"/>
            </c:ext>
          </c:extLst>
        </c:ser>
        <c:dLbls>
          <c:showLegendKey val="0"/>
          <c:showVal val="0"/>
          <c:showCatName val="0"/>
          <c:showSerName val="0"/>
          <c:showPercent val="0"/>
          <c:showBubbleSize val="0"/>
        </c:dLbls>
        <c:axId val="520281992"/>
        <c:axId val="520282712"/>
      </c:scatterChart>
      <c:valAx>
        <c:axId val="520281992"/>
        <c:scaling>
          <c:orientation val="minMax"/>
        </c:scaling>
        <c:delete val="1"/>
        <c:axPos val="b"/>
        <c:majorGridlines>
          <c:spPr>
            <a:ln w="9525" cap="flat" cmpd="sng" algn="ctr">
              <a:solidFill>
                <a:schemeClr val="tx1">
                  <a:lumMod val="15000"/>
                  <a:lumOff val="85000"/>
                </a:schemeClr>
              </a:solidFill>
              <a:round/>
            </a:ln>
            <a:effectLst/>
          </c:spPr>
        </c:majorGridlines>
        <c:numFmt formatCode="General" sourceLinked="1"/>
        <c:majorTickMark val="out"/>
        <c:minorTickMark val="none"/>
        <c:tickLblPos val="nextTo"/>
        <c:crossAx val="520282712"/>
        <c:crosses val="autoZero"/>
        <c:crossBetween val="midCat"/>
      </c:valAx>
      <c:valAx>
        <c:axId val="520282712"/>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w="9525"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520281992"/>
        <c:crosses val="autoZero"/>
        <c:crossBetween val="midCat"/>
      </c:valAx>
      <c:spPr>
        <a:noFill/>
        <a:ln>
          <a:noFill/>
        </a:ln>
        <a:effectLst/>
      </c:spPr>
    </c:plotArea>
    <c:legend>
      <c:legendPos val="r"/>
      <c:legendEntry>
        <c:idx val="2"/>
        <c:delete val="1"/>
      </c:legendEntry>
      <c:legendEntry>
        <c:idx val="3"/>
        <c:delete val="1"/>
      </c:legendEntry>
      <c:layout>
        <c:manualLayout>
          <c:xMode val="edge"/>
          <c:yMode val="edge"/>
          <c:x val="0.80556990740740742"/>
          <c:y val="0.41438888888888881"/>
          <c:w val="0.1865905864197531"/>
          <c:h val="0.178595"/>
        </c:manualLayout>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0"/>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40">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19050"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40">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19050"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40">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19050"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spPr>
      <a:ln w="9525" cap="flat" cmpd="sng" algn="ctr">
        <a:solidFill>
          <a:schemeClr val="tx1">
            <a:lumMod val="25000"/>
            <a:lumOff val="75000"/>
          </a:schemeClr>
        </a:solidFill>
        <a:round/>
      </a:ln>
    </cs:spPr>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_rels/drawing3.xml.rels><?xml version="1.0" encoding="UTF-8" standalone="yes"?>
<Relationships xmlns="http://schemas.openxmlformats.org/package/2006/relationships"><Relationship Id="rId1" Type="http://schemas.openxmlformats.org/officeDocument/2006/relationships/chart" Target="../charts/chart3.xml"/></Relationships>
</file>

<file path=xl/drawings/drawing1.xml><?xml version="1.0" encoding="utf-8"?>
<xdr:wsDr xmlns:xdr="http://schemas.openxmlformats.org/drawingml/2006/spreadsheetDrawing" xmlns:a="http://schemas.openxmlformats.org/drawingml/2006/main">
  <xdr:twoCellAnchor>
    <xdr:from>
      <xdr:col>1</xdr:col>
      <xdr:colOff>9523</xdr:colOff>
      <xdr:row>1</xdr:row>
      <xdr:rowOff>19048</xdr:rowOff>
    </xdr:from>
    <xdr:to>
      <xdr:col>22</xdr:col>
      <xdr:colOff>190500</xdr:colOff>
      <xdr:row>34</xdr:row>
      <xdr:rowOff>38099</xdr:rowOff>
    </xdr:to>
    <xdr:graphicFrame macro="">
      <xdr:nvGraphicFramePr>
        <xdr:cNvPr id="2" name="Graphique 1">
          <a:extLst>
            <a:ext uri="{FF2B5EF4-FFF2-40B4-BE49-F238E27FC236}">
              <a16:creationId xmlns:a16="http://schemas.microsoft.com/office/drawing/2014/main" id="{9A797F56-6719-B5AC-5191-B1462B9C2AA3}"/>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xdr:col>
      <xdr:colOff>212723</xdr:colOff>
      <xdr:row>27</xdr:row>
      <xdr:rowOff>126998</xdr:rowOff>
    </xdr:from>
    <xdr:to>
      <xdr:col>4</xdr:col>
      <xdr:colOff>209550</xdr:colOff>
      <xdr:row>31</xdr:row>
      <xdr:rowOff>171638</xdr:rowOff>
    </xdr:to>
    <xdr:sp macro="" textlink="'base de travail'!Z2">
      <xdr:nvSpPr>
        <xdr:cNvPr id="3" name="Rectangle 1" hidden="1">
          <a:extLst>
            <a:ext uri="{FF2B5EF4-FFF2-40B4-BE49-F238E27FC236}">
              <a16:creationId xmlns:a16="http://schemas.microsoft.com/office/drawing/2014/main" id="{8C043008-BF5D-43C9-8953-F48DC68F23C2}"/>
            </a:ext>
          </a:extLst>
        </xdr:cNvPr>
        <xdr:cNvSpPr/>
      </xdr:nvSpPr>
      <xdr:spPr>
        <a:xfrm>
          <a:off x="1812923" y="5099048"/>
          <a:ext cx="1597027" cy="781240"/>
        </a:xfrm>
        <a:prstGeom prst="rect">
          <a:avLst/>
        </a:prstGeom>
        <a:solidFill>
          <a:schemeClr val="accent3">
            <a:lumMod val="20000"/>
            <a:lumOff val="80000"/>
          </a:schemeClr>
        </a:solidFill>
        <a:ln w="6350"/>
        <a:effectLst>
          <a:outerShdw blurRad="63500" sx="102000" sy="102000" algn="ctr" rotWithShape="0">
            <a:prstClr val="black">
              <a:alpha val="40000"/>
            </a:prstClr>
          </a:outerShdw>
        </a:effec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wrap="none" rtlCol="0" anchor="t">
          <a:spAutoFit/>
        </a:bodyPr>
        <a:lstStyle/>
        <a:p>
          <a:pPr algn="l"/>
          <a:fld id="{4B9F8958-4BE8-43C0-870F-A7C03265D612}" type="TxLink">
            <a:rPr lang="en-US" sz="1100" b="0" i="0" u="none" strike="noStrike">
              <a:solidFill>
                <a:srgbClr val="000000"/>
              </a:solidFill>
              <a:latin typeface="Calibri"/>
              <a:cs typeface="Calibri"/>
            </a:rPr>
            <a:pPr algn="l"/>
            <a:t>Nom : hh
Sexe : Homme
Âge : 43 ans
Rémunération : 69 840 €</a:t>
          </a:fld>
          <a:endParaRPr lang="fr-FR" sz="1100">
            <a:solidFill>
              <a:sysClr val="windowText" lastClr="000000"/>
            </a:solidFill>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12698</xdr:colOff>
      <xdr:row>1</xdr:row>
      <xdr:rowOff>19049</xdr:rowOff>
    </xdr:from>
    <xdr:to>
      <xdr:col>16</xdr:col>
      <xdr:colOff>404812</xdr:colOff>
      <xdr:row>39</xdr:row>
      <xdr:rowOff>35719</xdr:rowOff>
    </xdr:to>
    <xdr:graphicFrame macro="">
      <xdr:nvGraphicFramePr>
        <xdr:cNvPr id="2" name="Graphique 1">
          <a:extLst>
            <a:ext uri="{FF2B5EF4-FFF2-40B4-BE49-F238E27FC236}">
              <a16:creationId xmlns:a16="http://schemas.microsoft.com/office/drawing/2014/main" id="{3FE56705-A1A9-4D8C-9E25-25E1389BF026}"/>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7</xdr:col>
      <xdr:colOff>490536</xdr:colOff>
      <xdr:row>25</xdr:row>
      <xdr:rowOff>100011</xdr:rowOff>
    </xdr:from>
    <xdr:to>
      <xdr:col>9</xdr:col>
      <xdr:colOff>460189</xdr:colOff>
      <xdr:row>29</xdr:row>
      <xdr:rowOff>144651</xdr:rowOff>
    </xdr:to>
    <xdr:sp macro="" textlink="'base de travail'!AA2">
      <xdr:nvSpPr>
        <xdr:cNvPr id="3" name="Rectangle 1" hidden="1">
          <a:extLst>
            <a:ext uri="{FF2B5EF4-FFF2-40B4-BE49-F238E27FC236}">
              <a16:creationId xmlns:a16="http://schemas.microsoft.com/office/drawing/2014/main" id="{34C0C59D-F24E-4F6C-8B36-180626DC016D}"/>
            </a:ext>
          </a:extLst>
        </xdr:cNvPr>
        <xdr:cNvSpPr/>
      </xdr:nvSpPr>
      <xdr:spPr>
        <a:xfrm>
          <a:off x="6091236" y="4703761"/>
          <a:ext cx="1569853" cy="781240"/>
        </a:xfrm>
        <a:prstGeom prst="rect">
          <a:avLst/>
        </a:prstGeom>
        <a:solidFill>
          <a:schemeClr val="accent3">
            <a:lumMod val="20000"/>
            <a:lumOff val="80000"/>
          </a:schemeClr>
        </a:solidFill>
        <a:ln w="6350"/>
        <a:effectLst>
          <a:outerShdw blurRad="63500" sx="102000" sy="102000" algn="ctr" rotWithShape="0">
            <a:prstClr val="black">
              <a:alpha val="40000"/>
            </a:prstClr>
          </a:outerShdw>
        </a:effec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wrap="none" rtlCol="0" anchor="t">
          <a:spAutoFit/>
        </a:bodyPr>
        <a:lstStyle/>
        <a:p>
          <a:pPr algn="l"/>
          <a:fld id="{C36B1104-F6F5-4B14-A3F5-7ABBC6E1F2DF}" type="TxLink">
            <a:rPr lang="en-US" sz="1100" b="0" i="0" u="none" strike="noStrike">
              <a:solidFill>
                <a:srgbClr val="000000"/>
              </a:solidFill>
              <a:latin typeface="Calibri"/>
              <a:cs typeface="Calibri"/>
            </a:rPr>
            <a:pPr algn="l"/>
            <a:t>hh
Sexe : Homme
Ancienneté : 16 ans
Rémunération : 69840 €</a:t>
          </a:fld>
          <a:endParaRPr lang="fr-FR" sz="1100">
            <a:solidFill>
              <a:sysClr val="windowText" lastClr="000000"/>
            </a:solidFill>
          </a:endParaRP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xdr:col>
      <xdr:colOff>6350</xdr:colOff>
      <xdr:row>1</xdr:row>
      <xdr:rowOff>12700</xdr:rowOff>
    </xdr:from>
    <xdr:to>
      <xdr:col>11</xdr:col>
      <xdr:colOff>552450</xdr:colOff>
      <xdr:row>27</xdr:row>
      <xdr:rowOff>82550</xdr:rowOff>
    </xdr:to>
    <xdr:graphicFrame macro="">
      <xdr:nvGraphicFramePr>
        <xdr:cNvPr id="2" name="Graphique 1">
          <a:extLst>
            <a:ext uri="{FF2B5EF4-FFF2-40B4-BE49-F238E27FC236}">
              <a16:creationId xmlns:a16="http://schemas.microsoft.com/office/drawing/2014/main" id="{39D4F679-AFF2-4C0B-AD0D-B8A672668ED1}"/>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7</xdr:col>
      <xdr:colOff>127000</xdr:colOff>
      <xdr:row>18</xdr:row>
      <xdr:rowOff>183184</xdr:rowOff>
    </xdr:from>
    <xdr:to>
      <xdr:col>9</xdr:col>
      <xdr:colOff>96653</xdr:colOff>
      <xdr:row>24</xdr:row>
      <xdr:rowOff>31750</xdr:rowOff>
    </xdr:to>
    <xdr:sp macro="" textlink="'base de travail'!AB2">
      <xdr:nvSpPr>
        <xdr:cNvPr id="3" name="Rectangle 1" hidden="1">
          <a:extLst>
            <a:ext uri="{FF2B5EF4-FFF2-40B4-BE49-F238E27FC236}">
              <a16:creationId xmlns:a16="http://schemas.microsoft.com/office/drawing/2014/main" id="{63197437-8C21-4BAE-9A05-061B3D0483A0}"/>
            </a:ext>
          </a:extLst>
        </xdr:cNvPr>
        <xdr:cNvSpPr/>
      </xdr:nvSpPr>
      <xdr:spPr>
        <a:xfrm>
          <a:off x="5727700" y="3497884"/>
          <a:ext cx="1569853" cy="953466"/>
        </a:xfrm>
        <a:prstGeom prst="rect">
          <a:avLst/>
        </a:prstGeom>
        <a:solidFill>
          <a:schemeClr val="accent3">
            <a:lumMod val="20000"/>
            <a:lumOff val="80000"/>
          </a:schemeClr>
        </a:solidFill>
        <a:ln w="6350"/>
        <a:effectLst>
          <a:outerShdw blurRad="63500" sx="102000" sy="102000" algn="ctr" rotWithShape="0">
            <a:prstClr val="black">
              <a:alpha val="40000"/>
            </a:prstClr>
          </a:outerShdw>
        </a:effec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wrap="none" rtlCol="0" anchor="t">
          <a:spAutoFit/>
        </a:bodyPr>
        <a:lstStyle/>
        <a:p>
          <a:pPr algn="l"/>
          <a:fld id="{B8327669-F656-47F2-83D5-720655163123}" type="TxLink">
            <a:rPr lang="en-US" sz="1100" b="0" i="0" u="none" strike="noStrike">
              <a:solidFill>
                <a:srgbClr val="000000"/>
              </a:solidFill>
              <a:latin typeface="Calibri"/>
              <a:cs typeface="Calibri"/>
            </a:rPr>
            <a:pPr algn="l"/>
            <a:t>hh
Sexe : Homme
Directeur : Nice
Société : Test34
Rémunération : 69840 €</a:t>
          </a:fld>
          <a:endParaRPr lang="fr-FR" sz="1100">
            <a:solidFill>
              <a:sysClr val="windowText" lastClr="000000"/>
            </a:solidFill>
          </a:endParaRPr>
        </a:p>
      </xdr:txBody>
    </xdr:sp>
    <xdr:clientData/>
  </xdr:twoCellAnchor>
  <xdr:twoCellAnchor>
    <xdr:from>
      <xdr:col>18</xdr:col>
      <xdr:colOff>31750</xdr:colOff>
      <xdr:row>1</xdr:row>
      <xdr:rowOff>6350</xdr:rowOff>
    </xdr:from>
    <xdr:to>
      <xdr:col>24</xdr:col>
      <xdr:colOff>368300</xdr:colOff>
      <xdr:row>29</xdr:row>
      <xdr:rowOff>120650</xdr:rowOff>
    </xdr:to>
    <xdr:sp macro="" textlink="">
      <xdr:nvSpPr>
        <xdr:cNvPr id="4" name="ZoneTexte 3">
          <a:extLst>
            <a:ext uri="{FF2B5EF4-FFF2-40B4-BE49-F238E27FC236}">
              <a16:creationId xmlns:a16="http://schemas.microsoft.com/office/drawing/2014/main" id="{5C902B13-87A1-DF5D-0355-292557FF5D6A}"/>
            </a:ext>
          </a:extLst>
        </xdr:cNvPr>
        <xdr:cNvSpPr txBox="1"/>
      </xdr:nvSpPr>
      <xdr:spPr>
        <a:xfrm>
          <a:off x="13747750" y="190500"/>
          <a:ext cx="4908550" cy="5270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a:t>
          </a:r>
        </a:p>
        <a:p>
          <a:endParaRPr lang="fr-FR" sz="1100"/>
        </a:p>
        <a:p>
          <a:r>
            <a:rPr lang="fr-FR" sz="1100"/>
            <a:t>• Liste déroulante </a:t>
          </a:r>
          <a:r>
            <a:rPr lang="fr-FR" sz="1100" b="1"/>
            <a:t>sans doublon </a:t>
          </a:r>
          <a:r>
            <a:rPr lang="fr-FR" sz="1100"/>
            <a:t>en K2 (jaune) permettant de faire une sélection</a:t>
          </a:r>
          <a:r>
            <a:rPr lang="fr-FR" sz="1100" baseline="0"/>
            <a:t> de l'affichage des données par les directeurs.</a:t>
          </a:r>
        </a:p>
        <a:p>
          <a:r>
            <a:rPr lang="fr-FR" sz="1100" baseline="0"/>
            <a:t>• Cette liste commence tout en haut par un vide. Ce vide permet de n'avoir aucune sélection en affichant donc tout le monde.</a:t>
          </a:r>
        </a:p>
        <a:p>
          <a:r>
            <a:rPr lang="fr-FR" sz="1100" baseline="0"/>
            <a:t>• En faisant un choix dans cette liste déroulante, une macro active la sélection du graphique ce qui permet l'affichage des spécificités de chacun.</a:t>
          </a:r>
        </a:p>
        <a:p>
          <a:endParaRPr lang="fr-FR" sz="1100" baseline="0"/>
        </a:p>
        <a:p>
          <a:r>
            <a:rPr lang="fr-FR" sz="1100" b="1" strike="noStrike" baseline="0"/>
            <a:t>Attention :</a:t>
          </a:r>
          <a:endParaRPr lang="fr-FR" sz="1100" b="1" strike="noStrike" baseline="0">
            <a:solidFill>
              <a:srgbClr val="FF0000"/>
            </a:solidFill>
          </a:endParaRPr>
        </a:p>
        <a:p>
          <a:r>
            <a:rPr lang="fr-FR" sz="1100" strike="noStrike" baseline="0">
              <a:solidFill>
                <a:schemeClr val="dk1"/>
              </a:solidFill>
              <a:effectLst/>
              <a:latin typeface="+mn-lt"/>
              <a:ea typeface="+mn-ea"/>
              <a:cs typeface="+mn-cs"/>
            </a:rPr>
            <a:t>Par sécurité, à</a:t>
          </a:r>
          <a:r>
            <a:rPr lang="fr-FR" sz="1100" strike="noStrike" baseline="0"/>
            <a:t> l'activation des feuilles </a:t>
          </a:r>
          <a:r>
            <a:rPr lang="fr-FR" sz="1100" strike="noStrike" baseline="0">
              <a:solidFill>
                <a:schemeClr val="dk1"/>
              </a:solidFill>
              <a:effectLst/>
              <a:latin typeface="+mn-lt"/>
              <a:ea typeface="+mn-ea"/>
              <a:cs typeface="+mn-cs"/>
            </a:rPr>
            <a:t>"rem par age" et "rem par ancienneté"</a:t>
          </a:r>
          <a:r>
            <a:rPr lang="fr-FR" sz="1100" strike="noStrike" baseline="0"/>
            <a:t>, une macro remet le filtre en K2 à "vide" pour consulter les graphiques avec l'affichage de toutes les données.</a:t>
          </a:r>
        </a:p>
        <a:p>
          <a:endParaRPr lang="fr-FR" sz="1100" baseline="0"/>
        </a:p>
        <a:p>
          <a:r>
            <a:rPr lang="fr-FR" sz="1100" b="1" baseline="0"/>
            <a:t>Pour info, mais important :</a:t>
          </a:r>
        </a:p>
        <a:p>
          <a:r>
            <a:rPr lang="fr-FR" sz="1100" baseline="0"/>
            <a:t>• Une autre macro dans la feuille "base de travail" permet d'établir le numéro de chaque points visibles lors du tri de la liste déroulante de cette feuille. Il ne faut pas ajouter de colonne dans le tableau de la feuille "base de travail" car la macro ne suivrait pas l'ajout de colonne (sauf correction dans la macro - colonne 'M' basée sur la colonne 'H').</a:t>
          </a:r>
        </a:p>
        <a:p>
          <a:r>
            <a:rPr lang="fr-FR" sz="1100" baseline="0"/>
            <a:t>• Tous les graphiques portent le même nom "Graphique 1". Ne pas changer le nom, svp (bug macro assuré...).</a:t>
          </a:r>
        </a:p>
        <a:p>
          <a:endParaRPr lang="fr-FR" sz="1100" baseline="0"/>
        </a:p>
        <a:p>
          <a:r>
            <a:rPr lang="fr-FR" sz="1100" baseline="0"/>
            <a:t>• La courbe de tendance peut parfois gêner l'affichage spécifique (du rectangle au survol de la souris) si il n'y a que 2 ou 3 données notament si les points du graphique sont sur la courbe de tendance (je ne peux rien faire pour cela il faut prendre un peu plus de temps et viser juste !).</a:t>
          </a:r>
        </a:p>
        <a:p>
          <a:endParaRPr lang="fr-FR" sz="1100" baseline="0"/>
        </a:p>
        <a:p>
          <a:r>
            <a:rPr lang="fr-FR" sz="1100" b="1" baseline="0"/>
            <a:t>AL</a:t>
          </a:r>
          <a:endParaRPr lang="fr-FR" sz="1100" b="1"/>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33A8C509-188F-438A-B3E1-2807E14A777A}" name="Tableau1" displayName="Tableau1" ref="A2:V44" totalsRowShown="0" headerRowDxfId="26" dataDxfId="24" headerRowBorderDxfId="25" tableBorderDxfId="23" totalsRowBorderDxfId="22">
  <autoFilter ref="A2:V44" xr:uid="{33A8C509-188F-438A-B3E1-2807E14A777A}"/>
  <tableColumns count="22">
    <tableColumn id="1" xr3:uid="{CD6B7A82-0068-49E7-9E4E-B338328EE710}" name="Directeur" dataDxfId="21" dataCellStyle="Normal 7"/>
    <tableColumn id="2" xr3:uid="{31190053-ACE7-4B0C-8C97-D0B909AADC10}" name="Entreprise" dataDxfId="20" dataCellStyle="Normal 7"/>
    <tableColumn id="3" xr3:uid="{B87B34F7-4FBD-47C9-A624-2BBDF5751C0C}" name="Nom/prénom" dataDxfId="19" dataCellStyle="Normal 7"/>
    <tableColumn id="4" xr3:uid="{DF33DDD6-FB32-48C5-AE86-F85A71A21DA2}" name="Sexe" dataDxfId="18" dataCellStyle="Normal 7"/>
    <tableColumn id="5" xr3:uid="{A6BF10E4-E4A1-49B5-BF90-60E5C256FE3B}" name="Age" dataDxfId="17" dataCellStyle="Normal 7"/>
    <tableColumn id="6" xr3:uid="{5C89ED99-C5BB-4C08-AD69-522742D8BEFD}" name="Anc." dataDxfId="16" dataCellStyle="Normal 7"/>
    <tableColumn id="7" xr3:uid="{E35E2F7F-BA78-4FE4-9A0F-C593CC74F8D4}" name="Position" dataDxfId="15" dataCellStyle="Normal 7"/>
    <tableColumn id="8" xr3:uid="{CE843E36-4828-4D6B-B9A4-2BCD667F422B}" name="Brut mensuel 2025" dataDxfId="14" dataCellStyle="Normal 7"/>
    <tableColumn id="9" xr3:uid="{E1E0F575-9AC9-4653-AC4C-091613D69DAC}" name="Intéressement" dataDxfId="13"/>
    <tableColumn id="10" xr3:uid="{953A501A-EF83-4D79-97B8-A57817C874CF}" name="Participation" dataDxfId="12"/>
    <tableColumn id="11" xr3:uid="{39A7DB8C-7C6F-48AE-8BAE-9FC2963EAE0E}" name="Primes exc" dataDxfId="11"/>
    <tableColumn id="12" xr3:uid="{83FE5881-6A4A-4432-8CD8-2FA8414438AE}" name="Rémuneration Brute 2025" dataDxfId="10">
      <calculatedColumnFormula>(H3*13.4)+I3+J3+K3</calculatedColumnFormula>
    </tableColumn>
    <tableColumn id="13" xr3:uid="{469C48A6-6484-44BA-9DA6-DF4FD71EEA4B}" name="0" dataDxfId="9">
      <calculatedColumnFormula>IF(N3="","",LignesVisibles($N$2:N3))</calculatedColumnFormula>
    </tableColumn>
    <tableColumn id="21" xr3:uid="{98B51476-7DB1-4BC6-879A-227D655CADAF}" name="ChoixDir" dataDxfId="8">
      <calculatedColumnFormula>IF('rem par directeur'!$K$2="",Tableau1[Directeur],IF(Tableau1[[#This Row],[Directeur]]='rem par directeur'!$K$2,Tableau1[[#This Row],[Directeur]],NA()))</calculatedColumnFormula>
    </tableColumn>
    <tableColumn id="14" xr3:uid="{C0C87C69-66B6-44F1-8DFC-881388A9B867}" name="Homme" dataDxfId="7">
      <calculatedColumnFormula>IF(N3&lt;&gt;"",IF($D3="H",$L3,NA()),"")</calculatedColumnFormula>
    </tableColumn>
    <tableColumn id="15" xr3:uid="{6EA191D9-9FEC-46F1-8A4E-23D110F2B2EE}" name="Femme" dataDxfId="6">
      <calculatedColumnFormula>IF(N3&lt;&gt;"",IF(D3="F",L3,NA()),"")</calculatedColumnFormula>
    </tableColumn>
    <tableColumn id="22" xr3:uid="{FA1DC3CD-F325-45D1-B950-DB9632F5F0C8}" name="Mixte" dataDxfId="5">
      <calculatedColumnFormula>IF(N3&lt;&gt;"",$L3,NA())</calculatedColumnFormula>
    </tableColumn>
    <tableColumn id="16" xr3:uid="{E4AA568B-9623-4591-9835-D7D893899D66}" name="Sexe2" dataDxfId="4">
      <calculatedColumnFormula>IF(N3&lt;&gt;"",IF($D3="H","Homme","Femme"),"")</calculatedColumnFormula>
    </tableColumn>
    <tableColumn id="17" xr3:uid="{3E3C115E-3F88-4058-AC8F-7E3A5B996D77}" name="Entité" dataDxfId="3">
      <calculatedColumnFormula>IF(N3&lt;&gt;"",A3&amp;CHAR(10)&amp;B3,"")</calculatedColumnFormula>
    </tableColumn>
    <tableColumn id="18" xr3:uid="{5DA16219-0CE8-482E-BD00-D8A4861B1118}" name="Concat. Age" dataDxfId="2">
      <calculatedColumnFormula>"Nom : " &amp;'base de travail'!$C$3:$C$44&amp;CHAR(10)&amp;
"Sexe : "&amp;'base de travail'!$R$3:$R$44&amp;CHAR(10)&amp;
"Âge : "&amp;'base de travail'!$E$3:$E$44&amp;" ans"&amp;CHAR(10)&amp;
"Rémunération : "&amp;TEXT('base de travail'!$L$3:$L$44,"# ### €")</calculatedColumnFormula>
    </tableColumn>
    <tableColumn id="19" xr3:uid="{8E9DA591-2BB0-493A-9F65-45B807EA4CBB}" name="Concat. Ancienneté" dataDxfId="1">
      <calculatedColumnFormula>'base de travail'!$C$3:$C$44&amp;CHAR(10)&amp;
"Sexe : "&amp;'base de travail'!$R$3:$R$44&amp;CHAR(10)&amp;
"Ancienneté : "&amp;'base de travail'!$F$3:$F$44&amp;" ans"&amp;CHAR(10)&amp;
"Rémunération : "&amp;'base de travail'!$L$3:$L$44&amp;" €"</calculatedColumnFormula>
    </tableColumn>
    <tableColumn id="20" xr3:uid="{5D37C46F-36D3-4159-912C-697D8D27C521}" name="Concat. Directeur" dataDxfId="0">
      <calculatedColumnFormula>'base de travail'!$C$3:$C$44&amp;CHAR(10)&amp;
"Sexe : "&amp;'base de travail'!$R$3:$R$44&amp;CHAR(10)&amp;
"Directeur : "&amp;'base de travail'!$A$3:$A$44&amp;CHAR(10)&amp;
"Société : "&amp;'base de travail'!$B$3:$B$44&amp;CHAR(10)&amp;
"Rémunération : "&amp;'base de travail'!$L$3:$L$44&amp;" €"</calculatedColumnFormula>
    </tableColumn>
  </tableColumns>
  <tableStyleInfo showFirstColumn="0" showLastColumn="0" showRowStripes="1" showColumnStripes="0"/>
</table>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197A145-F1AD-40C2-AD1B-5ED17B5B8E0A}">
  <sheetPr codeName="Feuil1"/>
  <dimension ref="A1:AH80"/>
  <sheetViews>
    <sheetView workbookViewId="0">
      <selection activeCell="B37" sqref="B37:B38"/>
    </sheetView>
  </sheetViews>
  <sheetFormatPr baseColWidth="10" defaultColWidth="11.453125" defaultRowHeight="14.5" x14ac:dyDescent="0.35"/>
  <cols>
    <col min="1" max="1" width="9.08984375" bestFit="1" customWidth="1"/>
    <col min="2" max="2" width="25.26953125" bestFit="1" customWidth="1"/>
    <col min="3" max="3" width="12.7265625" bestFit="1" customWidth="1"/>
    <col min="4" max="4" width="5.7265625" bestFit="1" customWidth="1"/>
    <col min="5" max="5" width="4.54296875" bestFit="1" customWidth="1"/>
    <col min="6" max="6" width="5" bestFit="1" customWidth="1"/>
    <col min="7" max="7" width="8.26953125" bestFit="1" customWidth="1"/>
    <col min="8" max="8" width="17.81640625" bestFit="1" customWidth="1"/>
    <col min="9" max="9" width="13.81640625" bestFit="1" customWidth="1"/>
    <col min="10" max="10" width="12.54296875" bestFit="1" customWidth="1"/>
    <col min="11" max="11" width="11.1796875" bestFit="1" customWidth="1"/>
    <col min="12" max="12" width="24.26953125" bestFit="1" customWidth="1"/>
    <col min="13" max="13" width="8.7265625" customWidth="1"/>
    <col min="14" max="14" width="8.81640625" customWidth="1"/>
    <col min="15" max="15" width="8" customWidth="1"/>
    <col min="16" max="16" width="7.81640625" customWidth="1"/>
    <col min="17" max="17" width="9.1796875" customWidth="1"/>
    <col min="18" max="18" width="8" customWidth="1"/>
    <col min="19" max="19" width="14.7265625" customWidth="1"/>
    <col min="20" max="20" width="57.1796875" customWidth="1"/>
    <col min="21" max="21" width="69" customWidth="1"/>
    <col min="22" max="22" width="116.6328125" customWidth="1"/>
    <col min="23" max="23" width="10.81640625" customWidth="1"/>
    <col min="24" max="24" width="12.26953125" customWidth="1"/>
    <col min="25" max="25" width="10.81640625" customWidth="1"/>
    <col min="26" max="26" width="50.81640625" customWidth="1"/>
    <col min="27" max="27" width="57.81640625" customWidth="1"/>
    <col min="28" max="28" width="68.453125" customWidth="1"/>
    <col min="29" max="29" width="10.81640625" customWidth="1"/>
    <col min="30" max="30" width="21.81640625" customWidth="1"/>
    <col min="31" max="31" width="28.7265625" customWidth="1"/>
    <col min="32" max="32" width="26.7265625" customWidth="1"/>
    <col min="33" max="33" width="10.81640625" customWidth="1"/>
    <col min="34" max="34" width="7.26953125" customWidth="1"/>
    <col min="35" max="53" width="11.453125" customWidth="1"/>
  </cols>
  <sheetData>
    <row r="1" spans="1:34" x14ac:dyDescent="0.35">
      <c r="X1" s="2" t="s">
        <v>11</v>
      </c>
      <c r="Z1" s="4" t="s">
        <v>4</v>
      </c>
      <c r="AA1" s="4" t="s">
        <v>13</v>
      </c>
      <c r="AB1" s="5" t="s">
        <v>0</v>
      </c>
      <c r="AD1" s="1" t="s">
        <v>12</v>
      </c>
      <c r="AE1" s="1" t="s">
        <v>14</v>
      </c>
      <c r="AF1" s="1" t="s">
        <v>17</v>
      </c>
    </row>
    <row r="2" spans="1:34" x14ac:dyDescent="0.35">
      <c r="A2" s="9" t="s">
        <v>0</v>
      </c>
      <c r="B2" s="10" t="s">
        <v>1</v>
      </c>
      <c r="C2" s="10" t="s">
        <v>2</v>
      </c>
      <c r="D2" s="10" t="s">
        <v>3</v>
      </c>
      <c r="E2" s="10" t="s">
        <v>4</v>
      </c>
      <c r="F2" s="10" t="s">
        <v>5</v>
      </c>
      <c r="G2" s="10" t="s">
        <v>6</v>
      </c>
      <c r="H2" s="10" t="s">
        <v>27</v>
      </c>
      <c r="I2" s="10" t="s">
        <v>7</v>
      </c>
      <c r="J2" s="10" t="s">
        <v>8</v>
      </c>
      <c r="K2" s="10" t="s">
        <v>10</v>
      </c>
      <c r="L2" s="10" t="s">
        <v>28</v>
      </c>
      <c r="M2" s="11" t="s">
        <v>26</v>
      </c>
      <c r="N2" s="11" t="s">
        <v>24</v>
      </c>
      <c r="O2" s="11" t="s">
        <v>20</v>
      </c>
      <c r="P2" s="11" t="s">
        <v>21</v>
      </c>
      <c r="Q2" s="11" t="s">
        <v>25</v>
      </c>
      <c r="R2" s="11" t="s">
        <v>23</v>
      </c>
      <c r="S2" s="11" t="s">
        <v>22</v>
      </c>
      <c r="T2" s="12" t="s">
        <v>16</v>
      </c>
      <c r="U2" s="12" t="s">
        <v>15</v>
      </c>
      <c r="V2" s="13" t="s">
        <v>18</v>
      </c>
      <c r="X2" s="3">
        <v>34</v>
      </c>
      <c r="Z2" s="3" t="str">
        <f>INDEX('base de travail'!$T$3:$T$44,MesPointsIndex)</f>
        <v>Nom : hh
Sexe : Homme
Âge : 43 ans
Rémunération : 69 840 €</v>
      </c>
      <c r="AA2" s="3" t="str">
        <f>INDEX('base de travail'!$U$3:$U$44,MesPointsIndex)</f>
        <v>hh
Sexe : Homme
Ancienneté : 16 ans
Rémunération : 69840 €</v>
      </c>
      <c r="AB2" s="3" t="str">
        <f>INDEX('base de travail'!$V$3:$V$44,MesPointsIndex)</f>
        <v>hh
Sexe : Homme
Directeur : Nice
Société : Test34
Rémunération : 69840 €</v>
      </c>
      <c r="AH2" t="str">
        <f t="array" ref="AH2">IFERROR(INDEX(Liste,MATCH(SMALL(IF((COUNTIF(AH$1:AH1,Liste)=0)*(Liste&lt;&gt;""),COUNTIF(Liste,"&lt;"&amp;Liste)),1),IF(Liste&lt;&gt;"",COUNTIF(Liste,"&lt;"&amp;Liste)),0)),"")</f>
        <v>Grenoble</v>
      </c>
    </row>
    <row r="3" spans="1:34" s="15" customFormat="1" x14ac:dyDescent="0.35">
      <c r="A3" s="43" t="s">
        <v>31</v>
      </c>
      <c r="B3" s="44" t="s">
        <v>32</v>
      </c>
      <c r="C3" s="45" t="s">
        <v>33</v>
      </c>
      <c r="D3" s="46" t="s">
        <v>9</v>
      </c>
      <c r="E3" s="46">
        <v>61</v>
      </c>
      <c r="F3" s="47">
        <v>34</v>
      </c>
      <c r="G3" s="46" t="s">
        <v>29</v>
      </c>
      <c r="H3" s="48">
        <v>7330</v>
      </c>
      <c r="I3" s="49"/>
      <c r="J3" s="49"/>
      <c r="K3" s="49"/>
      <c r="L3" s="36">
        <f>(H3*13)+I3+J3+K3</f>
        <v>95290</v>
      </c>
      <c r="M3" s="37">
        <f>IF(N3="","",LignesVisibles($N$2:N3))</f>
        <v>2</v>
      </c>
      <c r="N3" s="37" t="str">
        <f>IF('rem par directeur'!$K$2="",Tableau1[Directeur],IF(Tableau1[[#This Row],[Directeur]]='rem par directeur'!$K$2,Tableau1[[#This Row],[Directeur]],NA()))</f>
        <v>Grenoble</v>
      </c>
      <c r="O3" s="37">
        <f t="shared" ref="O3:O44" si="0">IF(N3&lt;&gt;"",IF($D3="H",$L3,NA()),"")</f>
        <v>95290</v>
      </c>
      <c r="P3" s="37" t="e">
        <f t="shared" ref="P3:P44" si="1">IF(N3&lt;&gt;"",IF(D3="F",L3,NA()),"")</f>
        <v>#N/A</v>
      </c>
      <c r="Q3" s="37">
        <f t="shared" ref="Q3:Q44" si="2">IF(N3&lt;&gt;"",$L3,NA())</f>
        <v>95290</v>
      </c>
      <c r="R3" s="37" t="str">
        <f t="shared" ref="R3:R44" si="3">IF(N3&lt;&gt;"",IF($D3="H","Homme","Femme"),"")</f>
        <v>Homme</v>
      </c>
      <c r="S3" s="37" t="str">
        <f t="shared" ref="S3:S44" si="4">IF(N3&lt;&gt;"",A3&amp;CHAR(10)&amp;B3,"")</f>
        <v>Grenoble
Test1</v>
      </c>
      <c r="T3" s="37" t="str">
        <f>"Nom : " &amp;'base de travail'!$C$3:$C$44&amp;CHAR(10)&amp;
"Sexe : "&amp;'base de travail'!$R$3:$R$44&amp;CHAR(10)&amp;
"Âge : "&amp;'base de travail'!$E$3:$E$44&amp;" ans"&amp;CHAR(10)&amp;
"Rémunération : "&amp;TEXT('base de travail'!$L$3:$L$44,"# ### €")</f>
        <v>Nom : a
Sexe : Homme
Âge : 61 ans
Rémunération : 95 290 €</v>
      </c>
      <c r="U3" s="37" t="str">
        <f>'base de travail'!$C$3:$C$44&amp;CHAR(10)&amp;
"Sexe : "&amp;'base de travail'!$R$3:$R$44&amp;CHAR(10)&amp;
"Ancienneté : "&amp;'base de travail'!$F$3:$F$44&amp;" ans"&amp;CHAR(10)&amp;
"Rémunération : "&amp;'base de travail'!$L$3:$L$44&amp;" €"</f>
        <v>a
Sexe : Homme
Ancienneté : 34 ans
Rémunération : 95290 €</v>
      </c>
      <c r="V3" s="38" t="str">
        <f>'base de travail'!$C$3:$C$44&amp;CHAR(10)&amp;
"Sexe : "&amp;'base de travail'!$R$3:$R$44&amp;CHAR(10)&amp;
"Directeur : "&amp;'base de travail'!$A$3:$A$44&amp;CHAR(10)&amp;
"Société : "&amp;'base de travail'!$B$3:$B$44&amp;CHAR(10)&amp;
"Rémunération : "&amp;'base de travail'!$L$3:$L$44&amp;" €"</f>
        <v>a
Sexe : Homme
Directeur : Grenoble
Société : Test1
Rémunération : 95290 €</v>
      </c>
      <c r="AH3" s="15" t="str">
        <f t="array" ref="AH3">IFERROR(INDEX(Liste,MATCH(SMALL(IF((COUNTIF(AH$1:AH2,Liste)=0)*(Liste&lt;&gt;""),COUNTIF(Liste,"&lt;"&amp;Liste)),1),IF(Liste&lt;&gt;"",COUNTIF(Liste,"&lt;"&amp;Liste)),0)),"")</f>
        <v>Lyon</v>
      </c>
    </row>
    <row r="4" spans="1:34" s="15" customFormat="1" x14ac:dyDescent="0.35">
      <c r="A4" s="43" t="s">
        <v>31</v>
      </c>
      <c r="B4" s="44" t="s">
        <v>34</v>
      </c>
      <c r="C4" s="45" t="s">
        <v>35</v>
      </c>
      <c r="D4" s="46" t="s">
        <v>9</v>
      </c>
      <c r="E4" s="46">
        <v>42</v>
      </c>
      <c r="F4" s="46">
        <v>17</v>
      </c>
      <c r="G4" s="46" t="s">
        <v>29</v>
      </c>
      <c r="H4" s="48">
        <v>6970</v>
      </c>
      <c r="I4" s="49"/>
      <c r="J4" s="49"/>
      <c r="K4" s="49"/>
      <c r="L4" s="50">
        <f>(H4*12.3)+I4+J4+K4</f>
        <v>85731</v>
      </c>
      <c r="M4" s="41">
        <f>IF(N4="","",LignesVisibles($N$2:N4))</f>
        <v>3</v>
      </c>
      <c r="N4" s="41" t="str">
        <f>IF('rem par directeur'!$K$2="",Tableau1[Directeur],IF(Tableau1[[#This Row],[Directeur]]='rem par directeur'!$K$2,Tableau1[[#This Row],[Directeur]],NA()))</f>
        <v>Grenoble</v>
      </c>
      <c r="O4" s="41">
        <f t="shared" ref="O4:O9" si="5">IF(N4&lt;&gt;"",IF($D4="H",$L4,NA()),"")</f>
        <v>85731</v>
      </c>
      <c r="P4" s="41" t="e">
        <f t="shared" ref="P4:P9" si="6">IF(N4&lt;&gt;"",IF(D4="F",L4,NA()),"")</f>
        <v>#N/A</v>
      </c>
      <c r="Q4" s="42">
        <f t="shared" ref="Q4:Q9" si="7">IF(N4&lt;&gt;"",$L4,NA())</f>
        <v>85731</v>
      </c>
      <c r="R4" s="41" t="str">
        <f t="shared" ref="R4:R9" si="8">IF(N4&lt;&gt;"",IF($D4="H","Homme","Femme"),"")</f>
        <v>Homme</v>
      </c>
      <c r="S4" s="41" t="str">
        <f t="shared" ref="S4:S9" si="9">IF(N4&lt;&gt;"",A4&amp;CHAR(10)&amp;B4,"")</f>
        <v>Grenoble
Test2</v>
      </c>
      <c r="T4" s="41" t="str">
        <f>"Nom : " &amp;'base de travail'!$C$3:$C$44&amp;CHAR(10)&amp;
"Sexe : "&amp;'base de travail'!$R$3:$R$44&amp;CHAR(10)&amp;
"Âge : "&amp;'base de travail'!$E$3:$E$44&amp;" ans"&amp;CHAR(10)&amp;
"Rémunération : "&amp;TEXT('base de travail'!$L$3:$L$44,"# ### €")</f>
        <v>Nom : b
Sexe : Homme
Âge : 42 ans
Rémunération : 85 731 €</v>
      </c>
      <c r="U4" s="7" t="str">
        <f>'base de travail'!$C$3:$C$44&amp;CHAR(10)&amp;
"Sexe : "&amp;'base de travail'!$R$3:$R$44&amp;CHAR(10)&amp;
"Ancienneté : "&amp;'base de travail'!$F$3:$F$44&amp;" ans"&amp;CHAR(10)&amp;
"Rémunération : "&amp;'base de travail'!$L$3:$L$44&amp;" €"</f>
        <v>b
Sexe : Homme
Ancienneté : 17 ans
Rémunération : 85731 €</v>
      </c>
      <c r="V4" s="8" t="str">
        <f>'base de travail'!$C$3:$C$44&amp;CHAR(10)&amp;
"Sexe : "&amp;'base de travail'!$R$3:$R$44&amp;CHAR(10)&amp;
"Directeur : "&amp;'base de travail'!$A$3:$A$44&amp;CHAR(10)&amp;
"Société : "&amp;'base de travail'!$B$3:$B$44&amp;CHAR(10)&amp;
"Rémunération : "&amp;'base de travail'!$L$3:$L$44&amp;" €"</f>
        <v>b
Sexe : Homme
Directeur : Grenoble
Société : Test2
Rémunération : 85731 €</v>
      </c>
    </row>
    <row r="5" spans="1:34" s="15" customFormat="1" x14ac:dyDescent="0.35">
      <c r="A5" s="43" t="s">
        <v>31</v>
      </c>
      <c r="B5" s="44" t="s">
        <v>36</v>
      </c>
      <c r="C5" s="45" t="s">
        <v>37</v>
      </c>
      <c r="D5" s="46" t="s">
        <v>9</v>
      </c>
      <c r="E5" s="46">
        <v>52</v>
      </c>
      <c r="F5" s="46" t="s">
        <v>26</v>
      </c>
      <c r="G5" s="46"/>
      <c r="H5" s="48">
        <v>7250</v>
      </c>
      <c r="I5" s="49"/>
      <c r="J5" s="49"/>
      <c r="K5" s="49"/>
      <c r="L5" s="50">
        <f>(H5*12.3)+I5+J5+K5</f>
        <v>89175</v>
      </c>
      <c r="M5" s="41">
        <f>IF(N5="","",LignesVisibles($N$2:N5))</f>
        <v>4</v>
      </c>
      <c r="N5" s="41" t="str">
        <f>IF('rem par directeur'!$K$2="",Tableau1[Directeur],IF(Tableau1[[#This Row],[Directeur]]='rem par directeur'!$K$2,Tableau1[[#This Row],[Directeur]],NA()))</f>
        <v>Grenoble</v>
      </c>
      <c r="O5" s="41">
        <f t="shared" si="5"/>
        <v>89175</v>
      </c>
      <c r="P5" s="41" t="e">
        <f t="shared" si="6"/>
        <v>#N/A</v>
      </c>
      <c r="Q5" s="42">
        <f t="shared" si="7"/>
        <v>89175</v>
      </c>
      <c r="R5" s="41" t="str">
        <f t="shared" si="8"/>
        <v>Homme</v>
      </c>
      <c r="S5" s="41" t="str">
        <f t="shared" si="9"/>
        <v>Grenoble
Test3</v>
      </c>
      <c r="T5" s="41" t="str">
        <f>"Nom : " &amp;'base de travail'!$C$3:$C$44&amp;CHAR(10)&amp;
"Sexe : "&amp;'base de travail'!$R$3:$R$44&amp;CHAR(10)&amp;
"Âge : "&amp;'base de travail'!$E$3:$E$44&amp;" ans"&amp;CHAR(10)&amp;
"Rémunération : "&amp;TEXT('base de travail'!$L$3:$L$44,"# ### €")</f>
        <v>Nom : c
Sexe : Homme
Âge : 52 ans
Rémunération : 89 175 €</v>
      </c>
      <c r="U5" s="7" t="str">
        <f>'base de travail'!$C$3:$C$44&amp;CHAR(10)&amp;
"Sexe : "&amp;'base de travail'!$R$3:$R$44&amp;CHAR(10)&amp;
"Ancienneté : "&amp;'base de travail'!$F$3:$F$44&amp;" ans"&amp;CHAR(10)&amp;
"Rémunération : "&amp;'base de travail'!$L$3:$L$44&amp;" €"</f>
        <v>c
Sexe : Homme
Ancienneté : 0 ans
Rémunération : 89175 €</v>
      </c>
      <c r="V5" s="8" t="str">
        <f>'base de travail'!$C$3:$C$44&amp;CHAR(10)&amp;
"Sexe : "&amp;'base de travail'!$R$3:$R$44&amp;CHAR(10)&amp;
"Directeur : "&amp;'base de travail'!$A$3:$A$44&amp;CHAR(10)&amp;
"Société : "&amp;'base de travail'!$B$3:$B$44&amp;CHAR(10)&amp;
"Rémunération : "&amp;'base de travail'!$L$3:$L$44&amp;" €"</f>
        <v>c
Sexe : Homme
Directeur : Grenoble
Société : Test3
Rémunération : 89175 €</v>
      </c>
    </row>
    <row r="6" spans="1:34" s="15" customFormat="1" x14ac:dyDescent="0.35">
      <c r="A6" s="43" t="s">
        <v>31</v>
      </c>
      <c r="B6" s="44" t="s">
        <v>38</v>
      </c>
      <c r="C6" s="45" t="s">
        <v>39</v>
      </c>
      <c r="D6" s="46" t="s">
        <v>9</v>
      </c>
      <c r="E6" s="46">
        <v>41</v>
      </c>
      <c r="F6" s="47">
        <v>10</v>
      </c>
      <c r="G6" s="46" t="s">
        <v>29</v>
      </c>
      <c r="H6" s="48">
        <v>6020</v>
      </c>
      <c r="I6" s="49"/>
      <c r="J6" s="49"/>
      <c r="K6" s="49"/>
      <c r="L6" s="50">
        <f>(H6*13.4)+I6+J6+K6</f>
        <v>80668</v>
      </c>
      <c r="M6" s="41">
        <f>IF(N6="","",LignesVisibles($N$2:N6))</f>
        <v>5</v>
      </c>
      <c r="N6" s="41" t="str">
        <f>IF('rem par directeur'!$K$2="",Tableau1[Directeur],IF(Tableau1[[#This Row],[Directeur]]='rem par directeur'!$K$2,Tableau1[[#This Row],[Directeur]],NA()))</f>
        <v>Grenoble</v>
      </c>
      <c r="O6" s="41">
        <f t="shared" si="5"/>
        <v>80668</v>
      </c>
      <c r="P6" s="41" t="e">
        <f t="shared" si="6"/>
        <v>#N/A</v>
      </c>
      <c r="Q6" s="42">
        <f t="shared" si="7"/>
        <v>80668</v>
      </c>
      <c r="R6" s="41" t="str">
        <f t="shared" si="8"/>
        <v>Homme</v>
      </c>
      <c r="S6" s="41" t="str">
        <f t="shared" si="9"/>
        <v>Grenoble
Test4</v>
      </c>
      <c r="T6" s="41" t="str">
        <f>"Nom : " &amp;'base de travail'!$C$3:$C$44&amp;CHAR(10)&amp;
"Sexe : "&amp;'base de travail'!$R$3:$R$44&amp;CHAR(10)&amp;
"Âge : "&amp;'base de travail'!$E$3:$E$44&amp;" ans"&amp;CHAR(10)&amp;
"Rémunération : "&amp;TEXT('base de travail'!$L$3:$L$44,"# ### €")</f>
        <v>Nom : d
Sexe : Homme
Âge : 41 ans
Rémunération : 80 668 €</v>
      </c>
      <c r="U6" s="7" t="str">
        <f>'base de travail'!$C$3:$C$44&amp;CHAR(10)&amp;
"Sexe : "&amp;'base de travail'!$R$3:$R$44&amp;CHAR(10)&amp;
"Ancienneté : "&amp;'base de travail'!$F$3:$F$44&amp;" ans"&amp;CHAR(10)&amp;
"Rémunération : "&amp;'base de travail'!$L$3:$L$44&amp;" €"</f>
        <v>d
Sexe : Homme
Ancienneté : 10 ans
Rémunération : 80668 €</v>
      </c>
      <c r="V6" s="8" t="str">
        <f>'base de travail'!$C$3:$C$44&amp;CHAR(10)&amp;
"Sexe : "&amp;'base de travail'!$R$3:$R$44&amp;CHAR(10)&amp;
"Directeur : "&amp;'base de travail'!$A$3:$A$44&amp;CHAR(10)&amp;
"Société : "&amp;'base de travail'!$B$3:$B$44&amp;CHAR(10)&amp;
"Rémunération : "&amp;'base de travail'!$L$3:$L$44&amp;" €"</f>
        <v>d
Sexe : Homme
Directeur : Grenoble
Société : Test4
Rémunération : 80668 €</v>
      </c>
    </row>
    <row r="7" spans="1:34" s="15" customFormat="1" x14ac:dyDescent="0.35">
      <c r="A7" s="43" t="s">
        <v>31</v>
      </c>
      <c r="B7" s="44" t="s">
        <v>40</v>
      </c>
      <c r="C7" s="45" t="s">
        <v>41</v>
      </c>
      <c r="D7" s="46" t="s">
        <v>9</v>
      </c>
      <c r="E7" s="46">
        <v>43</v>
      </c>
      <c r="F7" s="47">
        <v>12</v>
      </c>
      <c r="G7" s="46" t="s">
        <v>30</v>
      </c>
      <c r="H7" s="48">
        <v>5950</v>
      </c>
      <c r="I7" s="49"/>
      <c r="J7" s="49"/>
      <c r="K7" s="49"/>
      <c r="L7" s="50">
        <f>(H7*12.3)+I7+J7+K7</f>
        <v>73185</v>
      </c>
      <c r="M7" s="41">
        <f>IF(N7="","",LignesVisibles($N$2:N7))</f>
        <v>6</v>
      </c>
      <c r="N7" s="41" t="str">
        <f>IF('rem par directeur'!$K$2="",Tableau1[Directeur],IF(Tableau1[[#This Row],[Directeur]]='rem par directeur'!$K$2,Tableau1[[#This Row],[Directeur]],NA()))</f>
        <v>Grenoble</v>
      </c>
      <c r="O7" s="41">
        <f t="shared" si="5"/>
        <v>73185</v>
      </c>
      <c r="P7" s="41" t="e">
        <f t="shared" si="6"/>
        <v>#N/A</v>
      </c>
      <c r="Q7" s="42">
        <f t="shared" si="7"/>
        <v>73185</v>
      </c>
      <c r="R7" s="41" t="str">
        <f t="shared" si="8"/>
        <v>Homme</v>
      </c>
      <c r="S7" s="41" t="str">
        <f t="shared" si="9"/>
        <v>Grenoble
Test5</v>
      </c>
      <c r="T7" s="41" t="str">
        <f>"Nom : " &amp;'base de travail'!$C$3:$C$44&amp;CHAR(10)&amp;
"Sexe : "&amp;'base de travail'!$R$3:$R$44&amp;CHAR(10)&amp;
"Âge : "&amp;'base de travail'!$E$3:$E$44&amp;" ans"&amp;CHAR(10)&amp;
"Rémunération : "&amp;TEXT('base de travail'!$L$3:$L$44,"# ### €")</f>
        <v>Nom : e
Sexe : Homme
Âge : 43 ans
Rémunération : 73 185 €</v>
      </c>
      <c r="U7" s="7" t="str">
        <f>'base de travail'!$C$3:$C$44&amp;CHAR(10)&amp;
"Sexe : "&amp;'base de travail'!$R$3:$R$44&amp;CHAR(10)&amp;
"Ancienneté : "&amp;'base de travail'!$F$3:$F$44&amp;" ans"&amp;CHAR(10)&amp;
"Rémunération : "&amp;'base de travail'!$L$3:$L$44&amp;" €"</f>
        <v>e
Sexe : Homme
Ancienneté : 12 ans
Rémunération : 73185 €</v>
      </c>
      <c r="V7" s="8" t="str">
        <f>'base de travail'!$C$3:$C$44&amp;CHAR(10)&amp;
"Sexe : "&amp;'base de travail'!$R$3:$R$44&amp;CHAR(10)&amp;
"Directeur : "&amp;'base de travail'!$A$3:$A$44&amp;CHAR(10)&amp;
"Société : "&amp;'base de travail'!$B$3:$B$44&amp;CHAR(10)&amp;
"Rémunération : "&amp;'base de travail'!$L$3:$L$44&amp;" €"</f>
        <v>e
Sexe : Homme
Directeur : Grenoble
Société : Test5
Rémunération : 73185 €</v>
      </c>
    </row>
    <row r="8" spans="1:34" s="15" customFormat="1" x14ac:dyDescent="0.35">
      <c r="A8" s="43" t="s">
        <v>31</v>
      </c>
      <c r="B8" s="44" t="s">
        <v>42</v>
      </c>
      <c r="C8" s="45" t="s">
        <v>43</v>
      </c>
      <c r="D8" s="46" t="s">
        <v>9</v>
      </c>
      <c r="E8" s="46">
        <v>49</v>
      </c>
      <c r="F8" s="47">
        <v>25</v>
      </c>
      <c r="G8" s="46" t="s">
        <v>29</v>
      </c>
      <c r="H8" s="48">
        <v>6800</v>
      </c>
      <c r="I8" s="49"/>
      <c r="J8" s="49"/>
      <c r="K8" s="49"/>
      <c r="L8" s="50">
        <f>(H8*13)+I8+J8+K8</f>
        <v>88400</v>
      </c>
      <c r="M8" s="41">
        <f>IF(N8="","",LignesVisibles($N$2:N8))</f>
        <v>7</v>
      </c>
      <c r="N8" s="41" t="str">
        <f>IF('rem par directeur'!$K$2="",Tableau1[Directeur],IF(Tableau1[[#This Row],[Directeur]]='rem par directeur'!$K$2,Tableau1[[#This Row],[Directeur]],NA()))</f>
        <v>Grenoble</v>
      </c>
      <c r="O8" s="41">
        <f t="shared" si="5"/>
        <v>88400</v>
      </c>
      <c r="P8" s="41" t="e">
        <f t="shared" si="6"/>
        <v>#N/A</v>
      </c>
      <c r="Q8" s="42">
        <f t="shared" si="7"/>
        <v>88400</v>
      </c>
      <c r="R8" s="41" t="str">
        <f t="shared" si="8"/>
        <v>Homme</v>
      </c>
      <c r="S8" s="41" t="str">
        <f t="shared" si="9"/>
        <v>Grenoble
Test6</v>
      </c>
      <c r="T8" s="41" t="str">
        <f>"Nom : " &amp;'base de travail'!$C$3:$C$44&amp;CHAR(10)&amp;
"Sexe : "&amp;'base de travail'!$R$3:$R$44&amp;CHAR(10)&amp;
"Âge : "&amp;'base de travail'!$E$3:$E$44&amp;" ans"&amp;CHAR(10)&amp;
"Rémunération : "&amp;TEXT('base de travail'!$L$3:$L$44,"# ### €")</f>
        <v>Nom : f
Sexe : Homme
Âge : 49 ans
Rémunération : 88 400 €</v>
      </c>
      <c r="U8" s="7" t="str">
        <f>'base de travail'!$C$3:$C$44&amp;CHAR(10)&amp;
"Sexe : "&amp;'base de travail'!$R$3:$R$44&amp;CHAR(10)&amp;
"Ancienneté : "&amp;'base de travail'!$F$3:$F$44&amp;" ans"&amp;CHAR(10)&amp;
"Rémunération : "&amp;'base de travail'!$L$3:$L$44&amp;" €"</f>
        <v>f
Sexe : Homme
Ancienneté : 25 ans
Rémunération : 88400 €</v>
      </c>
      <c r="V8" s="8" t="str">
        <f>'base de travail'!$C$3:$C$44&amp;CHAR(10)&amp;
"Sexe : "&amp;'base de travail'!$R$3:$R$44&amp;CHAR(10)&amp;
"Directeur : "&amp;'base de travail'!$A$3:$A$44&amp;CHAR(10)&amp;
"Société : "&amp;'base de travail'!$B$3:$B$44&amp;CHAR(10)&amp;
"Rémunération : "&amp;'base de travail'!$L$3:$L$44&amp;" €"</f>
        <v>f
Sexe : Homme
Directeur : Grenoble
Société : Test6
Rémunération : 88400 €</v>
      </c>
    </row>
    <row r="9" spans="1:34" s="15" customFormat="1" x14ac:dyDescent="0.35">
      <c r="A9" s="51" t="s">
        <v>44</v>
      </c>
      <c r="B9" s="44" t="s">
        <v>45</v>
      </c>
      <c r="C9" s="52" t="s">
        <v>46</v>
      </c>
      <c r="D9" s="53" t="s">
        <v>9</v>
      </c>
      <c r="E9" s="53" t="s">
        <v>47</v>
      </c>
      <c r="F9" s="54">
        <v>13</v>
      </c>
      <c r="G9" s="53" t="s">
        <v>48</v>
      </c>
      <c r="H9" s="55">
        <v>6070</v>
      </c>
      <c r="I9" s="56"/>
      <c r="J9" s="56"/>
      <c r="K9" s="56"/>
      <c r="L9" s="57">
        <f>(H9*13)+I9+J9+K9</f>
        <v>78910</v>
      </c>
      <c r="M9" s="41">
        <f>IF(N9="","",LignesVisibles($N$2:N9))</f>
        <v>8</v>
      </c>
      <c r="N9" s="41" t="str">
        <f>IF('rem par directeur'!$K$2="",Tableau1[Directeur],IF(Tableau1[[#This Row],[Directeur]]='rem par directeur'!$K$2,Tableau1[[#This Row],[Directeur]],NA()))</f>
        <v>Lyon</v>
      </c>
      <c r="O9" s="41">
        <f t="shared" si="5"/>
        <v>78910</v>
      </c>
      <c r="P9" s="41" t="e">
        <f t="shared" si="6"/>
        <v>#N/A</v>
      </c>
      <c r="Q9" s="42">
        <f t="shared" si="7"/>
        <v>78910</v>
      </c>
      <c r="R9" s="41" t="str">
        <f t="shared" si="8"/>
        <v>Homme</v>
      </c>
      <c r="S9" s="41" t="str">
        <f t="shared" si="9"/>
        <v>Lyon
Test7</v>
      </c>
      <c r="T9" s="41" t="str">
        <f>"Nom : " &amp;'base de travail'!$C$3:$C$44&amp;CHAR(10)&amp;
"Sexe : "&amp;'base de travail'!$R$3:$R$44&amp;CHAR(10)&amp;
"Âge : "&amp;'base de travail'!$E$3:$E$44&amp;" ans"&amp;CHAR(10)&amp;
"Rémunération : "&amp;TEXT('base de travail'!$L$3:$L$44,"# ### €")</f>
        <v>Nom : g
Sexe : Homme
Âge : 54 ans
Rémunération : 78 910 €</v>
      </c>
      <c r="U9" s="7" t="str">
        <f>'base de travail'!$C$3:$C$44&amp;CHAR(10)&amp;
"Sexe : "&amp;'base de travail'!$R$3:$R$44&amp;CHAR(10)&amp;
"Ancienneté : "&amp;'base de travail'!$F$3:$F$44&amp;" ans"&amp;CHAR(10)&amp;
"Rémunération : "&amp;'base de travail'!$L$3:$L$44&amp;" €"</f>
        <v>g
Sexe : Homme
Ancienneté : 13 ans
Rémunération : 78910 €</v>
      </c>
      <c r="V9" s="8" t="str">
        <f>'base de travail'!$C$3:$C$44&amp;CHAR(10)&amp;
"Sexe : "&amp;'base de travail'!$R$3:$R$44&amp;CHAR(10)&amp;
"Directeur : "&amp;'base de travail'!$A$3:$A$44&amp;CHAR(10)&amp;
"Société : "&amp;'base de travail'!$B$3:$B$44&amp;CHAR(10)&amp;
"Rémunération : "&amp;'base de travail'!$L$3:$L$44&amp;" €"</f>
        <v>g
Sexe : Homme
Directeur : Lyon
Société : Test7
Rémunération : 78910 €</v>
      </c>
    </row>
    <row r="10" spans="1:34" s="15" customFormat="1" x14ac:dyDescent="0.35">
      <c r="A10" s="51" t="s">
        <v>44</v>
      </c>
      <c r="B10" s="44" t="s">
        <v>49</v>
      </c>
      <c r="C10" s="52" t="s">
        <v>50</v>
      </c>
      <c r="D10" s="53" t="s">
        <v>9</v>
      </c>
      <c r="E10" s="53">
        <v>49</v>
      </c>
      <c r="F10" s="54">
        <v>22</v>
      </c>
      <c r="G10" s="53" t="s">
        <v>29</v>
      </c>
      <c r="H10" s="55">
        <v>6480</v>
      </c>
      <c r="I10" s="56"/>
      <c r="J10" s="56"/>
      <c r="K10" s="56"/>
      <c r="L10" s="57">
        <f>(H10*13.4)+I10+J10+K10</f>
        <v>86832</v>
      </c>
      <c r="M10" s="41">
        <f>IF(N10="","",LignesVisibles($N$2:N10))</f>
        <v>9</v>
      </c>
      <c r="N10" s="41" t="str">
        <f>IF('rem par directeur'!$K$2="",Tableau1[Directeur],IF(Tableau1[[#This Row],[Directeur]]='rem par directeur'!$K$2,Tableau1[[#This Row],[Directeur]],NA()))</f>
        <v>Lyon</v>
      </c>
      <c r="O10" s="41">
        <f t="shared" ref="O10:O17" si="10">IF(N10&lt;&gt;"",IF($D10="H",$L10,NA()),"")</f>
        <v>86832</v>
      </c>
      <c r="P10" s="41" t="e">
        <f t="shared" ref="P10:P17" si="11">IF(N10&lt;&gt;"",IF(D10="F",L10,NA()),"")</f>
        <v>#N/A</v>
      </c>
      <c r="Q10" s="42">
        <f t="shared" ref="Q10:Q17" si="12">IF(N10&lt;&gt;"",$L10,NA())</f>
        <v>86832</v>
      </c>
      <c r="R10" s="41" t="str">
        <f t="shared" ref="R10:R17" si="13">IF(N10&lt;&gt;"",IF($D10="H","Homme","Femme"),"")</f>
        <v>Homme</v>
      </c>
      <c r="S10" s="41" t="str">
        <f t="shared" ref="S10:S17" si="14">IF(N10&lt;&gt;"",A10&amp;CHAR(10)&amp;B10,"")</f>
        <v>Lyon
Test8</v>
      </c>
      <c r="T10" s="41" t="str">
        <f>"Nom : " &amp;'base de travail'!$C$3:$C$44&amp;CHAR(10)&amp;
"Sexe : "&amp;'base de travail'!$R$3:$R$44&amp;CHAR(10)&amp;
"Âge : "&amp;'base de travail'!$E$3:$E$44&amp;" ans"&amp;CHAR(10)&amp;
"Rémunération : "&amp;TEXT('base de travail'!$L$3:$L$44,"# ### €")</f>
        <v>Nom : h
Sexe : Homme
Âge : 49 ans
Rémunération : 86 832 €</v>
      </c>
      <c r="U10" s="7" t="str">
        <f>'base de travail'!$C$3:$C$44&amp;CHAR(10)&amp;
"Sexe : "&amp;'base de travail'!$R$3:$R$44&amp;CHAR(10)&amp;
"Ancienneté : "&amp;'base de travail'!$F$3:$F$44&amp;" ans"&amp;CHAR(10)&amp;
"Rémunération : "&amp;'base de travail'!$L$3:$L$44&amp;" €"</f>
        <v>h
Sexe : Homme
Ancienneté : 22 ans
Rémunération : 86832 €</v>
      </c>
      <c r="V10" s="8" t="str">
        <f>'base de travail'!$C$3:$C$44&amp;CHAR(10)&amp;
"Sexe : "&amp;'base de travail'!$R$3:$R$44&amp;CHAR(10)&amp;
"Directeur : "&amp;'base de travail'!$A$3:$A$44&amp;CHAR(10)&amp;
"Société : "&amp;'base de travail'!$B$3:$B$44&amp;CHAR(10)&amp;
"Rémunération : "&amp;'base de travail'!$L$3:$L$44&amp;" €"</f>
        <v>h
Sexe : Homme
Directeur : Lyon
Société : Test8
Rémunération : 86832 €</v>
      </c>
    </row>
    <row r="11" spans="1:34" s="15" customFormat="1" x14ac:dyDescent="0.35">
      <c r="A11" s="51" t="s">
        <v>44</v>
      </c>
      <c r="B11" s="44" t="s">
        <v>51</v>
      </c>
      <c r="C11" s="52" t="s">
        <v>52</v>
      </c>
      <c r="D11" s="53" t="s">
        <v>9</v>
      </c>
      <c r="E11" s="53">
        <v>57</v>
      </c>
      <c r="F11" s="53">
        <v>29</v>
      </c>
      <c r="G11" s="53" t="s">
        <v>29</v>
      </c>
      <c r="H11" s="55">
        <v>6530</v>
      </c>
      <c r="I11" s="56"/>
      <c r="J11" s="56"/>
      <c r="K11" s="56"/>
      <c r="L11" s="57">
        <f>(H11*12.3)+I11+J11+K11</f>
        <v>80319</v>
      </c>
      <c r="M11" s="41">
        <f>IF(N11="","",LignesVisibles($N$2:N11))</f>
        <v>10</v>
      </c>
      <c r="N11" s="41" t="str">
        <f>IF('rem par directeur'!$K$2="",Tableau1[Directeur],IF(Tableau1[[#This Row],[Directeur]]='rem par directeur'!$K$2,Tableau1[[#This Row],[Directeur]],NA()))</f>
        <v>Lyon</v>
      </c>
      <c r="O11" s="41">
        <f t="shared" si="10"/>
        <v>80319</v>
      </c>
      <c r="P11" s="41" t="e">
        <f t="shared" si="11"/>
        <v>#N/A</v>
      </c>
      <c r="Q11" s="42">
        <f t="shared" si="12"/>
        <v>80319</v>
      </c>
      <c r="R11" s="41" t="str">
        <f t="shared" si="13"/>
        <v>Homme</v>
      </c>
      <c r="S11" s="41" t="str">
        <f t="shared" si="14"/>
        <v>Lyon
Test9</v>
      </c>
      <c r="T11" s="41" t="str">
        <f>"Nom : " &amp;'base de travail'!$C$3:$C$44&amp;CHAR(10)&amp;
"Sexe : "&amp;'base de travail'!$R$3:$R$44&amp;CHAR(10)&amp;
"Âge : "&amp;'base de travail'!$E$3:$E$44&amp;" ans"&amp;CHAR(10)&amp;
"Rémunération : "&amp;TEXT('base de travail'!$L$3:$L$44,"# ### €")</f>
        <v>Nom : i
Sexe : Homme
Âge : 57 ans
Rémunération : 80 319 €</v>
      </c>
      <c r="U11" s="7" t="str">
        <f>'base de travail'!$C$3:$C$44&amp;CHAR(10)&amp;
"Sexe : "&amp;'base de travail'!$R$3:$R$44&amp;CHAR(10)&amp;
"Ancienneté : "&amp;'base de travail'!$F$3:$F$44&amp;" ans"&amp;CHAR(10)&amp;
"Rémunération : "&amp;'base de travail'!$L$3:$L$44&amp;" €"</f>
        <v>i
Sexe : Homme
Ancienneté : 29 ans
Rémunération : 80319 €</v>
      </c>
      <c r="V11" s="8" t="str">
        <f>'base de travail'!$C$3:$C$44&amp;CHAR(10)&amp;
"Sexe : "&amp;'base de travail'!$R$3:$R$44&amp;CHAR(10)&amp;
"Directeur : "&amp;'base de travail'!$A$3:$A$44&amp;CHAR(10)&amp;
"Société : "&amp;'base de travail'!$B$3:$B$44&amp;CHAR(10)&amp;
"Rémunération : "&amp;'base de travail'!$L$3:$L$44&amp;" €"</f>
        <v>i
Sexe : Homme
Directeur : Lyon
Société : Test9
Rémunération : 80319 €</v>
      </c>
    </row>
    <row r="12" spans="1:34" s="15" customFormat="1" x14ac:dyDescent="0.35">
      <c r="A12" s="51" t="s">
        <v>44</v>
      </c>
      <c r="B12" s="44" t="s">
        <v>53</v>
      </c>
      <c r="C12" s="52" t="s">
        <v>54</v>
      </c>
      <c r="D12" s="53" t="s">
        <v>9</v>
      </c>
      <c r="E12" s="53">
        <v>61</v>
      </c>
      <c r="F12" s="54">
        <v>21</v>
      </c>
      <c r="G12" s="53" t="s">
        <v>30</v>
      </c>
      <c r="H12" s="55">
        <v>5750</v>
      </c>
      <c r="I12" s="56"/>
      <c r="J12" s="56"/>
      <c r="K12" s="56"/>
      <c r="L12" s="57">
        <f>(H12*13)+I12+J12+K12</f>
        <v>74750</v>
      </c>
      <c r="M12" s="41">
        <f>IF(N12="","",LignesVisibles($N$2:N12))</f>
        <v>11</v>
      </c>
      <c r="N12" s="41" t="str">
        <f>IF('rem par directeur'!$K$2="",Tableau1[Directeur],IF(Tableau1[[#This Row],[Directeur]]='rem par directeur'!$K$2,Tableau1[[#This Row],[Directeur]],NA()))</f>
        <v>Lyon</v>
      </c>
      <c r="O12" s="41">
        <f t="shared" si="10"/>
        <v>74750</v>
      </c>
      <c r="P12" s="41" t="e">
        <f t="shared" si="11"/>
        <v>#N/A</v>
      </c>
      <c r="Q12" s="42">
        <f t="shared" si="12"/>
        <v>74750</v>
      </c>
      <c r="R12" s="41" t="str">
        <f t="shared" si="13"/>
        <v>Homme</v>
      </c>
      <c r="S12" s="41" t="str">
        <f t="shared" si="14"/>
        <v>Lyon
Test10</v>
      </c>
      <c r="T12" s="41" t="str">
        <f>"Nom : " &amp;'base de travail'!$C$3:$C$44&amp;CHAR(10)&amp;
"Sexe : "&amp;'base de travail'!$R$3:$R$44&amp;CHAR(10)&amp;
"Âge : "&amp;'base de travail'!$E$3:$E$44&amp;" ans"&amp;CHAR(10)&amp;
"Rémunération : "&amp;TEXT('base de travail'!$L$3:$L$44,"# ### €")</f>
        <v>Nom : j
Sexe : Homme
Âge : 61 ans
Rémunération : 74 750 €</v>
      </c>
      <c r="U12" s="7" t="str">
        <f>'base de travail'!$C$3:$C$44&amp;CHAR(10)&amp;
"Sexe : "&amp;'base de travail'!$R$3:$R$44&amp;CHAR(10)&amp;
"Ancienneté : "&amp;'base de travail'!$F$3:$F$44&amp;" ans"&amp;CHAR(10)&amp;
"Rémunération : "&amp;'base de travail'!$L$3:$L$44&amp;" €"</f>
        <v>j
Sexe : Homme
Ancienneté : 21 ans
Rémunération : 74750 €</v>
      </c>
      <c r="V12" s="8" t="str">
        <f>'base de travail'!$C$3:$C$44&amp;CHAR(10)&amp;
"Sexe : "&amp;'base de travail'!$R$3:$R$44&amp;CHAR(10)&amp;
"Directeur : "&amp;'base de travail'!$A$3:$A$44&amp;CHAR(10)&amp;
"Société : "&amp;'base de travail'!$B$3:$B$44&amp;CHAR(10)&amp;
"Rémunération : "&amp;'base de travail'!$L$3:$L$44&amp;" €"</f>
        <v>j
Sexe : Homme
Directeur : Lyon
Société : Test10
Rémunération : 74750 €</v>
      </c>
    </row>
    <row r="13" spans="1:34" s="15" customFormat="1" x14ac:dyDescent="0.35">
      <c r="A13" s="51" t="s">
        <v>44</v>
      </c>
      <c r="B13" s="44" t="s">
        <v>55</v>
      </c>
      <c r="C13" s="52" t="s">
        <v>56</v>
      </c>
      <c r="D13" s="53" t="s">
        <v>9</v>
      </c>
      <c r="E13" s="53">
        <v>47</v>
      </c>
      <c r="F13" s="54">
        <v>6</v>
      </c>
      <c r="G13" s="53" t="s">
        <v>29</v>
      </c>
      <c r="H13" s="55">
        <v>5820</v>
      </c>
      <c r="I13" s="56"/>
      <c r="J13" s="56"/>
      <c r="K13" s="56"/>
      <c r="L13" s="57">
        <f>(H13*13.4)+I13+J13+K13</f>
        <v>77988</v>
      </c>
      <c r="M13" s="41">
        <f>IF(N13="","",LignesVisibles($N$2:N13))</f>
        <v>12</v>
      </c>
      <c r="N13" s="41" t="str">
        <f>IF('rem par directeur'!$K$2="",Tableau1[Directeur],IF(Tableau1[[#This Row],[Directeur]]='rem par directeur'!$K$2,Tableau1[[#This Row],[Directeur]],NA()))</f>
        <v>Lyon</v>
      </c>
      <c r="O13" s="41">
        <f t="shared" si="10"/>
        <v>77988</v>
      </c>
      <c r="P13" s="41" t="e">
        <f t="shared" si="11"/>
        <v>#N/A</v>
      </c>
      <c r="Q13" s="42">
        <f t="shared" si="12"/>
        <v>77988</v>
      </c>
      <c r="R13" s="41" t="str">
        <f t="shared" si="13"/>
        <v>Homme</v>
      </c>
      <c r="S13" s="41" t="str">
        <f t="shared" si="14"/>
        <v>Lyon
Test11</v>
      </c>
      <c r="T13" s="41" t="str">
        <f>"Nom : " &amp;'base de travail'!$C$3:$C$44&amp;CHAR(10)&amp;
"Sexe : "&amp;'base de travail'!$R$3:$R$44&amp;CHAR(10)&amp;
"Âge : "&amp;'base de travail'!$E$3:$E$44&amp;" ans"&amp;CHAR(10)&amp;
"Rémunération : "&amp;TEXT('base de travail'!$L$3:$L$44,"# ### €")</f>
        <v>Nom : k
Sexe : Homme
Âge : 47 ans
Rémunération : 77 988 €</v>
      </c>
      <c r="U13" s="7" t="str">
        <f>'base de travail'!$C$3:$C$44&amp;CHAR(10)&amp;
"Sexe : "&amp;'base de travail'!$R$3:$R$44&amp;CHAR(10)&amp;
"Ancienneté : "&amp;'base de travail'!$F$3:$F$44&amp;" ans"&amp;CHAR(10)&amp;
"Rémunération : "&amp;'base de travail'!$L$3:$L$44&amp;" €"</f>
        <v>k
Sexe : Homme
Ancienneté : 6 ans
Rémunération : 77988 €</v>
      </c>
      <c r="V13" s="8" t="str">
        <f>'base de travail'!$C$3:$C$44&amp;CHAR(10)&amp;
"Sexe : "&amp;'base de travail'!$R$3:$R$44&amp;CHAR(10)&amp;
"Directeur : "&amp;'base de travail'!$A$3:$A$44&amp;CHAR(10)&amp;
"Société : "&amp;'base de travail'!$B$3:$B$44&amp;CHAR(10)&amp;
"Rémunération : "&amp;'base de travail'!$L$3:$L$44&amp;" €"</f>
        <v>k
Sexe : Homme
Directeur : Lyon
Société : Test11
Rémunération : 77988 €</v>
      </c>
    </row>
    <row r="14" spans="1:34" s="15" customFormat="1" x14ac:dyDescent="0.35">
      <c r="A14" s="51" t="s">
        <v>44</v>
      </c>
      <c r="B14" s="44" t="s">
        <v>57</v>
      </c>
      <c r="C14" s="52" t="s">
        <v>58</v>
      </c>
      <c r="D14" s="53" t="s">
        <v>59</v>
      </c>
      <c r="E14" s="53">
        <v>46</v>
      </c>
      <c r="F14" s="54">
        <v>3</v>
      </c>
      <c r="G14" s="53" t="s">
        <v>29</v>
      </c>
      <c r="H14" s="55">
        <v>7015</v>
      </c>
      <c r="I14" s="56"/>
      <c r="J14" s="56"/>
      <c r="K14" s="56"/>
      <c r="L14" s="57">
        <f>(H14*13.4)+I14+J14+K14</f>
        <v>94001</v>
      </c>
      <c r="M14" s="41">
        <f>IF(N14="","",LignesVisibles($N$2:N14))</f>
        <v>13</v>
      </c>
      <c r="N14" s="41" t="str">
        <f>IF('rem par directeur'!$K$2="",Tableau1[Directeur],IF(Tableau1[[#This Row],[Directeur]]='rem par directeur'!$K$2,Tableau1[[#This Row],[Directeur]],NA()))</f>
        <v>Lyon</v>
      </c>
      <c r="O14" s="41" t="e">
        <f t="shared" si="10"/>
        <v>#N/A</v>
      </c>
      <c r="P14" s="41" t="e">
        <f t="shared" si="11"/>
        <v>#N/A</v>
      </c>
      <c r="Q14" s="42">
        <f t="shared" si="12"/>
        <v>94001</v>
      </c>
      <c r="R14" s="41" t="str">
        <f t="shared" si="13"/>
        <v>Femme</v>
      </c>
      <c r="S14" s="41" t="str">
        <f t="shared" si="14"/>
        <v>Lyon
Test12</v>
      </c>
      <c r="T14" s="41" t="str">
        <f>"Nom : " &amp;'base de travail'!$C$3:$C$44&amp;CHAR(10)&amp;
"Sexe : "&amp;'base de travail'!$R$3:$R$44&amp;CHAR(10)&amp;
"Âge : "&amp;'base de travail'!$E$3:$E$44&amp;" ans"&amp;CHAR(10)&amp;
"Rémunération : "&amp;TEXT('base de travail'!$L$3:$L$44,"# ### €")</f>
        <v>Nom : l
Sexe : Femme
Âge : 46 ans
Rémunération : 94 001 €</v>
      </c>
      <c r="U14" s="7" t="str">
        <f>'base de travail'!$C$3:$C$44&amp;CHAR(10)&amp;
"Sexe : "&amp;'base de travail'!$R$3:$R$44&amp;CHAR(10)&amp;
"Ancienneté : "&amp;'base de travail'!$F$3:$F$44&amp;" ans"&amp;CHAR(10)&amp;
"Rémunération : "&amp;'base de travail'!$L$3:$L$44&amp;" €"</f>
        <v>l
Sexe : Femme
Ancienneté : 3 ans
Rémunération : 94001 €</v>
      </c>
      <c r="V14" s="8" t="str">
        <f>'base de travail'!$C$3:$C$44&amp;CHAR(10)&amp;
"Sexe : "&amp;'base de travail'!$R$3:$R$44&amp;CHAR(10)&amp;
"Directeur : "&amp;'base de travail'!$A$3:$A$44&amp;CHAR(10)&amp;
"Société : "&amp;'base de travail'!$B$3:$B$44&amp;CHAR(10)&amp;
"Rémunération : "&amp;'base de travail'!$L$3:$L$44&amp;" €"</f>
        <v>l
Sexe : Femme
Directeur : Lyon
Société : Test12
Rémunération : 94001 €</v>
      </c>
    </row>
    <row r="15" spans="1:34" s="15" customFormat="1" x14ac:dyDescent="0.35">
      <c r="A15" s="58" t="s">
        <v>60</v>
      </c>
      <c r="B15" s="44" t="s">
        <v>61</v>
      </c>
      <c r="C15" s="59" t="s">
        <v>62</v>
      </c>
      <c r="D15" s="60" t="s">
        <v>9</v>
      </c>
      <c r="E15" s="60" t="s">
        <v>63</v>
      </c>
      <c r="F15" s="61">
        <v>2</v>
      </c>
      <c r="G15" s="60" t="s">
        <v>30</v>
      </c>
      <c r="H15" s="62">
        <v>6924</v>
      </c>
      <c r="I15" s="63"/>
      <c r="J15" s="63"/>
      <c r="K15" s="63"/>
      <c r="L15" s="64">
        <f>(H15*13.1)+I15+J15+K15</f>
        <v>90704.4</v>
      </c>
      <c r="M15" s="41">
        <f>IF(N15="","",LignesVisibles($N$2:N15))</f>
        <v>14</v>
      </c>
      <c r="N15" s="41" t="str">
        <f>IF('rem par directeur'!$K$2="",Tableau1[Directeur],IF(Tableau1[[#This Row],[Directeur]]='rem par directeur'!$K$2,Tableau1[[#This Row],[Directeur]],NA()))</f>
        <v>Marseille</v>
      </c>
      <c r="O15" s="41">
        <f t="shared" si="10"/>
        <v>90704.4</v>
      </c>
      <c r="P15" s="41" t="e">
        <f t="shared" si="11"/>
        <v>#N/A</v>
      </c>
      <c r="Q15" s="42">
        <f t="shared" si="12"/>
        <v>90704.4</v>
      </c>
      <c r="R15" s="41" t="str">
        <f t="shared" si="13"/>
        <v>Homme</v>
      </c>
      <c r="S15" s="41" t="str">
        <f t="shared" si="14"/>
        <v>Marseille
Test13</v>
      </c>
      <c r="T15" s="41" t="str">
        <f>"Nom : " &amp;'base de travail'!$C$3:$C$44&amp;CHAR(10)&amp;
"Sexe : "&amp;'base de travail'!$R$3:$R$44&amp;CHAR(10)&amp;
"Âge : "&amp;'base de travail'!$E$3:$E$44&amp;" ans"&amp;CHAR(10)&amp;
"Rémunération : "&amp;TEXT('base de travail'!$L$3:$L$44,"# ### €")</f>
        <v>Nom : m
Sexe : Homme
Âge : 60 ans
Rémunération : 90 704 €</v>
      </c>
      <c r="U15" s="7" t="str">
        <f>'base de travail'!$C$3:$C$44&amp;CHAR(10)&amp;
"Sexe : "&amp;'base de travail'!$R$3:$R$44&amp;CHAR(10)&amp;
"Ancienneté : "&amp;'base de travail'!$F$3:$F$44&amp;" ans"&amp;CHAR(10)&amp;
"Rémunération : "&amp;'base de travail'!$L$3:$L$44&amp;" €"</f>
        <v>m
Sexe : Homme
Ancienneté : 2 ans
Rémunération : 90704,4 €</v>
      </c>
      <c r="V15" s="8" t="str">
        <f>'base de travail'!$C$3:$C$44&amp;CHAR(10)&amp;
"Sexe : "&amp;'base de travail'!$R$3:$R$44&amp;CHAR(10)&amp;
"Directeur : "&amp;'base de travail'!$A$3:$A$44&amp;CHAR(10)&amp;
"Société : "&amp;'base de travail'!$B$3:$B$44&amp;CHAR(10)&amp;
"Rémunération : "&amp;'base de travail'!$L$3:$L$44&amp;" €"</f>
        <v>m
Sexe : Homme
Directeur : Marseille
Société : Test13
Rémunération : 90704,4 €</v>
      </c>
    </row>
    <row r="16" spans="1:34" s="15" customFormat="1" x14ac:dyDescent="0.35">
      <c r="A16" s="58" t="s">
        <v>60</v>
      </c>
      <c r="B16" s="44" t="s">
        <v>64</v>
      </c>
      <c r="C16" s="59" t="s">
        <v>65</v>
      </c>
      <c r="D16" s="60" t="s">
        <v>9</v>
      </c>
      <c r="E16" s="60">
        <v>55</v>
      </c>
      <c r="F16" s="61">
        <v>26</v>
      </c>
      <c r="G16" s="60" t="s">
        <v>66</v>
      </c>
      <c r="H16" s="62">
        <v>7100</v>
      </c>
      <c r="I16" s="63"/>
      <c r="J16" s="63"/>
      <c r="K16" s="63"/>
      <c r="L16" s="64">
        <f>(H16*13.1)+I16+J16+K16</f>
        <v>93010</v>
      </c>
      <c r="M16" s="41">
        <f>IF(N16="","",LignesVisibles($N$2:N16))</f>
        <v>15</v>
      </c>
      <c r="N16" s="41" t="str">
        <f>IF('rem par directeur'!$K$2="",Tableau1[Directeur],IF(Tableau1[[#This Row],[Directeur]]='rem par directeur'!$K$2,Tableau1[[#This Row],[Directeur]],NA()))</f>
        <v>Marseille</v>
      </c>
      <c r="O16" s="41">
        <f t="shared" si="10"/>
        <v>93010</v>
      </c>
      <c r="P16" s="41" t="e">
        <f t="shared" si="11"/>
        <v>#N/A</v>
      </c>
      <c r="Q16" s="42">
        <f t="shared" si="12"/>
        <v>93010</v>
      </c>
      <c r="R16" s="41" t="str">
        <f t="shared" si="13"/>
        <v>Homme</v>
      </c>
      <c r="S16" s="41" t="str">
        <f t="shared" si="14"/>
        <v>Marseille
Test14</v>
      </c>
      <c r="T16" s="41" t="str">
        <f>"Nom : " &amp;'base de travail'!$C$3:$C$44&amp;CHAR(10)&amp;
"Sexe : "&amp;'base de travail'!$R$3:$R$44&amp;CHAR(10)&amp;
"Âge : "&amp;'base de travail'!$E$3:$E$44&amp;" ans"&amp;CHAR(10)&amp;
"Rémunération : "&amp;TEXT('base de travail'!$L$3:$L$44,"# ### €")</f>
        <v>Nom : n
Sexe : Homme
Âge : 55 ans
Rémunération : 93 010 €</v>
      </c>
      <c r="U16" s="7" t="str">
        <f>'base de travail'!$C$3:$C$44&amp;CHAR(10)&amp;
"Sexe : "&amp;'base de travail'!$R$3:$R$44&amp;CHAR(10)&amp;
"Ancienneté : "&amp;'base de travail'!$F$3:$F$44&amp;" ans"&amp;CHAR(10)&amp;
"Rémunération : "&amp;'base de travail'!$L$3:$L$44&amp;" €"</f>
        <v>n
Sexe : Homme
Ancienneté : 26 ans
Rémunération : 93010 €</v>
      </c>
      <c r="V16" s="8" t="str">
        <f>'base de travail'!$C$3:$C$44&amp;CHAR(10)&amp;
"Sexe : "&amp;'base de travail'!$R$3:$R$44&amp;CHAR(10)&amp;
"Directeur : "&amp;'base de travail'!$A$3:$A$44&amp;CHAR(10)&amp;
"Société : "&amp;'base de travail'!$B$3:$B$44&amp;CHAR(10)&amp;
"Rémunération : "&amp;'base de travail'!$L$3:$L$44&amp;" €"</f>
        <v>n
Sexe : Homme
Directeur : Marseille
Société : Test14
Rémunération : 93010 €</v>
      </c>
    </row>
    <row r="17" spans="1:22" s="15" customFormat="1" x14ac:dyDescent="0.35">
      <c r="A17" s="58" t="s">
        <v>60</v>
      </c>
      <c r="B17" s="44" t="s">
        <v>67</v>
      </c>
      <c r="C17" s="65" t="s">
        <v>68</v>
      </c>
      <c r="D17" s="66" t="s">
        <v>9</v>
      </c>
      <c r="E17" s="66">
        <v>52</v>
      </c>
      <c r="F17" s="66">
        <v>1</v>
      </c>
      <c r="G17" s="66" t="s">
        <v>29</v>
      </c>
      <c r="H17" s="67">
        <v>6850</v>
      </c>
      <c r="I17" s="68"/>
      <c r="J17" s="68"/>
      <c r="K17" s="68"/>
      <c r="L17" s="64">
        <f>(H17*13.4)+I17+J17+K17</f>
        <v>91790</v>
      </c>
      <c r="M17" s="41">
        <f>IF(N17="","",LignesVisibles($N$2:N17))</f>
        <v>16</v>
      </c>
      <c r="N17" s="41" t="str">
        <f>IF('rem par directeur'!$K$2="",Tableau1[Directeur],IF(Tableau1[[#This Row],[Directeur]]='rem par directeur'!$K$2,Tableau1[[#This Row],[Directeur]],NA()))</f>
        <v>Marseille</v>
      </c>
      <c r="O17" s="41">
        <f t="shared" si="10"/>
        <v>91790</v>
      </c>
      <c r="P17" s="41" t="e">
        <f t="shared" si="11"/>
        <v>#N/A</v>
      </c>
      <c r="Q17" s="42">
        <f t="shared" si="12"/>
        <v>91790</v>
      </c>
      <c r="R17" s="41" t="str">
        <f t="shared" si="13"/>
        <v>Homme</v>
      </c>
      <c r="S17" s="41" t="str">
        <f t="shared" si="14"/>
        <v>Marseille
Test15</v>
      </c>
      <c r="T17" s="41" t="str">
        <f>"Nom : " &amp;'base de travail'!$C$3:$C$44&amp;CHAR(10)&amp;
"Sexe : "&amp;'base de travail'!$R$3:$R$44&amp;CHAR(10)&amp;
"Âge : "&amp;'base de travail'!$E$3:$E$44&amp;" ans"&amp;CHAR(10)&amp;
"Rémunération : "&amp;TEXT('base de travail'!$L$3:$L$44,"# ### €")</f>
        <v>Nom : o
Sexe : Homme
Âge : 52 ans
Rémunération : 91 790 €</v>
      </c>
      <c r="U17" s="7" t="str">
        <f>'base de travail'!$C$3:$C$44&amp;CHAR(10)&amp;
"Sexe : "&amp;'base de travail'!$R$3:$R$44&amp;CHAR(10)&amp;
"Ancienneté : "&amp;'base de travail'!$F$3:$F$44&amp;" ans"&amp;CHAR(10)&amp;
"Rémunération : "&amp;'base de travail'!$L$3:$L$44&amp;" €"</f>
        <v>o
Sexe : Homme
Ancienneté : 1 ans
Rémunération : 91790 €</v>
      </c>
      <c r="V17" s="8" t="str">
        <f>'base de travail'!$C$3:$C$44&amp;CHAR(10)&amp;
"Sexe : "&amp;'base de travail'!$R$3:$R$44&amp;CHAR(10)&amp;
"Directeur : "&amp;'base de travail'!$A$3:$A$44&amp;CHAR(10)&amp;
"Société : "&amp;'base de travail'!$B$3:$B$44&amp;CHAR(10)&amp;
"Rémunération : "&amp;'base de travail'!$L$3:$L$44&amp;" €"</f>
        <v>o
Sexe : Homme
Directeur : Marseille
Société : Test15
Rémunération : 91790 €</v>
      </c>
    </row>
    <row r="18" spans="1:22" s="15" customFormat="1" x14ac:dyDescent="0.35">
      <c r="A18" s="58" t="s">
        <v>60</v>
      </c>
      <c r="B18" s="44" t="s">
        <v>69</v>
      </c>
      <c r="C18" s="65" t="s">
        <v>70</v>
      </c>
      <c r="D18" s="60" t="s">
        <v>9</v>
      </c>
      <c r="E18" s="60">
        <v>57</v>
      </c>
      <c r="F18" s="60">
        <v>34</v>
      </c>
      <c r="G18" s="60" t="s">
        <v>30</v>
      </c>
      <c r="H18" s="62">
        <v>7600</v>
      </c>
      <c r="I18" s="63"/>
      <c r="J18" s="63"/>
      <c r="K18" s="63"/>
      <c r="L18" s="64">
        <f>(H18*12)+I18+J18+K18</f>
        <v>91200</v>
      </c>
      <c r="M18" s="41">
        <f>IF(N18="","",LignesVisibles($N$2:N18))</f>
        <v>17</v>
      </c>
      <c r="N18" s="41" t="str">
        <f>IF('rem par directeur'!$K$2="",Tableau1[Directeur],IF(Tableau1[[#This Row],[Directeur]]='rem par directeur'!$K$2,Tableau1[[#This Row],[Directeur]],NA()))</f>
        <v>Marseille</v>
      </c>
      <c r="O18" s="41">
        <f t="shared" ref="O18:O25" si="15">IF(N18&lt;&gt;"",IF($D18="H",$L18,NA()),"")</f>
        <v>91200</v>
      </c>
      <c r="P18" s="41" t="e">
        <f t="shared" ref="P18:P25" si="16">IF(N18&lt;&gt;"",IF(D18="F",L18,NA()),"")</f>
        <v>#N/A</v>
      </c>
      <c r="Q18" s="42">
        <f t="shared" ref="Q18:Q25" si="17">IF(N18&lt;&gt;"",$L18,NA())</f>
        <v>91200</v>
      </c>
      <c r="R18" s="41" t="str">
        <f t="shared" ref="R18:R25" si="18">IF(N18&lt;&gt;"",IF($D18="H","Homme","Femme"),"")</f>
        <v>Homme</v>
      </c>
      <c r="S18" s="41" t="str">
        <f t="shared" ref="S18:S25" si="19">IF(N18&lt;&gt;"",A18&amp;CHAR(10)&amp;B18,"")</f>
        <v>Marseille
Test16</v>
      </c>
      <c r="T18" s="41" t="str">
        <f>"Nom : " &amp;'base de travail'!$C$3:$C$44&amp;CHAR(10)&amp;
"Sexe : "&amp;'base de travail'!$R$3:$R$44&amp;CHAR(10)&amp;
"Âge : "&amp;'base de travail'!$E$3:$E$44&amp;" ans"&amp;CHAR(10)&amp;
"Rémunération : "&amp;TEXT('base de travail'!$L$3:$L$44,"# ### €")</f>
        <v>Nom : p
Sexe : Homme
Âge : 57 ans
Rémunération : 91 200 €</v>
      </c>
      <c r="U18" s="7" t="str">
        <f>'base de travail'!$C$3:$C$44&amp;CHAR(10)&amp;
"Sexe : "&amp;'base de travail'!$R$3:$R$44&amp;CHAR(10)&amp;
"Ancienneté : "&amp;'base de travail'!$F$3:$F$44&amp;" ans"&amp;CHAR(10)&amp;
"Rémunération : "&amp;'base de travail'!$L$3:$L$44&amp;" €"</f>
        <v>p
Sexe : Homme
Ancienneté : 34 ans
Rémunération : 91200 €</v>
      </c>
      <c r="V18" s="8" t="str">
        <f>'base de travail'!$C$3:$C$44&amp;CHAR(10)&amp;
"Sexe : "&amp;'base de travail'!$R$3:$R$44&amp;CHAR(10)&amp;
"Directeur : "&amp;'base de travail'!$A$3:$A$44&amp;CHAR(10)&amp;
"Société : "&amp;'base de travail'!$B$3:$B$44&amp;CHAR(10)&amp;
"Rémunération : "&amp;'base de travail'!$L$3:$L$44&amp;" €"</f>
        <v>p
Sexe : Homme
Directeur : Marseille
Société : Test16
Rémunération : 91200 €</v>
      </c>
    </row>
    <row r="19" spans="1:22" s="15" customFormat="1" x14ac:dyDescent="0.35">
      <c r="A19" s="58" t="s">
        <v>60</v>
      </c>
      <c r="B19" s="44" t="s">
        <v>71</v>
      </c>
      <c r="C19" s="59" t="s">
        <v>72</v>
      </c>
      <c r="D19" s="60" t="s">
        <v>9</v>
      </c>
      <c r="E19" s="60">
        <v>54</v>
      </c>
      <c r="F19" s="61"/>
      <c r="G19" s="60"/>
      <c r="H19" s="62">
        <v>7500</v>
      </c>
      <c r="I19" s="63"/>
      <c r="J19" s="63"/>
      <c r="K19" s="63"/>
      <c r="L19" s="64">
        <f>(H19*12)+I19+J19+K19</f>
        <v>90000</v>
      </c>
      <c r="M19" s="41">
        <f>IF(N19="","",LignesVisibles($N$2:N19))</f>
        <v>18</v>
      </c>
      <c r="N19" s="41" t="str">
        <f>IF('rem par directeur'!$K$2="",Tableau1[Directeur],IF(Tableau1[[#This Row],[Directeur]]='rem par directeur'!$K$2,Tableau1[[#This Row],[Directeur]],NA()))</f>
        <v>Marseille</v>
      </c>
      <c r="O19" s="41">
        <f t="shared" si="15"/>
        <v>90000</v>
      </c>
      <c r="P19" s="41" t="e">
        <f t="shared" si="16"/>
        <v>#N/A</v>
      </c>
      <c r="Q19" s="42">
        <f t="shared" si="17"/>
        <v>90000</v>
      </c>
      <c r="R19" s="41" t="str">
        <f t="shared" si="18"/>
        <v>Homme</v>
      </c>
      <c r="S19" s="41" t="str">
        <f t="shared" si="19"/>
        <v>Marseille
Test17</v>
      </c>
      <c r="T19" s="41" t="str">
        <f>"Nom : " &amp;'base de travail'!$C$3:$C$44&amp;CHAR(10)&amp;
"Sexe : "&amp;'base de travail'!$R$3:$R$44&amp;CHAR(10)&amp;
"Âge : "&amp;'base de travail'!$E$3:$E$44&amp;" ans"&amp;CHAR(10)&amp;
"Rémunération : "&amp;TEXT('base de travail'!$L$3:$L$44,"# ### €")</f>
        <v>Nom : q
Sexe : Homme
Âge : 54 ans
Rémunération : 90 000 €</v>
      </c>
      <c r="U19" s="7" t="str">
        <f>'base de travail'!$C$3:$C$44&amp;CHAR(10)&amp;
"Sexe : "&amp;'base de travail'!$R$3:$R$44&amp;CHAR(10)&amp;
"Ancienneté : "&amp;'base de travail'!$F$3:$F$44&amp;" ans"&amp;CHAR(10)&amp;
"Rémunération : "&amp;'base de travail'!$L$3:$L$44&amp;" €"</f>
        <v>q
Sexe : Homme
Ancienneté :  ans
Rémunération : 90000 €</v>
      </c>
      <c r="V19" s="8" t="str">
        <f>'base de travail'!$C$3:$C$44&amp;CHAR(10)&amp;
"Sexe : "&amp;'base de travail'!$R$3:$R$44&amp;CHAR(10)&amp;
"Directeur : "&amp;'base de travail'!$A$3:$A$44&amp;CHAR(10)&amp;
"Société : "&amp;'base de travail'!$B$3:$B$44&amp;CHAR(10)&amp;
"Rémunération : "&amp;'base de travail'!$L$3:$L$44&amp;" €"</f>
        <v>q
Sexe : Homme
Directeur : Marseille
Société : Test17
Rémunération : 90000 €</v>
      </c>
    </row>
    <row r="20" spans="1:22" s="15" customFormat="1" x14ac:dyDescent="0.35">
      <c r="A20" s="58" t="s">
        <v>60</v>
      </c>
      <c r="B20" s="44" t="s">
        <v>73</v>
      </c>
      <c r="C20" s="65" t="s">
        <v>74</v>
      </c>
      <c r="D20" s="60" t="s">
        <v>9</v>
      </c>
      <c r="E20" s="60">
        <v>39</v>
      </c>
      <c r="F20" s="61">
        <v>7</v>
      </c>
      <c r="G20" s="60" t="s">
        <v>29</v>
      </c>
      <c r="H20" s="62">
        <v>5675</v>
      </c>
      <c r="I20" s="63"/>
      <c r="J20" s="63"/>
      <c r="K20" s="63"/>
      <c r="L20" s="64">
        <f>(H20*13.4)+I20+J20+K20</f>
        <v>76045</v>
      </c>
      <c r="M20" s="41">
        <f>IF(N20="","",LignesVisibles($N$2:N20))</f>
        <v>19</v>
      </c>
      <c r="N20" s="41" t="str">
        <f>IF('rem par directeur'!$K$2="",Tableau1[Directeur],IF(Tableau1[[#This Row],[Directeur]]='rem par directeur'!$K$2,Tableau1[[#This Row],[Directeur]],NA()))</f>
        <v>Marseille</v>
      </c>
      <c r="O20" s="41">
        <f t="shared" si="15"/>
        <v>76045</v>
      </c>
      <c r="P20" s="41" t="e">
        <f t="shared" si="16"/>
        <v>#N/A</v>
      </c>
      <c r="Q20" s="42">
        <f t="shared" si="17"/>
        <v>76045</v>
      </c>
      <c r="R20" s="41" t="str">
        <f t="shared" si="18"/>
        <v>Homme</v>
      </c>
      <c r="S20" s="41" t="str">
        <f t="shared" si="19"/>
        <v>Marseille
Test18</v>
      </c>
      <c r="T20" s="41" t="str">
        <f>"Nom : " &amp;'base de travail'!$C$3:$C$44&amp;CHAR(10)&amp;
"Sexe : "&amp;'base de travail'!$R$3:$R$44&amp;CHAR(10)&amp;
"Âge : "&amp;'base de travail'!$E$3:$E$44&amp;" ans"&amp;CHAR(10)&amp;
"Rémunération : "&amp;TEXT('base de travail'!$L$3:$L$44,"# ### €")</f>
        <v>Nom : r
Sexe : Homme
Âge : 39 ans
Rémunération : 76 045 €</v>
      </c>
      <c r="U20" s="7" t="str">
        <f>'base de travail'!$C$3:$C$44&amp;CHAR(10)&amp;
"Sexe : "&amp;'base de travail'!$R$3:$R$44&amp;CHAR(10)&amp;
"Ancienneté : "&amp;'base de travail'!$F$3:$F$44&amp;" ans"&amp;CHAR(10)&amp;
"Rémunération : "&amp;'base de travail'!$L$3:$L$44&amp;" €"</f>
        <v>r
Sexe : Homme
Ancienneté : 7 ans
Rémunération : 76045 €</v>
      </c>
      <c r="V20" s="8" t="str">
        <f>'base de travail'!$C$3:$C$44&amp;CHAR(10)&amp;
"Sexe : "&amp;'base de travail'!$R$3:$R$44&amp;CHAR(10)&amp;
"Directeur : "&amp;'base de travail'!$A$3:$A$44&amp;CHAR(10)&amp;
"Société : "&amp;'base de travail'!$B$3:$B$44&amp;CHAR(10)&amp;
"Rémunération : "&amp;'base de travail'!$L$3:$L$44&amp;" €"</f>
        <v>r
Sexe : Homme
Directeur : Marseille
Société : Test18
Rémunération : 76045 €</v>
      </c>
    </row>
    <row r="21" spans="1:22" s="15" customFormat="1" x14ac:dyDescent="0.35">
      <c r="A21" s="69" t="s">
        <v>75</v>
      </c>
      <c r="B21" s="44" t="s">
        <v>76</v>
      </c>
      <c r="C21" s="70" t="s">
        <v>77</v>
      </c>
      <c r="D21" s="71" t="s">
        <v>9</v>
      </c>
      <c r="E21" s="71">
        <v>61</v>
      </c>
      <c r="F21" s="72">
        <v>17</v>
      </c>
      <c r="G21" s="71" t="s">
        <v>66</v>
      </c>
      <c r="H21" s="73">
        <v>7800</v>
      </c>
      <c r="I21" s="74"/>
      <c r="J21" s="74"/>
      <c r="K21" s="74"/>
      <c r="L21" s="75">
        <f>(H21*12.3)+I21+J21+K21</f>
        <v>95940</v>
      </c>
      <c r="M21" s="41">
        <f>IF(N21="","",LignesVisibles($N$2:N21))</f>
        <v>20</v>
      </c>
      <c r="N21" s="41" t="str">
        <f>IF('rem par directeur'!$K$2="",Tableau1[Directeur],IF(Tableau1[[#This Row],[Directeur]]='rem par directeur'!$K$2,Tableau1[[#This Row],[Directeur]],NA()))</f>
        <v>Paris</v>
      </c>
      <c r="O21" s="41">
        <f t="shared" si="15"/>
        <v>95940</v>
      </c>
      <c r="P21" s="41" t="e">
        <f t="shared" si="16"/>
        <v>#N/A</v>
      </c>
      <c r="Q21" s="42">
        <f t="shared" si="17"/>
        <v>95940</v>
      </c>
      <c r="R21" s="41" t="str">
        <f t="shared" si="18"/>
        <v>Homme</v>
      </c>
      <c r="S21" s="41" t="str">
        <f t="shared" si="19"/>
        <v>Paris
Test19</v>
      </c>
      <c r="T21" s="41" t="str">
        <f>"Nom : " &amp;'base de travail'!$C$3:$C$44&amp;CHAR(10)&amp;
"Sexe : "&amp;'base de travail'!$R$3:$R$44&amp;CHAR(10)&amp;
"Âge : "&amp;'base de travail'!$E$3:$E$44&amp;" ans"&amp;CHAR(10)&amp;
"Rémunération : "&amp;TEXT('base de travail'!$L$3:$L$44,"# ### €")</f>
        <v>Nom : s
Sexe : Homme
Âge : 61 ans
Rémunération : 95 940 €</v>
      </c>
      <c r="U21" s="7" t="str">
        <f>'base de travail'!$C$3:$C$44&amp;CHAR(10)&amp;
"Sexe : "&amp;'base de travail'!$R$3:$R$44&amp;CHAR(10)&amp;
"Ancienneté : "&amp;'base de travail'!$F$3:$F$44&amp;" ans"&amp;CHAR(10)&amp;
"Rémunération : "&amp;'base de travail'!$L$3:$L$44&amp;" €"</f>
        <v>s
Sexe : Homme
Ancienneté : 17 ans
Rémunération : 95940 €</v>
      </c>
      <c r="V21" s="8" t="str">
        <f>'base de travail'!$C$3:$C$44&amp;CHAR(10)&amp;
"Sexe : "&amp;'base de travail'!$R$3:$R$44&amp;CHAR(10)&amp;
"Directeur : "&amp;'base de travail'!$A$3:$A$44&amp;CHAR(10)&amp;
"Société : "&amp;'base de travail'!$B$3:$B$44&amp;CHAR(10)&amp;
"Rémunération : "&amp;'base de travail'!$L$3:$L$44&amp;" €"</f>
        <v>s
Sexe : Homme
Directeur : Paris
Société : Test19
Rémunération : 95940 €</v>
      </c>
    </row>
    <row r="22" spans="1:22" s="15" customFormat="1" x14ac:dyDescent="0.35">
      <c r="A22" s="69" t="s">
        <v>75</v>
      </c>
      <c r="B22" s="44" t="s">
        <v>78</v>
      </c>
      <c r="C22" s="76" t="s">
        <v>79</v>
      </c>
      <c r="D22" s="71" t="s">
        <v>9</v>
      </c>
      <c r="E22" s="71">
        <v>54</v>
      </c>
      <c r="F22" s="72">
        <v>27</v>
      </c>
      <c r="G22" s="71" t="s">
        <v>29</v>
      </c>
      <c r="H22" s="73">
        <v>6750</v>
      </c>
      <c r="I22" s="74"/>
      <c r="J22" s="74"/>
      <c r="K22" s="74"/>
      <c r="L22" s="75">
        <f>(H22*12.3)+I22+J22+K22</f>
        <v>83025</v>
      </c>
      <c r="M22" s="41">
        <f>IF(N22="","",LignesVisibles($N$2:N22))</f>
        <v>21</v>
      </c>
      <c r="N22" s="41" t="str">
        <f>IF('rem par directeur'!$K$2="",Tableau1[Directeur],IF(Tableau1[[#This Row],[Directeur]]='rem par directeur'!$K$2,Tableau1[[#This Row],[Directeur]],NA()))</f>
        <v>Paris</v>
      </c>
      <c r="O22" s="41">
        <f t="shared" si="15"/>
        <v>83025</v>
      </c>
      <c r="P22" s="41" t="e">
        <f t="shared" si="16"/>
        <v>#N/A</v>
      </c>
      <c r="Q22" s="42">
        <f t="shared" si="17"/>
        <v>83025</v>
      </c>
      <c r="R22" s="41" t="str">
        <f t="shared" si="18"/>
        <v>Homme</v>
      </c>
      <c r="S22" s="41" t="str">
        <f t="shared" si="19"/>
        <v>Paris
Test20</v>
      </c>
      <c r="T22" s="41" t="str">
        <f>"Nom : " &amp;'base de travail'!$C$3:$C$44&amp;CHAR(10)&amp;
"Sexe : "&amp;'base de travail'!$R$3:$R$44&amp;CHAR(10)&amp;
"Âge : "&amp;'base de travail'!$E$3:$E$44&amp;" ans"&amp;CHAR(10)&amp;
"Rémunération : "&amp;TEXT('base de travail'!$L$3:$L$44,"# ### €")</f>
        <v>Nom : t
Sexe : Homme
Âge : 54 ans
Rémunération : 83 025 €</v>
      </c>
      <c r="U22" s="7" t="str">
        <f>'base de travail'!$C$3:$C$44&amp;CHAR(10)&amp;
"Sexe : "&amp;'base de travail'!$R$3:$R$44&amp;CHAR(10)&amp;
"Ancienneté : "&amp;'base de travail'!$F$3:$F$44&amp;" ans"&amp;CHAR(10)&amp;
"Rémunération : "&amp;'base de travail'!$L$3:$L$44&amp;" €"</f>
        <v>t
Sexe : Homme
Ancienneté : 27 ans
Rémunération : 83025 €</v>
      </c>
      <c r="V22" s="8" t="str">
        <f>'base de travail'!$C$3:$C$44&amp;CHAR(10)&amp;
"Sexe : "&amp;'base de travail'!$R$3:$R$44&amp;CHAR(10)&amp;
"Directeur : "&amp;'base de travail'!$A$3:$A$44&amp;CHAR(10)&amp;
"Société : "&amp;'base de travail'!$B$3:$B$44&amp;CHAR(10)&amp;
"Rémunération : "&amp;'base de travail'!$L$3:$L$44&amp;" €"</f>
        <v>t
Sexe : Homme
Directeur : Paris
Société : Test20
Rémunération : 83025 €</v>
      </c>
    </row>
    <row r="23" spans="1:22" s="15" customFormat="1" x14ac:dyDescent="0.35">
      <c r="A23" s="69" t="s">
        <v>75</v>
      </c>
      <c r="B23" s="44" t="s">
        <v>80</v>
      </c>
      <c r="C23" s="77" t="s">
        <v>81</v>
      </c>
      <c r="D23" s="78" t="s">
        <v>9</v>
      </c>
      <c r="E23" s="78">
        <v>50</v>
      </c>
      <c r="F23" s="79"/>
      <c r="G23" s="71"/>
      <c r="H23" s="73">
        <v>5762</v>
      </c>
      <c r="I23" s="74"/>
      <c r="J23" s="74"/>
      <c r="K23" s="74"/>
      <c r="L23" s="80">
        <f>(H23*12.5)+I23+J23+K23</f>
        <v>72025</v>
      </c>
      <c r="M23" s="41">
        <f>IF(N23="","",LignesVisibles($N$2:N23))</f>
        <v>22</v>
      </c>
      <c r="N23" s="41" t="str">
        <f>IF('rem par directeur'!$K$2="",Tableau1[Directeur],IF(Tableau1[[#This Row],[Directeur]]='rem par directeur'!$K$2,Tableau1[[#This Row],[Directeur]],NA()))</f>
        <v>Paris</v>
      </c>
      <c r="O23" s="41">
        <f t="shared" si="15"/>
        <v>72025</v>
      </c>
      <c r="P23" s="41" t="e">
        <f t="shared" si="16"/>
        <v>#N/A</v>
      </c>
      <c r="Q23" s="42">
        <f t="shared" si="17"/>
        <v>72025</v>
      </c>
      <c r="R23" s="41" t="str">
        <f t="shared" si="18"/>
        <v>Homme</v>
      </c>
      <c r="S23" s="41" t="str">
        <f t="shared" si="19"/>
        <v>Paris
Test21</v>
      </c>
      <c r="T23" s="41" t="str">
        <f>"Nom : " &amp;'base de travail'!$C$3:$C$44&amp;CHAR(10)&amp;
"Sexe : "&amp;'base de travail'!$R$3:$R$44&amp;CHAR(10)&amp;
"Âge : "&amp;'base de travail'!$E$3:$E$44&amp;" ans"&amp;CHAR(10)&amp;
"Rémunération : "&amp;TEXT('base de travail'!$L$3:$L$44,"# ### €")</f>
        <v>Nom : u
Sexe : Homme
Âge : 50 ans
Rémunération : 72 025 €</v>
      </c>
      <c r="U23" s="7" t="str">
        <f>'base de travail'!$C$3:$C$44&amp;CHAR(10)&amp;
"Sexe : "&amp;'base de travail'!$R$3:$R$44&amp;CHAR(10)&amp;
"Ancienneté : "&amp;'base de travail'!$F$3:$F$44&amp;" ans"&amp;CHAR(10)&amp;
"Rémunération : "&amp;'base de travail'!$L$3:$L$44&amp;" €"</f>
        <v>u
Sexe : Homme
Ancienneté :  ans
Rémunération : 72025 €</v>
      </c>
      <c r="V23" s="8" t="str">
        <f>'base de travail'!$C$3:$C$44&amp;CHAR(10)&amp;
"Sexe : "&amp;'base de travail'!$R$3:$R$44&amp;CHAR(10)&amp;
"Directeur : "&amp;'base de travail'!$A$3:$A$44&amp;CHAR(10)&amp;
"Société : "&amp;'base de travail'!$B$3:$B$44&amp;CHAR(10)&amp;
"Rémunération : "&amp;'base de travail'!$L$3:$L$44&amp;" €"</f>
        <v>u
Sexe : Homme
Directeur : Paris
Société : Test21
Rémunération : 72025 €</v>
      </c>
    </row>
    <row r="24" spans="1:22" s="15" customFormat="1" x14ac:dyDescent="0.35">
      <c r="A24" s="69" t="s">
        <v>75</v>
      </c>
      <c r="B24" s="44" t="s">
        <v>82</v>
      </c>
      <c r="C24" s="77" t="s">
        <v>83</v>
      </c>
      <c r="D24" s="78" t="s">
        <v>9</v>
      </c>
      <c r="E24" s="78">
        <v>51</v>
      </c>
      <c r="F24" s="71">
        <v>23</v>
      </c>
      <c r="G24" s="71" t="s">
        <v>29</v>
      </c>
      <c r="H24" s="73">
        <v>7190</v>
      </c>
      <c r="I24" s="74"/>
      <c r="J24" s="74"/>
      <c r="K24" s="74"/>
      <c r="L24" s="75">
        <f>(H24*12.3)+I24+J24+K24</f>
        <v>88437</v>
      </c>
      <c r="M24" s="41">
        <f>IF(N24="","",LignesVisibles($N$2:N24))</f>
        <v>23</v>
      </c>
      <c r="N24" s="41" t="str">
        <f>IF('rem par directeur'!$K$2="",Tableau1[Directeur],IF(Tableau1[[#This Row],[Directeur]]='rem par directeur'!$K$2,Tableau1[[#This Row],[Directeur]],NA()))</f>
        <v>Paris</v>
      </c>
      <c r="O24" s="41">
        <f t="shared" si="15"/>
        <v>88437</v>
      </c>
      <c r="P24" s="41" t="e">
        <f t="shared" si="16"/>
        <v>#N/A</v>
      </c>
      <c r="Q24" s="42">
        <f t="shared" si="17"/>
        <v>88437</v>
      </c>
      <c r="R24" s="41" t="str">
        <f t="shared" si="18"/>
        <v>Homme</v>
      </c>
      <c r="S24" s="41" t="str">
        <f t="shared" si="19"/>
        <v>Paris
Test22</v>
      </c>
      <c r="T24" s="41" t="str">
        <f>"Nom : " &amp;'base de travail'!$C$3:$C$44&amp;CHAR(10)&amp;
"Sexe : "&amp;'base de travail'!$R$3:$R$44&amp;CHAR(10)&amp;
"Âge : "&amp;'base de travail'!$E$3:$E$44&amp;" ans"&amp;CHAR(10)&amp;
"Rémunération : "&amp;TEXT('base de travail'!$L$3:$L$44,"# ### €")</f>
        <v>Nom : v
Sexe : Homme
Âge : 51 ans
Rémunération : 88 437 €</v>
      </c>
      <c r="U24" s="7" t="str">
        <f>'base de travail'!$C$3:$C$44&amp;CHAR(10)&amp;
"Sexe : "&amp;'base de travail'!$R$3:$R$44&amp;CHAR(10)&amp;
"Ancienneté : "&amp;'base de travail'!$F$3:$F$44&amp;" ans"&amp;CHAR(10)&amp;
"Rémunération : "&amp;'base de travail'!$L$3:$L$44&amp;" €"</f>
        <v>v
Sexe : Homme
Ancienneté : 23 ans
Rémunération : 88437 €</v>
      </c>
      <c r="V24" s="8" t="str">
        <f>'base de travail'!$C$3:$C$44&amp;CHAR(10)&amp;
"Sexe : "&amp;'base de travail'!$R$3:$R$44&amp;CHAR(10)&amp;
"Directeur : "&amp;'base de travail'!$A$3:$A$44&amp;CHAR(10)&amp;
"Société : "&amp;'base de travail'!$B$3:$B$44&amp;CHAR(10)&amp;
"Rémunération : "&amp;'base de travail'!$L$3:$L$44&amp;" €"</f>
        <v>v
Sexe : Homme
Directeur : Paris
Société : Test22
Rémunération : 88437 €</v>
      </c>
    </row>
    <row r="25" spans="1:22" s="15" customFormat="1" x14ac:dyDescent="0.35">
      <c r="A25" s="69" t="s">
        <v>75</v>
      </c>
      <c r="B25" s="44" t="s">
        <v>84</v>
      </c>
      <c r="C25" s="70" t="s">
        <v>85</v>
      </c>
      <c r="D25" s="81" t="s">
        <v>9</v>
      </c>
      <c r="E25" s="81">
        <v>43</v>
      </c>
      <c r="F25" s="81">
        <v>17</v>
      </c>
      <c r="G25" s="81" t="s">
        <v>30</v>
      </c>
      <c r="H25" s="82">
        <v>6950</v>
      </c>
      <c r="I25" s="83"/>
      <c r="J25" s="83"/>
      <c r="K25" s="83"/>
      <c r="L25" s="75">
        <f>(H25*12)+I25+J25+K25</f>
        <v>83400</v>
      </c>
      <c r="M25" s="41">
        <f>IF(N25="","",LignesVisibles($N$2:N25))</f>
        <v>24</v>
      </c>
      <c r="N25" s="41" t="str">
        <f>IF('rem par directeur'!$K$2="",Tableau1[Directeur],IF(Tableau1[[#This Row],[Directeur]]='rem par directeur'!$K$2,Tableau1[[#This Row],[Directeur]],NA()))</f>
        <v>Paris</v>
      </c>
      <c r="O25" s="41">
        <f t="shared" si="15"/>
        <v>83400</v>
      </c>
      <c r="P25" s="41" t="e">
        <f t="shared" si="16"/>
        <v>#N/A</v>
      </c>
      <c r="Q25" s="42">
        <f t="shared" si="17"/>
        <v>83400</v>
      </c>
      <c r="R25" s="41" t="str">
        <f t="shared" si="18"/>
        <v>Homme</v>
      </c>
      <c r="S25" s="41" t="str">
        <f t="shared" si="19"/>
        <v>Paris
Test23</v>
      </c>
      <c r="T25" s="41" t="str">
        <f>"Nom : " &amp;'base de travail'!$C$3:$C$44&amp;CHAR(10)&amp;
"Sexe : "&amp;'base de travail'!$R$3:$R$44&amp;CHAR(10)&amp;
"Âge : "&amp;'base de travail'!$E$3:$E$44&amp;" ans"&amp;CHAR(10)&amp;
"Rémunération : "&amp;TEXT('base de travail'!$L$3:$L$44,"# ### €")</f>
        <v>Nom : w
Sexe : Homme
Âge : 43 ans
Rémunération : 83 400 €</v>
      </c>
      <c r="U25" s="7" t="str">
        <f>'base de travail'!$C$3:$C$44&amp;CHAR(10)&amp;
"Sexe : "&amp;'base de travail'!$R$3:$R$44&amp;CHAR(10)&amp;
"Ancienneté : "&amp;'base de travail'!$F$3:$F$44&amp;" ans"&amp;CHAR(10)&amp;
"Rémunération : "&amp;'base de travail'!$L$3:$L$44&amp;" €"</f>
        <v>w
Sexe : Homme
Ancienneté : 17 ans
Rémunération : 83400 €</v>
      </c>
      <c r="V25" s="8" t="str">
        <f>'base de travail'!$C$3:$C$44&amp;CHAR(10)&amp;
"Sexe : "&amp;'base de travail'!$R$3:$R$44&amp;CHAR(10)&amp;
"Directeur : "&amp;'base de travail'!$A$3:$A$44&amp;CHAR(10)&amp;
"Société : "&amp;'base de travail'!$B$3:$B$44&amp;CHAR(10)&amp;
"Rémunération : "&amp;'base de travail'!$L$3:$L$44&amp;" €"</f>
        <v>w
Sexe : Homme
Directeur : Paris
Société : Test23
Rémunération : 83400 €</v>
      </c>
    </row>
    <row r="26" spans="1:22" s="15" customFormat="1" x14ac:dyDescent="0.35">
      <c r="A26" s="69" t="s">
        <v>75</v>
      </c>
      <c r="B26" s="44" t="s">
        <v>86</v>
      </c>
      <c r="C26" s="84" t="s">
        <v>87</v>
      </c>
      <c r="D26" s="71" t="s">
        <v>9</v>
      </c>
      <c r="E26" s="71">
        <v>41</v>
      </c>
      <c r="F26" s="72">
        <v>13</v>
      </c>
      <c r="G26" s="71" t="s">
        <v>29</v>
      </c>
      <c r="H26" s="73">
        <v>6170</v>
      </c>
      <c r="I26" s="74"/>
      <c r="J26" s="74"/>
      <c r="K26" s="74"/>
      <c r="L26" s="75">
        <f>(H26*12.3)+I26+J26+K26</f>
        <v>75891</v>
      </c>
      <c r="M26" s="41">
        <f>IF(N26="","",LignesVisibles($N$2:N26))</f>
        <v>25</v>
      </c>
      <c r="N26" s="41" t="str">
        <f>IF('rem par directeur'!$K$2="",Tableau1[Directeur],IF(Tableau1[[#This Row],[Directeur]]='rem par directeur'!$K$2,Tableau1[[#This Row],[Directeur]],NA()))</f>
        <v>Paris</v>
      </c>
      <c r="O26" s="41">
        <f t="shared" ref="O26:O33" si="20">IF(N26&lt;&gt;"",IF($D26="H",$L26,NA()),"")</f>
        <v>75891</v>
      </c>
      <c r="P26" s="41" t="e">
        <f t="shared" ref="P26:P33" si="21">IF(N26&lt;&gt;"",IF(D26="F",L26,NA()),"")</f>
        <v>#N/A</v>
      </c>
      <c r="Q26" s="42">
        <f t="shared" ref="Q26:Q33" si="22">IF(N26&lt;&gt;"",$L26,NA())</f>
        <v>75891</v>
      </c>
      <c r="R26" s="41" t="str">
        <f t="shared" ref="R26:R33" si="23">IF(N26&lt;&gt;"",IF($D26="H","Homme","Femme"),"")</f>
        <v>Homme</v>
      </c>
      <c r="S26" s="41" t="str">
        <f t="shared" ref="S26:S33" si="24">IF(N26&lt;&gt;"",A26&amp;CHAR(10)&amp;B26,"")</f>
        <v>Paris
Test24</v>
      </c>
      <c r="T26" s="41" t="str">
        <f>"Nom : " &amp;'base de travail'!$C$3:$C$44&amp;CHAR(10)&amp;
"Sexe : "&amp;'base de travail'!$R$3:$R$44&amp;CHAR(10)&amp;
"Âge : "&amp;'base de travail'!$E$3:$E$44&amp;" ans"&amp;CHAR(10)&amp;
"Rémunération : "&amp;TEXT('base de travail'!$L$3:$L$44,"# ### €")</f>
        <v>Nom : x
Sexe : Homme
Âge : 41 ans
Rémunération : 75 891 €</v>
      </c>
      <c r="U26" s="7" t="str">
        <f>'base de travail'!$C$3:$C$44&amp;CHAR(10)&amp;
"Sexe : "&amp;'base de travail'!$R$3:$R$44&amp;CHAR(10)&amp;
"Ancienneté : "&amp;'base de travail'!$F$3:$F$44&amp;" ans"&amp;CHAR(10)&amp;
"Rémunération : "&amp;'base de travail'!$L$3:$L$44&amp;" €"</f>
        <v>x
Sexe : Homme
Ancienneté : 13 ans
Rémunération : 75891 €</v>
      </c>
      <c r="V26" s="8" t="str">
        <f>'base de travail'!$C$3:$C$44&amp;CHAR(10)&amp;
"Sexe : "&amp;'base de travail'!$R$3:$R$44&amp;CHAR(10)&amp;
"Directeur : "&amp;'base de travail'!$A$3:$A$44&amp;CHAR(10)&amp;
"Société : "&amp;'base de travail'!$B$3:$B$44&amp;CHAR(10)&amp;
"Rémunération : "&amp;'base de travail'!$L$3:$L$44&amp;" €"</f>
        <v>x
Sexe : Homme
Directeur : Paris
Société : Test24
Rémunération : 75891 €</v>
      </c>
    </row>
    <row r="27" spans="1:22" s="15" customFormat="1" x14ac:dyDescent="0.35">
      <c r="A27" s="69" t="s">
        <v>75</v>
      </c>
      <c r="B27" s="44" t="s">
        <v>88</v>
      </c>
      <c r="C27" s="84" t="s">
        <v>89</v>
      </c>
      <c r="D27" s="71" t="s">
        <v>9</v>
      </c>
      <c r="E27" s="71">
        <v>54</v>
      </c>
      <c r="F27" s="72">
        <v>27</v>
      </c>
      <c r="G27" s="71" t="s">
        <v>29</v>
      </c>
      <c r="H27" s="73">
        <v>7320</v>
      </c>
      <c r="I27" s="74"/>
      <c r="J27" s="74"/>
      <c r="K27" s="74"/>
      <c r="L27" s="75">
        <f>(H27*12.3)+I27+J27+K27</f>
        <v>90036</v>
      </c>
      <c r="M27" s="41">
        <f>IF(N27="","",LignesVisibles($N$2:N27))</f>
        <v>26</v>
      </c>
      <c r="N27" s="41" t="str">
        <f>IF('rem par directeur'!$K$2="",Tableau1[Directeur],IF(Tableau1[[#This Row],[Directeur]]='rem par directeur'!$K$2,Tableau1[[#This Row],[Directeur]],NA()))</f>
        <v>Paris</v>
      </c>
      <c r="O27" s="41">
        <f t="shared" si="20"/>
        <v>90036</v>
      </c>
      <c r="P27" s="41" t="e">
        <f t="shared" si="21"/>
        <v>#N/A</v>
      </c>
      <c r="Q27" s="42">
        <f t="shared" si="22"/>
        <v>90036</v>
      </c>
      <c r="R27" s="41" t="str">
        <f t="shared" si="23"/>
        <v>Homme</v>
      </c>
      <c r="S27" s="41" t="str">
        <f t="shared" si="24"/>
        <v>Paris
Test25</v>
      </c>
      <c r="T27" s="41" t="str">
        <f>"Nom : " &amp;'base de travail'!$C$3:$C$44&amp;CHAR(10)&amp;
"Sexe : "&amp;'base de travail'!$R$3:$R$44&amp;CHAR(10)&amp;
"Âge : "&amp;'base de travail'!$E$3:$E$44&amp;" ans"&amp;CHAR(10)&amp;
"Rémunération : "&amp;TEXT('base de travail'!$L$3:$L$44,"# ### €")</f>
        <v>Nom : y
Sexe : Homme
Âge : 54 ans
Rémunération : 90 036 €</v>
      </c>
      <c r="U27" s="7" t="str">
        <f>'base de travail'!$C$3:$C$44&amp;CHAR(10)&amp;
"Sexe : "&amp;'base de travail'!$R$3:$R$44&amp;CHAR(10)&amp;
"Ancienneté : "&amp;'base de travail'!$F$3:$F$44&amp;" ans"&amp;CHAR(10)&amp;
"Rémunération : "&amp;'base de travail'!$L$3:$L$44&amp;" €"</f>
        <v>y
Sexe : Homme
Ancienneté : 27 ans
Rémunération : 90036 €</v>
      </c>
      <c r="V27" s="8" t="str">
        <f>'base de travail'!$C$3:$C$44&amp;CHAR(10)&amp;
"Sexe : "&amp;'base de travail'!$R$3:$R$44&amp;CHAR(10)&amp;
"Directeur : "&amp;'base de travail'!$A$3:$A$44&amp;CHAR(10)&amp;
"Société : "&amp;'base de travail'!$B$3:$B$44&amp;CHAR(10)&amp;
"Rémunération : "&amp;'base de travail'!$L$3:$L$44&amp;" €"</f>
        <v>y
Sexe : Homme
Directeur : Paris
Société : Test25
Rémunération : 90036 €</v>
      </c>
    </row>
    <row r="28" spans="1:22" s="15" customFormat="1" x14ac:dyDescent="0.35">
      <c r="A28" s="85" t="s">
        <v>90</v>
      </c>
      <c r="B28" s="44" t="s">
        <v>91</v>
      </c>
      <c r="C28" s="85" t="s">
        <v>92</v>
      </c>
      <c r="D28" s="86" t="s">
        <v>9</v>
      </c>
      <c r="E28" s="86">
        <v>45</v>
      </c>
      <c r="F28" s="87">
        <v>22</v>
      </c>
      <c r="G28" s="86" t="s">
        <v>29</v>
      </c>
      <c r="H28" s="88">
        <v>6470</v>
      </c>
      <c r="I28" s="89"/>
      <c r="J28" s="89"/>
      <c r="K28" s="89"/>
      <c r="L28" s="90">
        <f>(H28*13.4)+I28+J28+K28</f>
        <v>86698</v>
      </c>
      <c r="M28" s="41">
        <f>IF(N28="","",LignesVisibles($N$2:N28))</f>
        <v>27</v>
      </c>
      <c r="N28" s="41" t="str">
        <f>IF('rem par directeur'!$K$2="",Tableau1[Directeur],IF(Tableau1[[#This Row],[Directeur]]='rem par directeur'!$K$2,Tableau1[[#This Row],[Directeur]],NA()))</f>
        <v>Strasbourg</v>
      </c>
      <c r="O28" s="41">
        <f t="shared" si="20"/>
        <v>86698</v>
      </c>
      <c r="P28" s="41" t="e">
        <f t="shared" si="21"/>
        <v>#N/A</v>
      </c>
      <c r="Q28" s="42">
        <f t="shared" si="22"/>
        <v>86698</v>
      </c>
      <c r="R28" s="41" t="str">
        <f t="shared" si="23"/>
        <v>Homme</v>
      </c>
      <c r="S28" s="41" t="str">
        <f t="shared" si="24"/>
        <v>Strasbourg
Test26</v>
      </c>
      <c r="T28" s="41" t="str">
        <f>"Nom : " &amp;'base de travail'!$C$3:$C$44&amp;CHAR(10)&amp;
"Sexe : "&amp;'base de travail'!$R$3:$R$44&amp;CHAR(10)&amp;
"Âge : "&amp;'base de travail'!$E$3:$E$44&amp;" ans"&amp;CHAR(10)&amp;
"Rémunération : "&amp;TEXT('base de travail'!$L$3:$L$44,"# ### €")</f>
        <v>Nom : z
Sexe : Homme
Âge : 45 ans
Rémunération : 86 698 €</v>
      </c>
      <c r="U28" s="7" t="str">
        <f>'base de travail'!$C$3:$C$44&amp;CHAR(10)&amp;
"Sexe : "&amp;'base de travail'!$R$3:$R$44&amp;CHAR(10)&amp;
"Ancienneté : "&amp;'base de travail'!$F$3:$F$44&amp;" ans"&amp;CHAR(10)&amp;
"Rémunération : "&amp;'base de travail'!$L$3:$L$44&amp;" €"</f>
        <v>z
Sexe : Homme
Ancienneté : 22 ans
Rémunération : 86698 €</v>
      </c>
      <c r="V28" s="8" t="str">
        <f>'base de travail'!$C$3:$C$44&amp;CHAR(10)&amp;
"Sexe : "&amp;'base de travail'!$R$3:$R$44&amp;CHAR(10)&amp;
"Directeur : "&amp;'base de travail'!$A$3:$A$44&amp;CHAR(10)&amp;
"Société : "&amp;'base de travail'!$B$3:$B$44&amp;CHAR(10)&amp;
"Rémunération : "&amp;'base de travail'!$L$3:$L$44&amp;" €"</f>
        <v>z
Sexe : Homme
Directeur : Strasbourg
Société : Test26
Rémunération : 86698 €</v>
      </c>
    </row>
    <row r="29" spans="1:22" s="15" customFormat="1" x14ac:dyDescent="0.35">
      <c r="A29" s="85" t="s">
        <v>90</v>
      </c>
      <c r="B29" s="44" t="s">
        <v>93</v>
      </c>
      <c r="C29" s="91" t="s">
        <v>94</v>
      </c>
      <c r="D29" s="86" t="s">
        <v>9</v>
      </c>
      <c r="E29" s="86">
        <v>44</v>
      </c>
      <c r="F29" s="87">
        <v>21</v>
      </c>
      <c r="G29" s="86" t="s">
        <v>29</v>
      </c>
      <c r="H29" s="88">
        <v>6140</v>
      </c>
      <c r="I29" s="89"/>
      <c r="J29" s="89"/>
      <c r="K29" s="89"/>
      <c r="L29" s="90">
        <f>(H29*12.3)+I29+J29+K29</f>
        <v>75522</v>
      </c>
      <c r="M29" s="41">
        <f>IF(N29="","",LignesVisibles($N$2:N29))</f>
        <v>28</v>
      </c>
      <c r="N29" s="41" t="str">
        <f>IF('rem par directeur'!$K$2="",Tableau1[Directeur],IF(Tableau1[[#This Row],[Directeur]]='rem par directeur'!$K$2,Tableau1[[#This Row],[Directeur]],NA()))</f>
        <v>Strasbourg</v>
      </c>
      <c r="O29" s="41">
        <f t="shared" si="20"/>
        <v>75522</v>
      </c>
      <c r="P29" s="41" t="e">
        <f t="shared" si="21"/>
        <v>#N/A</v>
      </c>
      <c r="Q29" s="42">
        <f t="shared" si="22"/>
        <v>75522</v>
      </c>
      <c r="R29" s="41" t="str">
        <f t="shared" si="23"/>
        <v>Homme</v>
      </c>
      <c r="S29" s="41" t="str">
        <f t="shared" si="24"/>
        <v>Strasbourg
Test27</v>
      </c>
      <c r="T29" s="41" t="str">
        <f>"Nom : " &amp;'base de travail'!$C$3:$C$44&amp;CHAR(10)&amp;
"Sexe : "&amp;'base de travail'!$R$3:$R$44&amp;CHAR(10)&amp;
"Âge : "&amp;'base de travail'!$E$3:$E$44&amp;" ans"&amp;CHAR(10)&amp;
"Rémunération : "&amp;TEXT('base de travail'!$L$3:$L$44,"# ### €")</f>
        <v>Nom : aa
Sexe : Homme
Âge : 44 ans
Rémunération : 75 522 €</v>
      </c>
      <c r="U29" s="7" t="str">
        <f>'base de travail'!$C$3:$C$44&amp;CHAR(10)&amp;
"Sexe : "&amp;'base de travail'!$R$3:$R$44&amp;CHAR(10)&amp;
"Ancienneté : "&amp;'base de travail'!$F$3:$F$44&amp;" ans"&amp;CHAR(10)&amp;
"Rémunération : "&amp;'base de travail'!$L$3:$L$44&amp;" €"</f>
        <v>aa
Sexe : Homme
Ancienneté : 21 ans
Rémunération : 75522 €</v>
      </c>
      <c r="V29" s="8" t="str">
        <f>'base de travail'!$C$3:$C$44&amp;CHAR(10)&amp;
"Sexe : "&amp;'base de travail'!$R$3:$R$44&amp;CHAR(10)&amp;
"Directeur : "&amp;'base de travail'!$A$3:$A$44&amp;CHAR(10)&amp;
"Société : "&amp;'base de travail'!$B$3:$B$44&amp;CHAR(10)&amp;
"Rémunération : "&amp;'base de travail'!$L$3:$L$44&amp;" €"</f>
        <v>aa
Sexe : Homme
Directeur : Strasbourg
Société : Test27
Rémunération : 75522 €</v>
      </c>
    </row>
    <row r="30" spans="1:22" s="15" customFormat="1" x14ac:dyDescent="0.35">
      <c r="A30" s="85" t="s">
        <v>90</v>
      </c>
      <c r="B30" s="44" t="s">
        <v>95</v>
      </c>
      <c r="C30" s="91" t="s">
        <v>96</v>
      </c>
      <c r="D30" s="86" t="s">
        <v>9</v>
      </c>
      <c r="E30" s="86">
        <v>50</v>
      </c>
      <c r="F30" s="87">
        <v>23</v>
      </c>
      <c r="G30" s="86" t="s">
        <v>29</v>
      </c>
      <c r="H30" s="88">
        <v>6490</v>
      </c>
      <c r="I30" s="89"/>
      <c r="J30" s="89"/>
      <c r="K30" s="89"/>
      <c r="L30" s="90">
        <f>(H30*12.3)+I30+J30+K30</f>
        <v>79827</v>
      </c>
      <c r="M30" s="41">
        <f>IF(N30="","",LignesVisibles($N$2:N30))</f>
        <v>29</v>
      </c>
      <c r="N30" s="41" t="str">
        <f>IF('rem par directeur'!$K$2="",Tableau1[Directeur],IF(Tableau1[[#This Row],[Directeur]]='rem par directeur'!$K$2,Tableau1[[#This Row],[Directeur]],NA()))</f>
        <v>Strasbourg</v>
      </c>
      <c r="O30" s="41">
        <f t="shared" si="20"/>
        <v>79827</v>
      </c>
      <c r="P30" s="41" t="e">
        <f t="shared" si="21"/>
        <v>#N/A</v>
      </c>
      <c r="Q30" s="42">
        <f t="shared" si="22"/>
        <v>79827</v>
      </c>
      <c r="R30" s="41" t="str">
        <f t="shared" si="23"/>
        <v>Homme</v>
      </c>
      <c r="S30" s="41" t="str">
        <f t="shared" si="24"/>
        <v>Strasbourg
Test28</v>
      </c>
      <c r="T30" s="41" t="str">
        <f>"Nom : " &amp;'base de travail'!$C$3:$C$44&amp;CHAR(10)&amp;
"Sexe : "&amp;'base de travail'!$R$3:$R$44&amp;CHAR(10)&amp;
"Âge : "&amp;'base de travail'!$E$3:$E$44&amp;" ans"&amp;CHAR(10)&amp;
"Rémunération : "&amp;TEXT('base de travail'!$L$3:$L$44,"# ### €")</f>
        <v>Nom : bb
Sexe : Homme
Âge : 50 ans
Rémunération : 79 827 €</v>
      </c>
      <c r="U30" s="7" t="str">
        <f>'base de travail'!$C$3:$C$44&amp;CHAR(10)&amp;
"Sexe : "&amp;'base de travail'!$R$3:$R$44&amp;CHAR(10)&amp;
"Ancienneté : "&amp;'base de travail'!$F$3:$F$44&amp;" ans"&amp;CHAR(10)&amp;
"Rémunération : "&amp;'base de travail'!$L$3:$L$44&amp;" €"</f>
        <v>bb
Sexe : Homme
Ancienneté : 23 ans
Rémunération : 79827 €</v>
      </c>
      <c r="V30" s="8" t="str">
        <f>'base de travail'!$C$3:$C$44&amp;CHAR(10)&amp;
"Sexe : "&amp;'base de travail'!$R$3:$R$44&amp;CHAR(10)&amp;
"Directeur : "&amp;'base de travail'!$A$3:$A$44&amp;CHAR(10)&amp;
"Société : "&amp;'base de travail'!$B$3:$B$44&amp;CHAR(10)&amp;
"Rémunération : "&amp;'base de travail'!$L$3:$L$44&amp;" €"</f>
        <v>bb
Sexe : Homme
Directeur : Strasbourg
Société : Test28
Rémunération : 79827 €</v>
      </c>
    </row>
    <row r="31" spans="1:22" s="15" customFormat="1" x14ac:dyDescent="0.35">
      <c r="A31" s="85" t="s">
        <v>90</v>
      </c>
      <c r="B31" s="44" t="s">
        <v>97</v>
      </c>
      <c r="C31" s="91" t="s">
        <v>98</v>
      </c>
      <c r="D31" s="86" t="s">
        <v>9</v>
      </c>
      <c r="E31" s="86">
        <v>57</v>
      </c>
      <c r="F31" s="87">
        <v>12</v>
      </c>
      <c r="G31" s="86" t="s">
        <v>29</v>
      </c>
      <c r="H31" s="88">
        <v>6850</v>
      </c>
      <c r="I31" s="89"/>
      <c r="J31" s="89"/>
      <c r="K31" s="89"/>
      <c r="L31" s="90">
        <f>(H31*12.3)+I31+J31+K31</f>
        <v>84255</v>
      </c>
      <c r="M31" s="41">
        <f>IF(N31="","",LignesVisibles($N$2:N31))</f>
        <v>30</v>
      </c>
      <c r="N31" s="41" t="str">
        <f>IF('rem par directeur'!$K$2="",Tableau1[Directeur],IF(Tableau1[[#This Row],[Directeur]]='rem par directeur'!$K$2,Tableau1[[#This Row],[Directeur]],NA()))</f>
        <v>Strasbourg</v>
      </c>
      <c r="O31" s="41">
        <f t="shared" si="20"/>
        <v>84255</v>
      </c>
      <c r="P31" s="41" t="e">
        <f t="shared" si="21"/>
        <v>#N/A</v>
      </c>
      <c r="Q31" s="42">
        <f t="shared" si="22"/>
        <v>84255</v>
      </c>
      <c r="R31" s="41" t="str">
        <f t="shared" si="23"/>
        <v>Homme</v>
      </c>
      <c r="S31" s="41" t="str">
        <f t="shared" si="24"/>
        <v>Strasbourg
Test29</v>
      </c>
      <c r="T31" s="41" t="str">
        <f>"Nom : " &amp;'base de travail'!$C$3:$C$44&amp;CHAR(10)&amp;
"Sexe : "&amp;'base de travail'!$R$3:$R$44&amp;CHAR(10)&amp;
"Âge : "&amp;'base de travail'!$E$3:$E$44&amp;" ans"&amp;CHAR(10)&amp;
"Rémunération : "&amp;TEXT('base de travail'!$L$3:$L$44,"# ### €")</f>
        <v>Nom : cc
Sexe : Homme
Âge : 57 ans
Rémunération : 84 255 €</v>
      </c>
      <c r="U31" s="7" t="str">
        <f>'base de travail'!$C$3:$C$44&amp;CHAR(10)&amp;
"Sexe : "&amp;'base de travail'!$R$3:$R$44&amp;CHAR(10)&amp;
"Ancienneté : "&amp;'base de travail'!$F$3:$F$44&amp;" ans"&amp;CHAR(10)&amp;
"Rémunération : "&amp;'base de travail'!$L$3:$L$44&amp;" €"</f>
        <v>cc
Sexe : Homme
Ancienneté : 12 ans
Rémunération : 84255 €</v>
      </c>
      <c r="V31" s="8" t="str">
        <f>'base de travail'!$C$3:$C$44&amp;CHAR(10)&amp;
"Sexe : "&amp;'base de travail'!$R$3:$R$44&amp;CHAR(10)&amp;
"Directeur : "&amp;'base de travail'!$A$3:$A$44&amp;CHAR(10)&amp;
"Société : "&amp;'base de travail'!$B$3:$B$44&amp;CHAR(10)&amp;
"Rémunération : "&amp;'base de travail'!$L$3:$L$44&amp;" €"</f>
        <v>cc
Sexe : Homme
Directeur : Strasbourg
Société : Test29
Rémunération : 84255 €</v>
      </c>
    </row>
    <row r="32" spans="1:22" s="15" customFormat="1" x14ac:dyDescent="0.35">
      <c r="A32" s="85" t="s">
        <v>90</v>
      </c>
      <c r="B32" s="44" t="s">
        <v>99</v>
      </c>
      <c r="C32" s="91" t="s">
        <v>100</v>
      </c>
      <c r="D32" s="86" t="s">
        <v>9</v>
      </c>
      <c r="E32" s="86">
        <v>51</v>
      </c>
      <c r="F32" s="87">
        <v>10</v>
      </c>
      <c r="G32" s="86"/>
      <c r="H32" s="88">
        <v>7150</v>
      </c>
      <c r="I32" s="89"/>
      <c r="J32" s="89"/>
      <c r="K32" s="89"/>
      <c r="L32" s="90">
        <f>(H32*12)+I32+J32+K32</f>
        <v>85800</v>
      </c>
      <c r="M32" s="41">
        <f>IF(N32="","",LignesVisibles($N$2:N32))</f>
        <v>31</v>
      </c>
      <c r="N32" s="41" t="str">
        <f>IF('rem par directeur'!$K$2="",Tableau1[Directeur],IF(Tableau1[[#This Row],[Directeur]]='rem par directeur'!$K$2,Tableau1[[#This Row],[Directeur]],NA()))</f>
        <v>Strasbourg</v>
      </c>
      <c r="O32" s="41">
        <f t="shared" si="20"/>
        <v>85800</v>
      </c>
      <c r="P32" s="41" t="e">
        <f t="shared" si="21"/>
        <v>#N/A</v>
      </c>
      <c r="Q32" s="42">
        <f t="shared" si="22"/>
        <v>85800</v>
      </c>
      <c r="R32" s="41" t="str">
        <f t="shared" si="23"/>
        <v>Homme</v>
      </c>
      <c r="S32" s="41" t="str">
        <f t="shared" si="24"/>
        <v>Strasbourg
Test30</v>
      </c>
      <c r="T32" s="41" t="str">
        <f>"Nom : " &amp;'base de travail'!$C$3:$C$44&amp;CHAR(10)&amp;
"Sexe : "&amp;'base de travail'!$R$3:$R$44&amp;CHAR(10)&amp;
"Âge : "&amp;'base de travail'!$E$3:$E$44&amp;" ans"&amp;CHAR(10)&amp;
"Rémunération : "&amp;TEXT('base de travail'!$L$3:$L$44,"# ### €")</f>
        <v>Nom : dd
Sexe : Homme
Âge : 51 ans
Rémunération : 85 800 €</v>
      </c>
      <c r="U32" s="7" t="str">
        <f>'base de travail'!$C$3:$C$44&amp;CHAR(10)&amp;
"Sexe : "&amp;'base de travail'!$R$3:$R$44&amp;CHAR(10)&amp;
"Ancienneté : "&amp;'base de travail'!$F$3:$F$44&amp;" ans"&amp;CHAR(10)&amp;
"Rémunération : "&amp;'base de travail'!$L$3:$L$44&amp;" €"</f>
        <v>dd
Sexe : Homme
Ancienneté : 10 ans
Rémunération : 85800 €</v>
      </c>
      <c r="V32" s="8" t="str">
        <f>'base de travail'!$C$3:$C$44&amp;CHAR(10)&amp;
"Sexe : "&amp;'base de travail'!$R$3:$R$44&amp;CHAR(10)&amp;
"Directeur : "&amp;'base de travail'!$A$3:$A$44&amp;CHAR(10)&amp;
"Société : "&amp;'base de travail'!$B$3:$B$44&amp;CHAR(10)&amp;
"Rémunération : "&amp;'base de travail'!$L$3:$L$44&amp;" €"</f>
        <v>dd
Sexe : Homme
Directeur : Strasbourg
Société : Test30
Rémunération : 85800 €</v>
      </c>
    </row>
    <row r="33" spans="1:34" s="15" customFormat="1" x14ac:dyDescent="0.35">
      <c r="A33" s="85" t="s">
        <v>90</v>
      </c>
      <c r="B33" s="44" t="s">
        <v>101</v>
      </c>
      <c r="C33" s="91" t="s">
        <v>102</v>
      </c>
      <c r="D33" s="86" t="s">
        <v>19</v>
      </c>
      <c r="E33" s="86">
        <v>43</v>
      </c>
      <c r="F33" s="87"/>
      <c r="G33" s="86" t="s">
        <v>29</v>
      </c>
      <c r="H33" s="88">
        <v>5600</v>
      </c>
      <c r="I33" s="89"/>
      <c r="J33" s="89"/>
      <c r="K33" s="89"/>
      <c r="L33" s="90">
        <f>(H33*12.3)+I33+J33+K33</f>
        <v>68880</v>
      </c>
      <c r="M33" s="41">
        <f>IF(N33="","",LignesVisibles($N$2:N33))</f>
        <v>32</v>
      </c>
      <c r="N33" s="41" t="str">
        <f>IF('rem par directeur'!$K$2="",Tableau1[Directeur],IF(Tableau1[[#This Row],[Directeur]]='rem par directeur'!$K$2,Tableau1[[#This Row],[Directeur]],NA()))</f>
        <v>Strasbourg</v>
      </c>
      <c r="O33" s="41" t="e">
        <f t="shared" si="20"/>
        <v>#N/A</v>
      </c>
      <c r="P33" s="41">
        <f t="shared" si="21"/>
        <v>68880</v>
      </c>
      <c r="Q33" s="42">
        <f t="shared" si="22"/>
        <v>68880</v>
      </c>
      <c r="R33" s="41" t="str">
        <f t="shared" si="23"/>
        <v>Femme</v>
      </c>
      <c r="S33" s="41" t="str">
        <f t="shared" si="24"/>
        <v>Strasbourg
Test31</v>
      </c>
      <c r="T33" s="41" t="str">
        <f>"Nom : " &amp;'base de travail'!$C$3:$C$44&amp;CHAR(10)&amp;
"Sexe : "&amp;'base de travail'!$R$3:$R$44&amp;CHAR(10)&amp;
"Âge : "&amp;'base de travail'!$E$3:$E$44&amp;" ans"&amp;CHAR(10)&amp;
"Rémunération : "&amp;TEXT('base de travail'!$L$3:$L$44,"# ### €")</f>
        <v>Nom : ee
Sexe : Femme
Âge : 43 ans
Rémunération : 68 880 €</v>
      </c>
      <c r="U33" s="7" t="str">
        <f>'base de travail'!$C$3:$C$44&amp;CHAR(10)&amp;
"Sexe : "&amp;'base de travail'!$R$3:$R$44&amp;CHAR(10)&amp;
"Ancienneté : "&amp;'base de travail'!$F$3:$F$44&amp;" ans"&amp;CHAR(10)&amp;
"Rémunération : "&amp;'base de travail'!$L$3:$L$44&amp;" €"</f>
        <v>ee
Sexe : Femme
Ancienneté :  ans
Rémunération : 68880 €</v>
      </c>
      <c r="V33" s="8" t="str">
        <f>'base de travail'!$C$3:$C$44&amp;CHAR(10)&amp;
"Sexe : "&amp;'base de travail'!$R$3:$R$44&amp;CHAR(10)&amp;
"Directeur : "&amp;'base de travail'!$A$3:$A$44&amp;CHAR(10)&amp;
"Société : "&amp;'base de travail'!$B$3:$B$44&amp;CHAR(10)&amp;
"Rémunération : "&amp;'base de travail'!$L$3:$L$44&amp;" €"</f>
        <v>ee
Sexe : Femme
Directeur : Strasbourg
Société : Test31
Rémunération : 68880 €</v>
      </c>
    </row>
    <row r="34" spans="1:34" s="15" customFormat="1" x14ac:dyDescent="0.35">
      <c r="A34" s="92" t="s">
        <v>103</v>
      </c>
      <c r="B34" s="44" t="s">
        <v>104</v>
      </c>
      <c r="C34" s="93" t="s">
        <v>105</v>
      </c>
      <c r="D34" s="94" t="s">
        <v>9</v>
      </c>
      <c r="E34" s="94">
        <v>53</v>
      </c>
      <c r="F34" s="95">
        <v>4</v>
      </c>
      <c r="G34" s="94" t="s">
        <v>29</v>
      </c>
      <c r="H34" s="96">
        <v>6050</v>
      </c>
      <c r="I34" s="97"/>
      <c r="J34" s="97"/>
      <c r="K34" s="97"/>
      <c r="L34" s="98">
        <f>(H34*13.4)+I34++J34+K34</f>
        <v>81070</v>
      </c>
      <c r="M34" s="41">
        <f>IF(N34="","",LignesVisibles($N$2:N34))</f>
        <v>33</v>
      </c>
      <c r="N34" s="41" t="str">
        <f>IF('rem par directeur'!$K$2="",Tableau1[Directeur],IF(Tableau1[[#This Row],[Directeur]]='rem par directeur'!$K$2,Tableau1[[#This Row],[Directeur]],NA()))</f>
        <v>Nice</v>
      </c>
      <c r="O34" s="41">
        <f t="shared" ref="O34:O41" si="25">IF(N34&lt;&gt;"",IF($D34="H",$L34,NA()),"")</f>
        <v>81070</v>
      </c>
      <c r="P34" s="41" t="e">
        <f t="shared" ref="P34:P41" si="26">IF(N34&lt;&gt;"",IF(D34="F",L34,NA()),"")</f>
        <v>#N/A</v>
      </c>
      <c r="Q34" s="42">
        <f t="shared" ref="Q34:Q41" si="27">IF(N34&lt;&gt;"",$L34,NA())</f>
        <v>81070</v>
      </c>
      <c r="R34" s="41" t="str">
        <f t="shared" ref="R34:R41" si="28">IF(N34&lt;&gt;"",IF($D34="H","Homme","Femme"),"")</f>
        <v>Homme</v>
      </c>
      <c r="S34" s="41" t="str">
        <f t="shared" ref="S34:S41" si="29">IF(N34&lt;&gt;"",A34&amp;CHAR(10)&amp;B34,"")</f>
        <v>Nice
Test32</v>
      </c>
      <c r="T34" s="41" t="str">
        <f>"Nom : " &amp;'base de travail'!$C$3:$C$44&amp;CHAR(10)&amp;
"Sexe : "&amp;'base de travail'!$R$3:$R$44&amp;CHAR(10)&amp;
"Âge : "&amp;'base de travail'!$E$3:$E$44&amp;" ans"&amp;CHAR(10)&amp;
"Rémunération : "&amp;TEXT('base de travail'!$L$3:$L$44,"# ### €")</f>
        <v>Nom : ff
Sexe : Homme
Âge : 53 ans
Rémunération : 81 070 €</v>
      </c>
      <c r="U34" s="7" t="str">
        <f>'base de travail'!$C$3:$C$44&amp;CHAR(10)&amp;
"Sexe : "&amp;'base de travail'!$R$3:$R$44&amp;CHAR(10)&amp;
"Ancienneté : "&amp;'base de travail'!$F$3:$F$44&amp;" ans"&amp;CHAR(10)&amp;
"Rémunération : "&amp;'base de travail'!$L$3:$L$44&amp;" €"</f>
        <v>ff
Sexe : Homme
Ancienneté : 4 ans
Rémunération : 81070 €</v>
      </c>
      <c r="V34" s="8" t="str">
        <f>'base de travail'!$C$3:$C$44&amp;CHAR(10)&amp;
"Sexe : "&amp;'base de travail'!$R$3:$R$44&amp;CHAR(10)&amp;
"Directeur : "&amp;'base de travail'!$A$3:$A$44&amp;CHAR(10)&amp;
"Société : "&amp;'base de travail'!$B$3:$B$44&amp;CHAR(10)&amp;
"Rémunération : "&amp;'base de travail'!$L$3:$L$44&amp;" €"</f>
        <v>ff
Sexe : Homme
Directeur : Nice
Société : Test32
Rémunération : 81070 €</v>
      </c>
    </row>
    <row r="35" spans="1:34" s="15" customFormat="1" x14ac:dyDescent="0.35">
      <c r="A35" s="92" t="s">
        <v>103</v>
      </c>
      <c r="B35" s="44" t="s">
        <v>106</v>
      </c>
      <c r="C35" s="93" t="s">
        <v>107</v>
      </c>
      <c r="D35" s="94" t="s">
        <v>9</v>
      </c>
      <c r="E35" s="94">
        <v>49</v>
      </c>
      <c r="F35" s="95">
        <v>1</v>
      </c>
      <c r="G35" s="94" t="s">
        <v>108</v>
      </c>
      <c r="H35" s="96">
        <v>5350</v>
      </c>
      <c r="I35" s="97"/>
      <c r="J35" s="97"/>
      <c r="K35" s="97"/>
      <c r="L35" s="98">
        <f>(H35*12)+I35+J35+K35</f>
        <v>64200</v>
      </c>
      <c r="M35" s="41">
        <f>IF(N35="","",LignesVisibles($N$2:N35))</f>
        <v>34</v>
      </c>
      <c r="N35" s="41" t="str">
        <f>IF('rem par directeur'!$K$2="",Tableau1[Directeur],IF(Tableau1[[#This Row],[Directeur]]='rem par directeur'!$K$2,Tableau1[[#This Row],[Directeur]],NA()))</f>
        <v>Nice</v>
      </c>
      <c r="O35" s="41">
        <f t="shared" si="25"/>
        <v>64200</v>
      </c>
      <c r="P35" s="41" t="e">
        <f t="shared" si="26"/>
        <v>#N/A</v>
      </c>
      <c r="Q35" s="42">
        <f t="shared" si="27"/>
        <v>64200</v>
      </c>
      <c r="R35" s="41" t="str">
        <f t="shared" si="28"/>
        <v>Homme</v>
      </c>
      <c r="S35" s="41" t="str">
        <f t="shared" si="29"/>
        <v>Nice
Test33</v>
      </c>
      <c r="T35" s="41" t="str">
        <f>"Nom : " &amp;'base de travail'!$C$3:$C$44&amp;CHAR(10)&amp;
"Sexe : "&amp;'base de travail'!$R$3:$R$44&amp;CHAR(10)&amp;
"Âge : "&amp;'base de travail'!$E$3:$E$44&amp;" ans"&amp;CHAR(10)&amp;
"Rémunération : "&amp;TEXT('base de travail'!$L$3:$L$44,"# ### €")</f>
        <v>Nom : gg
Sexe : Homme
Âge : 49 ans
Rémunération : 64 200 €</v>
      </c>
      <c r="U35" s="7" t="str">
        <f>'base de travail'!$C$3:$C$44&amp;CHAR(10)&amp;
"Sexe : "&amp;'base de travail'!$R$3:$R$44&amp;CHAR(10)&amp;
"Ancienneté : "&amp;'base de travail'!$F$3:$F$44&amp;" ans"&amp;CHAR(10)&amp;
"Rémunération : "&amp;'base de travail'!$L$3:$L$44&amp;" €"</f>
        <v>gg
Sexe : Homme
Ancienneté : 1 ans
Rémunération : 64200 €</v>
      </c>
      <c r="V35" s="8" t="str">
        <f>'base de travail'!$C$3:$C$44&amp;CHAR(10)&amp;
"Sexe : "&amp;'base de travail'!$R$3:$R$44&amp;CHAR(10)&amp;
"Directeur : "&amp;'base de travail'!$A$3:$A$44&amp;CHAR(10)&amp;
"Société : "&amp;'base de travail'!$B$3:$B$44&amp;CHAR(10)&amp;
"Rémunération : "&amp;'base de travail'!$L$3:$L$44&amp;" €"</f>
        <v>gg
Sexe : Homme
Directeur : Nice
Société : Test33
Rémunération : 64200 €</v>
      </c>
    </row>
    <row r="36" spans="1:34" s="15" customFormat="1" x14ac:dyDescent="0.35">
      <c r="A36" s="92" t="s">
        <v>103</v>
      </c>
      <c r="B36" s="44" t="s">
        <v>109</v>
      </c>
      <c r="C36" s="93" t="s">
        <v>110</v>
      </c>
      <c r="D36" s="94" t="s">
        <v>9</v>
      </c>
      <c r="E36" s="94">
        <v>43</v>
      </c>
      <c r="F36" s="95">
        <v>16</v>
      </c>
      <c r="G36" s="94" t="s">
        <v>30</v>
      </c>
      <c r="H36" s="96">
        <v>5820</v>
      </c>
      <c r="I36" s="97"/>
      <c r="J36" s="97"/>
      <c r="K36" s="97"/>
      <c r="L36" s="98">
        <f>(H36*12)+I36+J36+K36</f>
        <v>69840</v>
      </c>
      <c r="M36" s="41">
        <f>IF(N36="","",LignesVisibles($N$2:N36))</f>
        <v>35</v>
      </c>
      <c r="N36" s="41" t="str">
        <f>IF('rem par directeur'!$K$2="",Tableau1[Directeur],IF(Tableau1[[#This Row],[Directeur]]='rem par directeur'!$K$2,Tableau1[[#This Row],[Directeur]],NA()))</f>
        <v>Nice</v>
      </c>
      <c r="O36" s="41">
        <f t="shared" si="25"/>
        <v>69840</v>
      </c>
      <c r="P36" s="41" t="e">
        <f t="shared" si="26"/>
        <v>#N/A</v>
      </c>
      <c r="Q36" s="42">
        <f t="shared" si="27"/>
        <v>69840</v>
      </c>
      <c r="R36" s="41" t="str">
        <f t="shared" si="28"/>
        <v>Homme</v>
      </c>
      <c r="S36" s="41" t="str">
        <f t="shared" si="29"/>
        <v>Nice
Test34</v>
      </c>
      <c r="T36" s="41" t="str">
        <f>"Nom : " &amp;'base de travail'!$C$3:$C$44&amp;CHAR(10)&amp;
"Sexe : "&amp;'base de travail'!$R$3:$R$44&amp;CHAR(10)&amp;
"Âge : "&amp;'base de travail'!$E$3:$E$44&amp;" ans"&amp;CHAR(10)&amp;
"Rémunération : "&amp;TEXT('base de travail'!$L$3:$L$44,"# ### €")</f>
        <v>Nom : hh
Sexe : Homme
Âge : 43 ans
Rémunération : 69 840 €</v>
      </c>
      <c r="U36" s="7" t="str">
        <f>'base de travail'!$C$3:$C$44&amp;CHAR(10)&amp;
"Sexe : "&amp;'base de travail'!$R$3:$R$44&amp;CHAR(10)&amp;
"Ancienneté : "&amp;'base de travail'!$F$3:$F$44&amp;" ans"&amp;CHAR(10)&amp;
"Rémunération : "&amp;'base de travail'!$L$3:$L$44&amp;" €"</f>
        <v>hh
Sexe : Homme
Ancienneté : 16 ans
Rémunération : 69840 €</v>
      </c>
      <c r="V36" s="8" t="str">
        <f>'base de travail'!$C$3:$C$44&amp;CHAR(10)&amp;
"Sexe : "&amp;'base de travail'!$R$3:$R$44&amp;CHAR(10)&amp;
"Directeur : "&amp;'base de travail'!$A$3:$A$44&amp;CHAR(10)&amp;
"Société : "&amp;'base de travail'!$B$3:$B$44&amp;CHAR(10)&amp;
"Rémunération : "&amp;'base de travail'!$L$3:$L$44&amp;" €"</f>
        <v>hh
Sexe : Homme
Directeur : Nice
Société : Test34
Rémunération : 69840 €</v>
      </c>
    </row>
    <row r="37" spans="1:34" s="15" customFormat="1" x14ac:dyDescent="0.35">
      <c r="A37" s="99" t="s">
        <v>111</v>
      </c>
      <c r="B37" s="44" t="s">
        <v>112</v>
      </c>
      <c r="C37" s="100" t="s">
        <v>113</v>
      </c>
      <c r="D37" s="101" t="s">
        <v>9</v>
      </c>
      <c r="E37" s="101">
        <v>40</v>
      </c>
      <c r="F37" s="102">
        <v>15</v>
      </c>
      <c r="G37" s="101" t="s">
        <v>48</v>
      </c>
      <c r="H37" s="103">
        <v>6800</v>
      </c>
      <c r="I37" s="104"/>
      <c r="J37" s="104"/>
      <c r="K37" s="104"/>
      <c r="L37" s="104">
        <f>(H37*12)+I37+J37+K37</f>
        <v>81600</v>
      </c>
      <c r="M37" s="41">
        <f>IF(N37="","",LignesVisibles($N$2:N37))</f>
        <v>36</v>
      </c>
      <c r="N37" s="41" t="str">
        <f>IF('rem par directeur'!$K$2="",Tableau1[Directeur],IF(Tableau1[[#This Row],[Directeur]]='rem par directeur'!$K$2,Tableau1[[#This Row],[Directeur]],NA()))</f>
        <v>Toulouse</v>
      </c>
      <c r="O37" s="41">
        <f t="shared" si="25"/>
        <v>81600</v>
      </c>
      <c r="P37" s="41" t="e">
        <f t="shared" si="26"/>
        <v>#N/A</v>
      </c>
      <c r="Q37" s="42">
        <f t="shared" si="27"/>
        <v>81600</v>
      </c>
      <c r="R37" s="41" t="str">
        <f t="shared" si="28"/>
        <v>Homme</v>
      </c>
      <c r="S37" s="41" t="str">
        <f t="shared" si="29"/>
        <v>Toulouse
Test35</v>
      </c>
      <c r="T37" s="41" t="str">
        <f>"Nom : " &amp;'base de travail'!$C$3:$C$44&amp;CHAR(10)&amp;
"Sexe : "&amp;'base de travail'!$R$3:$R$44&amp;CHAR(10)&amp;
"Âge : "&amp;'base de travail'!$E$3:$E$44&amp;" ans"&amp;CHAR(10)&amp;
"Rémunération : "&amp;TEXT('base de travail'!$L$3:$L$44,"# ### €")</f>
        <v>Nom : ii
Sexe : Homme
Âge : 40 ans
Rémunération : 81 600 €</v>
      </c>
      <c r="U37" s="7" t="str">
        <f>'base de travail'!$C$3:$C$44&amp;CHAR(10)&amp;
"Sexe : "&amp;'base de travail'!$R$3:$R$44&amp;CHAR(10)&amp;
"Ancienneté : "&amp;'base de travail'!$F$3:$F$44&amp;" ans"&amp;CHAR(10)&amp;
"Rémunération : "&amp;'base de travail'!$L$3:$L$44&amp;" €"</f>
        <v>ii
Sexe : Homme
Ancienneté : 15 ans
Rémunération : 81600 €</v>
      </c>
      <c r="V37" s="8" t="str">
        <f>'base de travail'!$C$3:$C$44&amp;CHAR(10)&amp;
"Sexe : "&amp;'base de travail'!$R$3:$R$44&amp;CHAR(10)&amp;
"Directeur : "&amp;'base de travail'!$A$3:$A$44&amp;CHAR(10)&amp;
"Société : "&amp;'base de travail'!$B$3:$B$44&amp;CHAR(10)&amp;
"Rémunération : "&amp;'base de travail'!$L$3:$L$44&amp;" €"</f>
        <v>ii
Sexe : Homme
Directeur : Toulouse
Société : Test35
Rémunération : 81600 €</v>
      </c>
    </row>
    <row r="38" spans="1:34" s="15" customFormat="1" x14ac:dyDescent="0.35">
      <c r="A38" s="99" t="s">
        <v>111</v>
      </c>
      <c r="B38" s="44" t="s">
        <v>114</v>
      </c>
      <c r="C38" s="100" t="s">
        <v>115</v>
      </c>
      <c r="D38" s="101" t="s">
        <v>9</v>
      </c>
      <c r="E38" s="101">
        <v>40</v>
      </c>
      <c r="F38" s="102">
        <v>16</v>
      </c>
      <c r="G38" s="101" t="s">
        <v>29</v>
      </c>
      <c r="H38" s="103">
        <v>6200</v>
      </c>
      <c r="I38" s="104"/>
      <c r="J38" s="104"/>
      <c r="K38" s="104"/>
      <c r="L38" s="104">
        <f>(H38*12.3)+I38+J38+K38</f>
        <v>76260</v>
      </c>
      <c r="M38" s="41">
        <f>IF(N38="","",LignesVisibles($N$2:N38))</f>
        <v>37</v>
      </c>
      <c r="N38" s="41" t="str">
        <f>IF('rem par directeur'!$K$2="",Tableau1[Directeur],IF(Tableau1[[#This Row],[Directeur]]='rem par directeur'!$K$2,Tableau1[[#This Row],[Directeur]],NA()))</f>
        <v>Toulouse</v>
      </c>
      <c r="O38" s="41">
        <f t="shared" si="25"/>
        <v>76260</v>
      </c>
      <c r="P38" s="41" t="e">
        <f t="shared" si="26"/>
        <v>#N/A</v>
      </c>
      <c r="Q38" s="42">
        <f t="shared" si="27"/>
        <v>76260</v>
      </c>
      <c r="R38" s="41" t="str">
        <f t="shared" si="28"/>
        <v>Homme</v>
      </c>
      <c r="S38" s="41" t="str">
        <f t="shared" si="29"/>
        <v>Toulouse
Test36</v>
      </c>
      <c r="T38" s="41" t="str">
        <f>"Nom : " &amp;'base de travail'!$C$3:$C$44&amp;CHAR(10)&amp;
"Sexe : "&amp;'base de travail'!$R$3:$R$44&amp;CHAR(10)&amp;
"Âge : "&amp;'base de travail'!$E$3:$E$44&amp;" ans"&amp;CHAR(10)&amp;
"Rémunération : "&amp;TEXT('base de travail'!$L$3:$L$44,"# ### €")</f>
        <v>Nom : jj
Sexe : Homme
Âge : 40 ans
Rémunération : 76 260 €</v>
      </c>
      <c r="U38" s="7" t="str">
        <f>'base de travail'!$C$3:$C$44&amp;CHAR(10)&amp;
"Sexe : "&amp;'base de travail'!$R$3:$R$44&amp;CHAR(10)&amp;
"Ancienneté : "&amp;'base de travail'!$F$3:$F$44&amp;" ans"&amp;CHAR(10)&amp;
"Rémunération : "&amp;'base de travail'!$L$3:$L$44&amp;" €"</f>
        <v>jj
Sexe : Homme
Ancienneté : 16 ans
Rémunération : 76260 €</v>
      </c>
      <c r="V38" s="8" t="str">
        <f>'base de travail'!$C$3:$C$44&amp;CHAR(10)&amp;
"Sexe : "&amp;'base de travail'!$R$3:$R$44&amp;CHAR(10)&amp;
"Directeur : "&amp;'base de travail'!$A$3:$A$44&amp;CHAR(10)&amp;
"Société : "&amp;'base de travail'!$B$3:$B$44&amp;CHAR(10)&amp;
"Rémunération : "&amp;'base de travail'!$L$3:$L$44&amp;" €"</f>
        <v>jj
Sexe : Homme
Directeur : Toulouse
Société : Test36
Rémunération : 76260 €</v>
      </c>
    </row>
    <row r="39" spans="1:34" s="15" customFormat="1" x14ac:dyDescent="0.35">
      <c r="A39" s="99" t="s">
        <v>111</v>
      </c>
      <c r="B39" s="44" t="s">
        <v>116</v>
      </c>
      <c r="C39" s="100" t="s">
        <v>117</v>
      </c>
      <c r="D39" s="101" t="s">
        <v>9</v>
      </c>
      <c r="E39" s="101">
        <v>54</v>
      </c>
      <c r="F39" s="102">
        <v>10</v>
      </c>
      <c r="G39" s="101" t="s">
        <v>118</v>
      </c>
      <c r="H39" s="103">
        <v>8180</v>
      </c>
      <c r="I39" s="104"/>
      <c r="J39" s="104"/>
      <c r="K39" s="104"/>
      <c r="L39" s="104">
        <f>(H39*12)+I39+J39+K39</f>
        <v>98160</v>
      </c>
      <c r="M39" s="41">
        <f>IF(N39="","",LignesVisibles($N$2:N39))</f>
        <v>38</v>
      </c>
      <c r="N39" s="41" t="str">
        <f>IF('rem par directeur'!$K$2="",Tableau1[Directeur],IF(Tableau1[[#This Row],[Directeur]]='rem par directeur'!$K$2,Tableau1[[#This Row],[Directeur]],NA()))</f>
        <v>Toulouse</v>
      </c>
      <c r="O39" s="41">
        <f t="shared" si="25"/>
        <v>98160</v>
      </c>
      <c r="P39" s="41" t="e">
        <f t="shared" si="26"/>
        <v>#N/A</v>
      </c>
      <c r="Q39" s="42">
        <f t="shared" si="27"/>
        <v>98160</v>
      </c>
      <c r="R39" s="41" t="str">
        <f t="shared" si="28"/>
        <v>Homme</v>
      </c>
      <c r="S39" s="41" t="str">
        <f t="shared" si="29"/>
        <v>Toulouse
Test37</v>
      </c>
      <c r="T39" s="41" t="str">
        <f>"Nom : " &amp;'base de travail'!$C$3:$C$44&amp;CHAR(10)&amp;
"Sexe : "&amp;'base de travail'!$R$3:$R$44&amp;CHAR(10)&amp;
"Âge : "&amp;'base de travail'!$E$3:$E$44&amp;" ans"&amp;CHAR(10)&amp;
"Rémunération : "&amp;TEXT('base de travail'!$L$3:$L$44,"# ### €")</f>
        <v>Nom : kk
Sexe : Homme
Âge : 54 ans
Rémunération : 98 160 €</v>
      </c>
      <c r="U39" s="7" t="str">
        <f>'base de travail'!$C$3:$C$44&amp;CHAR(10)&amp;
"Sexe : "&amp;'base de travail'!$R$3:$R$44&amp;CHAR(10)&amp;
"Ancienneté : "&amp;'base de travail'!$F$3:$F$44&amp;" ans"&amp;CHAR(10)&amp;
"Rémunération : "&amp;'base de travail'!$L$3:$L$44&amp;" €"</f>
        <v>kk
Sexe : Homme
Ancienneté : 10 ans
Rémunération : 98160 €</v>
      </c>
      <c r="V39" s="8" t="str">
        <f>'base de travail'!$C$3:$C$44&amp;CHAR(10)&amp;
"Sexe : "&amp;'base de travail'!$R$3:$R$44&amp;CHAR(10)&amp;
"Directeur : "&amp;'base de travail'!$A$3:$A$44&amp;CHAR(10)&amp;
"Société : "&amp;'base de travail'!$B$3:$B$44&amp;CHAR(10)&amp;
"Rémunération : "&amp;'base de travail'!$L$3:$L$44&amp;" €"</f>
        <v>kk
Sexe : Homme
Directeur : Toulouse
Société : Test37
Rémunération : 98160 €</v>
      </c>
    </row>
    <row r="40" spans="1:34" s="15" customFormat="1" x14ac:dyDescent="0.35">
      <c r="A40" s="99" t="s">
        <v>111</v>
      </c>
      <c r="B40" s="44" t="s">
        <v>119</v>
      </c>
      <c r="C40" s="100" t="s">
        <v>120</v>
      </c>
      <c r="D40" s="101" t="s">
        <v>19</v>
      </c>
      <c r="E40" s="101">
        <v>45</v>
      </c>
      <c r="F40" s="102">
        <v>11</v>
      </c>
      <c r="G40" s="101" t="s">
        <v>29</v>
      </c>
      <c r="H40" s="103">
        <v>6000</v>
      </c>
      <c r="I40" s="104"/>
      <c r="J40" s="104"/>
      <c r="K40" s="104"/>
      <c r="L40" s="104">
        <f>(H40*12.3)+I40+J40+K40</f>
        <v>73800</v>
      </c>
      <c r="M40" s="41">
        <f>IF(N40="","",LignesVisibles($N$2:N40))</f>
        <v>39</v>
      </c>
      <c r="N40" s="41" t="str">
        <f>IF('rem par directeur'!$K$2="",Tableau1[Directeur],IF(Tableau1[[#This Row],[Directeur]]='rem par directeur'!$K$2,Tableau1[[#This Row],[Directeur]],NA()))</f>
        <v>Toulouse</v>
      </c>
      <c r="O40" s="41" t="e">
        <f t="shared" si="25"/>
        <v>#N/A</v>
      </c>
      <c r="P40" s="41">
        <f t="shared" si="26"/>
        <v>73800</v>
      </c>
      <c r="Q40" s="42">
        <f t="shared" si="27"/>
        <v>73800</v>
      </c>
      <c r="R40" s="41" t="str">
        <f t="shared" si="28"/>
        <v>Femme</v>
      </c>
      <c r="S40" s="41" t="str">
        <f t="shared" si="29"/>
        <v>Toulouse
Test38</v>
      </c>
      <c r="T40" s="41" t="str">
        <f>"Nom : " &amp;'base de travail'!$C$3:$C$44&amp;CHAR(10)&amp;
"Sexe : "&amp;'base de travail'!$R$3:$R$44&amp;CHAR(10)&amp;
"Âge : "&amp;'base de travail'!$E$3:$E$44&amp;" ans"&amp;CHAR(10)&amp;
"Rémunération : "&amp;TEXT('base de travail'!$L$3:$L$44,"# ### €")</f>
        <v>Nom : ll
Sexe : Femme
Âge : 45 ans
Rémunération : 73 800 €</v>
      </c>
      <c r="U40" s="7" t="str">
        <f>'base de travail'!$C$3:$C$44&amp;CHAR(10)&amp;
"Sexe : "&amp;'base de travail'!$R$3:$R$44&amp;CHAR(10)&amp;
"Ancienneté : "&amp;'base de travail'!$F$3:$F$44&amp;" ans"&amp;CHAR(10)&amp;
"Rémunération : "&amp;'base de travail'!$L$3:$L$44&amp;" €"</f>
        <v>ll
Sexe : Femme
Ancienneté : 11 ans
Rémunération : 73800 €</v>
      </c>
      <c r="V40" s="8" t="str">
        <f>'base de travail'!$C$3:$C$44&amp;CHAR(10)&amp;
"Sexe : "&amp;'base de travail'!$R$3:$R$44&amp;CHAR(10)&amp;
"Directeur : "&amp;'base de travail'!$A$3:$A$44&amp;CHAR(10)&amp;
"Société : "&amp;'base de travail'!$B$3:$B$44&amp;CHAR(10)&amp;
"Rémunération : "&amp;'base de travail'!$L$3:$L$44&amp;" €"</f>
        <v>ll
Sexe : Femme
Directeur : Toulouse
Société : Test38
Rémunération : 73800 €</v>
      </c>
    </row>
    <row r="41" spans="1:34" s="15" customFormat="1" x14ac:dyDescent="0.35">
      <c r="A41" s="99" t="s">
        <v>111</v>
      </c>
      <c r="B41" s="44" t="s">
        <v>121</v>
      </c>
      <c r="C41" s="100" t="s">
        <v>122</v>
      </c>
      <c r="D41" s="101" t="s">
        <v>9</v>
      </c>
      <c r="E41" s="101">
        <v>60</v>
      </c>
      <c r="F41" s="102">
        <v>0</v>
      </c>
      <c r="G41" s="101" t="s">
        <v>29</v>
      </c>
      <c r="H41" s="103">
        <v>7140</v>
      </c>
      <c r="I41" s="104"/>
      <c r="J41" s="104"/>
      <c r="K41" s="104"/>
      <c r="L41" s="104">
        <f>(H41*12.3)+I41+J41+K41</f>
        <v>87822</v>
      </c>
      <c r="M41" s="41">
        <f>IF(N41="","",LignesVisibles($N$2:N41))</f>
        <v>40</v>
      </c>
      <c r="N41" s="41" t="str">
        <f>IF('rem par directeur'!$K$2="",Tableau1[Directeur],IF(Tableau1[[#This Row],[Directeur]]='rem par directeur'!$K$2,Tableau1[[#This Row],[Directeur]],NA()))</f>
        <v>Toulouse</v>
      </c>
      <c r="O41" s="41">
        <f t="shared" si="25"/>
        <v>87822</v>
      </c>
      <c r="P41" s="41" t="e">
        <f t="shared" si="26"/>
        <v>#N/A</v>
      </c>
      <c r="Q41" s="42">
        <f t="shared" si="27"/>
        <v>87822</v>
      </c>
      <c r="R41" s="41" t="str">
        <f t="shared" si="28"/>
        <v>Homme</v>
      </c>
      <c r="S41" s="41" t="str">
        <f t="shared" si="29"/>
        <v>Toulouse
Test39</v>
      </c>
      <c r="T41" s="41" t="str">
        <f>"Nom : " &amp;'base de travail'!$C$3:$C$44&amp;CHAR(10)&amp;
"Sexe : "&amp;'base de travail'!$R$3:$R$44&amp;CHAR(10)&amp;
"Âge : "&amp;'base de travail'!$E$3:$E$44&amp;" ans"&amp;CHAR(10)&amp;
"Rémunération : "&amp;TEXT('base de travail'!$L$3:$L$44,"# ### €")</f>
        <v>Nom : mm
Sexe : Homme
Âge : 60 ans
Rémunération : 87 822 €</v>
      </c>
      <c r="U41" s="7" t="str">
        <f>'base de travail'!$C$3:$C$44&amp;CHAR(10)&amp;
"Sexe : "&amp;'base de travail'!$R$3:$R$44&amp;CHAR(10)&amp;
"Ancienneté : "&amp;'base de travail'!$F$3:$F$44&amp;" ans"&amp;CHAR(10)&amp;
"Rémunération : "&amp;'base de travail'!$L$3:$L$44&amp;" €"</f>
        <v>mm
Sexe : Homme
Ancienneté : 0 ans
Rémunération : 87822 €</v>
      </c>
      <c r="V41" s="8" t="str">
        <f>'base de travail'!$C$3:$C$44&amp;CHAR(10)&amp;
"Sexe : "&amp;'base de travail'!$R$3:$R$44&amp;CHAR(10)&amp;
"Directeur : "&amp;'base de travail'!$A$3:$A$44&amp;CHAR(10)&amp;
"Société : "&amp;'base de travail'!$B$3:$B$44&amp;CHAR(10)&amp;
"Rémunération : "&amp;'base de travail'!$L$3:$L$44&amp;" €"</f>
        <v>mm
Sexe : Homme
Directeur : Toulouse
Société : Test39
Rémunération : 87822 €</v>
      </c>
    </row>
    <row r="42" spans="1:34" s="15" customFormat="1" x14ac:dyDescent="0.35">
      <c r="A42" s="99" t="s">
        <v>111</v>
      </c>
      <c r="B42" s="44" t="s">
        <v>123</v>
      </c>
      <c r="C42" s="100" t="s">
        <v>124</v>
      </c>
      <c r="D42" s="101" t="s">
        <v>19</v>
      </c>
      <c r="E42" s="101">
        <v>45</v>
      </c>
      <c r="F42" s="102">
        <v>19</v>
      </c>
      <c r="G42" s="101" t="s">
        <v>29</v>
      </c>
      <c r="H42" s="103">
        <v>5850</v>
      </c>
      <c r="I42" s="104"/>
      <c r="J42" s="104"/>
      <c r="K42" s="104"/>
      <c r="L42" s="104">
        <f>(H42*13.4)+I42+J42+K42</f>
        <v>78390</v>
      </c>
      <c r="M42" s="41">
        <f>IF(N42="","",LignesVisibles($N$2:N42))</f>
        <v>41</v>
      </c>
      <c r="N42" s="41" t="str">
        <f>IF('rem par directeur'!$K$2="",Tableau1[Directeur],IF(Tableau1[[#This Row],[Directeur]]='rem par directeur'!$K$2,Tableau1[[#This Row],[Directeur]],NA()))</f>
        <v>Toulouse</v>
      </c>
      <c r="O42" s="41" t="e">
        <f t="shared" ref="O42:O43" si="30">IF(N42&lt;&gt;"",IF($D42="H",$L42,NA()),"")</f>
        <v>#N/A</v>
      </c>
      <c r="P42" s="41">
        <f t="shared" ref="P42:P43" si="31">IF(N42&lt;&gt;"",IF(D42="F",L42,NA()),"")</f>
        <v>78390</v>
      </c>
      <c r="Q42" s="42">
        <f t="shared" ref="Q42:Q43" si="32">IF(N42&lt;&gt;"",$L42,NA())</f>
        <v>78390</v>
      </c>
      <c r="R42" s="41" t="str">
        <f t="shared" ref="R42:R43" si="33">IF(N42&lt;&gt;"",IF($D42="H","Homme","Femme"),"")</f>
        <v>Femme</v>
      </c>
      <c r="S42" s="41" t="str">
        <f t="shared" ref="S42:S43" si="34">IF(N42&lt;&gt;"",A42&amp;CHAR(10)&amp;B42,"")</f>
        <v>Toulouse
Test40</v>
      </c>
      <c r="T42" s="41" t="str">
        <f>"Nom : " &amp;'base de travail'!$C$3:$C$44&amp;CHAR(10)&amp;
"Sexe : "&amp;'base de travail'!$R$3:$R$44&amp;CHAR(10)&amp;
"Âge : "&amp;'base de travail'!$E$3:$E$44&amp;" ans"&amp;CHAR(10)&amp;
"Rémunération : "&amp;TEXT('base de travail'!$L$3:$L$44,"# ### €")</f>
        <v>Nom : nn
Sexe : Femme
Âge : 45 ans
Rémunération : 78 390 €</v>
      </c>
      <c r="U42" s="7" t="str">
        <f>'base de travail'!$C$3:$C$44&amp;CHAR(10)&amp;
"Sexe : "&amp;'base de travail'!$R$3:$R$44&amp;CHAR(10)&amp;
"Ancienneté : "&amp;'base de travail'!$F$3:$F$44&amp;" ans"&amp;CHAR(10)&amp;
"Rémunération : "&amp;'base de travail'!$L$3:$L$44&amp;" €"</f>
        <v>nn
Sexe : Femme
Ancienneté : 19 ans
Rémunération : 78390 €</v>
      </c>
      <c r="V42" s="8" t="str">
        <f>'base de travail'!$C$3:$C$44&amp;CHAR(10)&amp;
"Sexe : "&amp;'base de travail'!$R$3:$R$44&amp;CHAR(10)&amp;
"Directeur : "&amp;'base de travail'!$A$3:$A$44&amp;CHAR(10)&amp;
"Société : "&amp;'base de travail'!$B$3:$B$44&amp;CHAR(10)&amp;
"Rémunération : "&amp;'base de travail'!$L$3:$L$44&amp;" €"</f>
        <v>nn
Sexe : Femme
Directeur : Toulouse
Société : Test40
Rémunération : 78390 €</v>
      </c>
    </row>
    <row r="43" spans="1:34" s="15" customFormat="1" x14ac:dyDescent="0.35">
      <c r="A43" s="99" t="s">
        <v>111</v>
      </c>
      <c r="B43" s="44" t="s">
        <v>125</v>
      </c>
      <c r="C43" s="105" t="s">
        <v>126</v>
      </c>
      <c r="D43" s="101" t="s">
        <v>9</v>
      </c>
      <c r="E43" s="101">
        <v>60</v>
      </c>
      <c r="F43" s="102">
        <v>36</v>
      </c>
      <c r="G43" s="101" t="s">
        <v>29</v>
      </c>
      <c r="H43" s="103">
        <v>7100</v>
      </c>
      <c r="I43" s="104"/>
      <c r="J43" s="104"/>
      <c r="K43" s="104"/>
      <c r="L43" s="106">
        <f>(H43*12.3)+I43+J43+K43</f>
        <v>87330</v>
      </c>
      <c r="M43" s="41">
        <f>IF(N43="","",LignesVisibles($N$2:N43))</f>
        <v>42</v>
      </c>
      <c r="N43" s="41" t="str">
        <f>IF('rem par directeur'!$K$2="",Tableau1[Directeur],IF(Tableau1[[#This Row],[Directeur]]='rem par directeur'!$K$2,Tableau1[[#This Row],[Directeur]],NA()))</f>
        <v>Toulouse</v>
      </c>
      <c r="O43" s="41">
        <f t="shared" si="30"/>
        <v>87330</v>
      </c>
      <c r="P43" s="41" t="e">
        <f t="shared" si="31"/>
        <v>#N/A</v>
      </c>
      <c r="Q43" s="42">
        <f t="shared" si="32"/>
        <v>87330</v>
      </c>
      <c r="R43" s="41" t="str">
        <f t="shared" si="33"/>
        <v>Homme</v>
      </c>
      <c r="S43" s="41" t="str">
        <f t="shared" si="34"/>
        <v>Toulouse
Test41</v>
      </c>
      <c r="T43" s="41" t="str">
        <f>"Nom : " &amp;'base de travail'!$C$3:$C$44&amp;CHAR(10)&amp;
"Sexe : "&amp;'base de travail'!$R$3:$R$44&amp;CHAR(10)&amp;
"Âge : "&amp;'base de travail'!$E$3:$E$44&amp;" ans"&amp;CHAR(10)&amp;
"Rémunération : "&amp;TEXT('base de travail'!$L$3:$L$44,"# ### €")</f>
        <v>Nom : oo
Sexe : Homme
Âge : 60 ans
Rémunération : 87 330 €</v>
      </c>
      <c r="U43" s="7" t="str">
        <f>'base de travail'!$C$3:$C$44&amp;CHAR(10)&amp;
"Sexe : "&amp;'base de travail'!$R$3:$R$44&amp;CHAR(10)&amp;
"Ancienneté : "&amp;'base de travail'!$F$3:$F$44&amp;" ans"&amp;CHAR(10)&amp;
"Rémunération : "&amp;'base de travail'!$L$3:$L$44&amp;" €"</f>
        <v>oo
Sexe : Homme
Ancienneté : 36 ans
Rémunération : 87330 €</v>
      </c>
      <c r="V43" s="8" t="str">
        <f>'base de travail'!$C$3:$C$44&amp;CHAR(10)&amp;
"Sexe : "&amp;'base de travail'!$R$3:$R$44&amp;CHAR(10)&amp;
"Directeur : "&amp;'base de travail'!$A$3:$A$44&amp;CHAR(10)&amp;
"Société : "&amp;'base de travail'!$B$3:$B$44&amp;CHAR(10)&amp;
"Rémunération : "&amp;'base de travail'!$L$3:$L$44&amp;" €"</f>
        <v>oo
Sexe : Homme
Directeur : Toulouse
Société : Test41
Rémunération : 87330 €</v>
      </c>
    </row>
    <row r="44" spans="1:34" x14ac:dyDescent="0.35">
      <c r="A44" s="35"/>
      <c r="B44" s="27"/>
      <c r="C44" s="33"/>
      <c r="D44" s="28"/>
      <c r="E44" s="29"/>
      <c r="F44" s="29"/>
      <c r="G44" s="28"/>
      <c r="H44" s="30"/>
      <c r="I44" s="31"/>
      <c r="J44" s="32"/>
      <c r="K44" s="32"/>
      <c r="L44" s="6">
        <f>(H44*13)+I44+J44+K44</f>
        <v>0</v>
      </c>
      <c r="M44" s="7">
        <f>IF(N44="","",LignesVisibles($N$2:N44))</f>
        <v>43</v>
      </c>
      <c r="N44" s="7">
        <f>IF('rem par directeur'!$K$2="",Tableau1[Directeur],IF(Tableau1[[#This Row],[Directeur]]='rem par directeur'!$K$2,Tableau1[[#This Row],[Directeur]],NA()))</f>
        <v>0</v>
      </c>
      <c r="O44" s="7" t="e">
        <f t="shared" si="0"/>
        <v>#N/A</v>
      </c>
      <c r="P44" s="7" t="e">
        <f t="shared" si="1"/>
        <v>#N/A</v>
      </c>
      <c r="Q44" s="7">
        <f t="shared" si="2"/>
        <v>0</v>
      </c>
      <c r="R44" s="7" t="str">
        <f t="shared" si="3"/>
        <v>Femme</v>
      </c>
      <c r="S44" s="7" t="str">
        <f t="shared" si="4"/>
        <v xml:space="preserve">
</v>
      </c>
      <c r="T44" s="7" t="str">
        <f>"Nom : " &amp;'base de travail'!$C$3:$C$44&amp;CHAR(10)&amp;
"Sexe : "&amp;'base de travail'!$R$3:$R$44&amp;CHAR(10)&amp;
"Âge : "&amp;'base de travail'!$E$3:$E$44&amp;" ans"&amp;CHAR(10)&amp;
"Rémunération : "&amp;TEXT('base de travail'!$L$3:$L$44,"# ### €")</f>
        <v>Nom : 
Sexe : Femme
Âge :  ans
Rémunération :  €</v>
      </c>
      <c r="U44" s="7" t="str">
        <f>'base de travail'!$C$3:$C$44&amp;CHAR(10)&amp;
"Sexe : "&amp;'base de travail'!$R$3:$R$44&amp;CHAR(10)&amp;
"Ancienneté : "&amp;'base de travail'!$F$3:$F$44&amp;" ans"&amp;CHAR(10)&amp;
"Rémunération : "&amp;'base de travail'!$L$3:$L$44&amp;" €"</f>
        <v xml:space="preserve">
Sexe : Femme
Ancienneté :  ans
Rémunération : 0 €</v>
      </c>
      <c r="V44" s="8" t="str">
        <f>'base de travail'!$C$3:$C$44&amp;CHAR(10)&amp;
"Sexe : "&amp;'base de travail'!$R$3:$R$44&amp;CHAR(10)&amp;
"Directeur : "&amp;'base de travail'!$A$3:$A$44&amp;CHAR(10)&amp;
"Société : "&amp;'base de travail'!$B$3:$B$44&amp;CHAR(10)&amp;
"Rémunération : "&amp;'base de travail'!$L$3:$L$44&amp;" €"</f>
        <v xml:space="preserve">
Sexe : Femme
Directeur : 
Société : 
Rémunération : 0 €</v>
      </c>
      <c r="AH44" t="str">
        <f t="array" ref="AH44">IFERROR(INDEX(Liste,MATCH(SMALL(IF((COUNTIF(AH$1:AH43,Liste)=0)*(Liste&lt;&gt;""),COUNTIF(Liste,"&lt;"&amp;Liste)),1),IF(Liste&lt;&gt;"",COUNTIF(Liste,"&lt;"&amp;Liste)),0)),"")</f>
        <v>Marseille</v>
      </c>
    </row>
    <row r="45" spans="1:34" x14ac:dyDescent="0.35">
      <c r="A45" s="18"/>
      <c r="B45" s="18"/>
      <c r="C45" s="19"/>
      <c r="D45" s="20"/>
      <c r="E45" s="21"/>
      <c r="F45" s="21"/>
      <c r="G45" s="20"/>
      <c r="H45" s="22"/>
      <c r="I45" s="23"/>
      <c r="J45" s="24"/>
      <c r="K45" s="24"/>
      <c r="L45" s="25"/>
      <c r="M45" s="34"/>
      <c r="N45" s="34"/>
      <c r="O45" s="34"/>
      <c r="P45" s="34"/>
      <c r="Q45" s="34"/>
      <c r="R45" s="34"/>
      <c r="S45" s="34"/>
      <c r="T45" s="34"/>
      <c r="U45" s="26"/>
      <c r="V45" s="26"/>
    </row>
    <row r="46" spans="1:34" x14ac:dyDescent="0.35">
      <c r="AH46" t="str">
        <f t="array" ref="AH46">IFERROR(INDEX(Liste,MATCH(SMALL(IF((COUNTIF(AH$1:AH44,Liste)=0)*(Liste&lt;&gt;""),COUNTIF(Liste,"&lt;"&amp;Liste)),1),IF(Liste&lt;&gt;"",COUNTIF(Liste,"&lt;"&amp;Liste)),0)),"")</f>
        <v>Nice</v>
      </c>
    </row>
    <row r="47" spans="1:34" x14ac:dyDescent="0.35">
      <c r="K47" s="40" t="e">
        <f>AVERAGE(K3:K46)</f>
        <v>#DIV/0!</v>
      </c>
      <c r="L47" s="39">
        <f>SUM(L3:L46)</f>
        <v>3406206.4</v>
      </c>
      <c r="AH47" t="str">
        <f t="array" ref="AH47">IFERROR(INDEX(Liste,MATCH(SMALL(IF((COUNTIF(AH$1:AH46,Liste)=0)*(Liste&lt;&gt;""),COUNTIF(Liste,"&lt;"&amp;Liste)),1),IF(Liste&lt;&gt;"",COUNTIF(Liste,"&lt;"&amp;Liste)),0)),"")</f>
        <v>Paris</v>
      </c>
    </row>
    <row r="48" spans="1:34" x14ac:dyDescent="0.35">
      <c r="K48" s="14"/>
      <c r="AH48" t="str">
        <f t="array" ref="AH48">IFERROR(INDEX(Liste,MATCH(SMALL(IF((COUNTIF(AH$1:AH47,Liste)=0)*(Liste&lt;&gt;""),COUNTIF(Liste,"&lt;"&amp;Liste)),1),IF(Liste&lt;&gt;"",COUNTIF(Liste,"&lt;"&amp;Liste)),0)),"")</f>
        <v>Strasbourg</v>
      </c>
    </row>
    <row r="49" spans="11:34" x14ac:dyDescent="0.35">
      <c r="K49" t="str">
        <f>IFERROR(INDEX(M3:M1031,SMALL(IF(M3:M1031&lt;&gt;"",ROW(M3:M1031)-MIN(ROW(M3:M1031))+1,""),ROWS($A$2:A2))),"")</f>
        <v/>
      </c>
      <c r="AH49" t="str">
        <f t="array" ref="AH49">IFERROR(INDEX(Liste,MATCH(SMALL(IF((COUNTIF(AH$1:AH48,Liste)=0)*(Liste&lt;&gt;""),COUNTIF(Liste,"&lt;"&amp;Liste)),1),IF(Liste&lt;&gt;"",COUNTIF(Liste,"&lt;"&amp;Liste)),0)),"")</f>
        <v>Toulouse</v>
      </c>
    </row>
    <row r="50" spans="11:34" x14ac:dyDescent="0.35">
      <c r="K50" t="str">
        <f>IFERROR(INDEX($M$3:$M$1031,SMALL(IF($M$3:$M$1031&lt;&gt;"",ROW($M$3:$M$1031)-MIN(ROW($M$3:$M$1031))+1,""),ROWS($A$2:A2))),"")</f>
        <v/>
      </c>
      <c r="AH50" t="str">
        <f t="array" ref="AH50">IFERROR(INDEX(Liste,MATCH(SMALL(IF((COUNTIF(AH$1:AH49,Liste)=0)*(Liste&lt;&gt;""),COUNTIF(Liste,"&lt;"&amp;Liste)),1),IF(Liste&lt;&gt;"",COUNTIF(Liste,"&lt;"&amp;Liste)),0)),"")</f>
        <v/>
      </c>
    </row>
    <row r="51" spans="11:34" x14ac:dyDescent="0.35">
      <c r="AH51" t="str">
        <f t="array" ref="AH51">IFERROR(INDEX(Liste,MATCH(SMALL(IF((COUNTIF(AH$1:AH50,Liste)=0)*(Liste&lt;&gt;""),COUNTIF(Liste,"&lt;"&amp;Liste)),1),IF(Liste&lt;&gt;"",COUNTIF(Liste,"&lt;"&amp;Liste)),0)),"")</f>
        <v/>
      </c>
    </row>
    <row r="52" spans="11:34" x14ac:dyDescent="0.35">
      <c r="AH52" t="str">
        <f t="array" ref="AH52">IFERROR(INDEX(Liste,MATCH(SMALL(IF((COUNTIF(AH$1:AH51,Liste)=0)*(Liste&lt;&gt;""),COUNTIF(Liste,"&lt;"&amp;Liste)),1),IF(Liste&lt;&gt;"",COUNTIF(Liste,"&lt;"&amp;Liste)),0)),"")</f>
        <v/>
      </c>
    </row>
    <row r="53" spans="11:34" x14ac:dyDescent="0.35">
      <c r="AH53" t="str">
        <f t="array" ref="AH53">IFERROR(INDEX(Liste,MATCH(SMALL(IF((COUNTIF(AH$1:AH52,Liste)=0)*(Liste&lt;&gt;""),COUNTIF(Liste,"&lt;"&amp;Liste)),1),IF(Liste&lt;&gt;"",COUNTIF(Liste,"&lt;"&amp;Liste)),0)),"")</f>
        <v/>
      </c>
    </row>
    <row r="54" spans="11:34" x14ac:dyDescent="0.35">
      <c r="AH54" t="str">
        <f t="array" ref="AH54">IFERROR(INDEX(Liste,MATCH(SMALL(IF((COUNTIF(AH$1:AH53,Liste)=0)*(Liste&lt;&gt;""),COUNTIF(Liste,"&lt;"&amp;Liste)),1),IF(Liste&lt;&gt;"",COUNTIF(Liste,"&lt;"&amp;Liste)),0)),"")</f>
        <v/>
      </c>
    </row>
    <row r="55" spans="11:34" x14ac:dyDescent="0.35">
      <c r="AH55" t="str">
        <f t="array" ref="AH55">IFERROR(INDEX(Liste,MATCH(SMALL(IF((COUNTIF(AH$1:AH54,Liste)=0)*(Liste&lt;&gt;""),COUNTIF(Liste,"&lt;"&amp;Liste)),1),IF(Liste&lt;&gt;"",COUNTIF(Liste,"&lt;"&amp;Liste)),0)),"")</f>
        <v/>
      </c>
    </row>
    <row r="56" spans="11:34" x14ac:dyDescent="0.35">
      <c r="AH56" t="str">
        <f t="array" ref="AH56">IFERROR(INDEX(Liste,MATCH(SMALL(IF((COUNTIF(AH$1:AH55,Liste)=0)*(Liste&lt;&gt;""),COUNTIF(Liste,"&lt;"&amp;Liste)),1),IF(Liste&lt;&gt;"",COUNTIF(Liste,"&lt;"&amp;Liste)),0)),"")</f>
        <v/>
      </c>
    </row>
    <row r="57" spans="11:34" x14ac:dyDescent="0.35">
      <c r="AH57" t="str">
        <f t="array" ref="AH57">IFERROR(INDEX(Liste,MATCH(SMALL(IF((COUNTIF(AH$1:AH56,Liste)=0)*(Liste&lt;&gt;""),COUNTIF(Liste,"&lt;"&amp;Liste)),1),IF(Liste&lt;&gt;"",COUNTIF(Liste,"&lt;"&amp;Liste)),0)),"")</f>
        <v/>
      </c>
    </row>
    <row r="58" spans="11:34" x14ac:dyDescent="0.35">
      <c r="AH58" t="str">
        <f t="array" ref="AH58">IFERROR(INDEX(Liste,MATCH(SMALL(IF((COUNTIF(AH$1:AH57,Liste)=0)*(Liste&lt;&gt;""),COUNTIF(Liste,"&lt;"&amp;Liste)),1),IF(Liste&lt;&gt;"",COUNTIF(Liste,"&lt;"&amp;Liste)),0)),"")</f>
        <v/>
      </c>
    </row>
    <row r="59" spans="11:34" x14ac:dyDescent="0.35">
      <c r="AH59" t="str">
        <f t="array" ref="AH59">IFERROR(INDEX(Liste,MATCH(SMALL(IF((COUNTIF(AH$1:AH58,Liste)=0)*(Liste&lt;&gt;""),COUNTIF(Liste,"&lt;"&amp;Liste)),1),IF(Liste&lt;&gt;"",COUNTIF(Liste,"&lt;"&amp;Liste)),0)),"")</f>
        <v/>
      </c>
    </row>
    <row r="60" spans="11:34" x14ac:dyDescent="0.35">
      <c r="AH60" t="str">
        <f t="array" ref="AH60">IFERROR(INDEX(Liste,MATCH(SMALL(IF((COUNTIF(AH$1:AH59,Liste)=0)*(Liste&lt;&gt;""),COUNTIF(Liste,"&lt;"&amp;Liste)),1),IF(Liste&lt;&gt;"",COUNTIF(Liste,"&lt;"&amp;Liste)),0)),"")</f>
        <v/>
      </c>
    </row>
    <row r="61" spans="11:34" x14ac:dyDescent="0.35">
      <c r="AH61" t="str">
        <f t="array" ref="AH61">IFERROR(INDEX(Liste,MATCH(SMALL(IF((COUNTIF(AH$1:AH60,Liste)=0)*(Liste&lt;&gt;""),COUNTIF(Liste,"&lt;"&amp;Liste)),1),IF(Liste&lt;&gt;"",COUNTIF(Liste,"&lt;"&amp;Liste)),0)),"")</f>
        <v/>
      </c>
    </row>
    <row r="62" spans="11:34" x14ac:dyDescent="0.35">
      <c r="AH62" t="str">
        <f t="array" ref="AH62">IFERROR(INDEX(Liste,MATCH(SMALL(IF((COUNTIF(AH$1:AH61,Liste)=0)*(Liste&lt;&gt;""),COUNTIF(Liste,"&lt;"&amp;Liste)),1),IF(Liste&lt;&gt;"",COUNTIF(Liste,"&lt;"&amp;Liste)),0)),"")</f>
        <v/>
      </c>
    </row>
    <row r="63" spans="11:34" x14ac:dyDescent="0.35">
      <c r="AH63" t="str">
        <f t="array" ref="AH63">IFERROR(INDEX(Liste,MATCH(SMALL(IF((COUNTIF(AH$1:AH62,Liste)=0)*(Liste&lt;&gt;""),COUNTIF(Liste,"&lt;"&amp;Liste)),1),IF(Liste&lt;&gt;"",COUNTIF(Liste,"&lt;"&amp;Liste)),0)),"")</f>
        <v/>
      </c>
    </row>
    <row r="64" spans="11:34" x14ac:dyDescent="0.35">
      <c r="AH64" t="str">
        <f t="array" ref="AH64">IFERROR(INDEX(Liste,MATCH(SMALL(IF((COUNTIF(AH$1:AH63,Liste)=0)*(Liste&lt;&gt;""),COUNTIF(Liste,"&lt;"&amp;Liste)),1),IF(Liste&lt;&gt;"",COUNTIF(Liste,"&lt;"&amp;Liste)),0)),"")</f>
        <v/>
      </c>
    </row>
    <row r="65" spans="34:34" x14ac:dyDescent="0.35">
      <c r="AH65" t="str">
        <f t="array" ref="AH65">IFERROR(INDEX(Liste,MATCH(SMALL(IF((COUNTIF(AH$1:AH64,Liste)=0)*(Liste&lt;&gt;""),COUNTIF(Liste,"&lt;"&amp;Liste)),1),IF(Liste&lt;&gt;"",COUNTIF(Liste,"&lt;"&amp;Liste)),0)),"")</f>
        <v/>
      </c>
    </row>
    <row r="66" spans="34:34" x14ac:dyDescent="0.35">
      <c r="AH66" t="str">
        <f t="array" ref="AH66">IFERROR(INDEX(Liste,MATCH(SMALL(IF((COUNTIF(AH$1:AH65,Liste)=0)*(Liste&lt;&gt;""),COUNTIF(Liste,"&lt;"&amp;Liste)),1),IF(Liste&lt;&gt;"",COUNTIF(Liste,"&lt;"&amp;Liste)),0)),"")</f>
        <v/>
      </c>
    </row>
    <row r="67" spans="34:34" x14ac:dyDescent="0.35">
      <c r="AH67" t="str">
        <f t="array" ref="AH67">IFERROR(INDEX(Liste,MATCH(SMALL(IF((COUNTIF(AH$1:AH66,Liste)=0)*(Liste&lt;&gt;""),COUNTIF(Liste,"&lt;"&amp;Liste)),1),IF(Liste&lt;&gt;"",COUNTIF(Liste,"&lt;"&amp;Liste)),0)),"")</f>
        <v/>
      </c>
    </row>
    <row r="68" spans="34:34" x14ac:dyDescent="0.35">
      <c r="AH68" t="str">
        <f t="array" ref="AH68">IFERROR(INDEX(Liste,MATCH(SMALL(IF((COUNTIF(AH$1:AH67,Liste)=0)*(Liste&lt;&gt;""),COUNTIF(Liste,"&lt;"&amp;Liste)),1),IF(Liste&lt;&gt;"",COUNTIF(Liste,"&lt;"&amp;Liste)),0)),"")</f>
        <v/>
      </c>
    </row>
    <row r="69" spans="34:34" x14ac:dyDescent="0.35">
      <c r="AH69" t="str">
        <f t="array" ref="AH69">IFERROR(INDEX(Liste,MATCH(SMALL(IF((COUNTIF(AH$1:AH68,Liste)=0)*(Liste&lt;&gt;""),COUNTIF(Liste,"&lt;"&amp;Liste)),1),IF(Liste&lt;&gt;"",COUNTIF(Liste,"&lt;"&amp;Liste)),0)),"")</f>
        <v/>
      </c>
    </row>
    <row r="70" spans="34:34" x14ac:dyDescent="0.35">
      <c r="AH70" t="str">
        <f t="array" ref="AH70">IFERROR(INDEX(Liste,MATCH(SMALL(IF((COUNTIF(AH$1:AH69,Liste)=0)*(Liste&lt;&gt;""),COUNTIF(Liste,"&lt;"&amp;Liste)),1),IF(Liste&lt;&gt;"",COUNTIF(Liste,"&lt;"&amp;Liste)),0)),"")</f>
        <v/>
      </c>
    </row>
    <row r="71" spans="34:34" x14ac:dyDescent="0.35">
      <c r="AH71" t="str">
        <f t="array" ref="AH71">IFERROR(INDEX(Liste,MATCH(SMALL(IF((COUNTIF(AH$1:AH70,Liste)=0)*(Liste&lt;&gt;""),COUNTIF(Liste,"&lt;"&amp;Liste)),1),IF(Liste&lt;&gt;"",COUNTIF(Liste,"&lt;"&amp;Liste)),0)),"")</f>
        <v/>
      </c>
    </row>
    <row r="72" spans="34:34" x14ac:dyDescent="0.35">
      <c r="AH72" t="str">
        <f t="array" ref="AH72">IFERROR(INDEX(Liste,MATCH(SMALL(IF((COUNTIF(AH$1:AH71,Liste)=0)*(Liste&lt;&gt;""),COUNTIF(Liste,"&lt;"&amp;Liste)),1),IF(Liste&lt;&gt;"",COUNTIF(Liste,"&lt;"&amp;Liste)),0)),"")</f>
        <v/>
      </c>
    </row>
    <row r="73" spans="34:34" x14ac:dyDescent="0.35">
      <c r="AH73" t="str">
        <f t="array" ref="AH73">IFERROR(INDEX(Liste,MATCH(SMALL(IF((COUNTIF(AH$1:AH72,Liste)=0)*(Liste&lt;&gt;""),COUNTIF(Liste,"&lt;"&amp;Liste)),1),IF(Liste&lt;&gt;"",COUNTIF(Liste,"&lt;"&amp;Liste)),0)),"")</f>
        <v/>
      </c>
    </row>
    <row r="74" spans="34:34" x14ac:dyDescent="0.35">
      <c r="AH74" t="str">
        <f t="array" ref="AH74">IFERROR(INDEX(Liste,MATCH(SMALL(IF((COUNTIF(AH$1:AH73,Liste)=0)*(Liste&lt;&gt;""),COUNTIF(Liste,"&lt;"&amp;Liste)),1),IF(Liste&lt;&gt;"",COUNTIF(Liste,"&lt;"&amp;Liste)),0)),"")</f>
        <v/>
      </c>
    </row>
    <row r="75" spans="34:34" x14ac:dyDescent="0.35">
      <c r="AH75" t="str">
        <f t="array" ref="AH75">IFERROR(INDEX(Liste,MATCH(SMALL(IF((COUNTIF(AH$1:AH74,Liste)=0)*(Liste&lt;&gt;""),COUNTIF(Liste,"&lt;"&amp;Liste)),1),IF(Liste&lt;&gt;"",COUNTIF(Liste,"&lt;"&amp;Liste)),0)),"")</f>
        <v/>
      </c>
    </row>
    <row r="76" spans="34:34" x14ac:dyDescent="0.35">
      <c r="AH76" t="str">
        <f t="array" ref="AH76">IFERROR(INDEX(Liste,MATCH(SMALL(IF((COUNTIF(AH$1:AH75,Liste)=0)*(Liste&lt;&gt;""),COUNTIF(Liste,"&lt;"&amp;Liste)),1),IF(Liste&lt;&gt;"",COUNTIF(Liste,"&lt;"&amp;Liste)),0)),"")</f>
        <v/>
      </c>
    </row>
    <row r="77" spans="34:34" x14ac:dyDescent="0.35">
      <c r="AH77" t="str">
        <f t="array" ref="AH77">IFERROR(INDEX(Liste,MATCH(SMALL(IF((COUNTIF(AH$1:AH76,Liste)=0)*(Liste&lt;&gt;""),COUNTIF(Liste,"&lt;"&amp;Liste)),1),IF(Liste&lt;&gt;"",COUNTIF(Liste,"&lt;"&amp;Liste)),0)),"")</f>
        <v/>
      </c>
    </row>
    <row r="78" spans="34:34" x14ac:dyDescent="0.35">
      <c r="AH78" t="str">
        <f t="array" ref="AH78">IFERROR(INDEX(Liste,MATCH(SMALL(IF((COUNTIF(AH$1:AH77,Liste)=0)*(Liste&lt;&gt;""),COUNTIF(Liste,"&lt;"&amp;Liste)),1),IF(Liste&lt;&gt;"",COUNTIF(Liste,"&lt;"&amp;Liste)),0)),"")</f>
        <v/>
      </c>
    </row>
    <row r="79" spans="34:34" x14ac:dyDescent="0.35">
      <c r="AH79" t="str">
        <f t="array" ref="AH79">IFERROR(INDEX(Liste,MATCH(SMALL(IF((COUNTIF(AH$1:AH78,Liste)=0)*(Liste&lt;&gt;""),COUNTIF(Liste,"&lt;"&amp;Liste)),1),IF(Liste&lt;&gt;"",COUNTIF(Liste,"&lt;"&amp;Liste)),0)),"")</f>
        <v/>
      </c>
    </row>
    <row r="80" spans="34:34" x14ac:dyDescent="0.35">
      <c r="AH80" t="str">
        <f t="array" ref="AH80">IFERROR(INDEX(Liste,MATCH(SMALL(IF((COUNTIF(AH$1:AH79,Liste)=0)*(Liste&lt;&gt;""),COUNTIF(Liste,"&lt;"&amp;Liste)),1),IF(Liste&lt;&gt;"",COUNTIF(Liste,"&lt;"&amp;Liste)),0)),"")</f>
        <v/>
      </c>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E37FD37-4AD2-4D80-B4CC-7746B6DCAF8D}">
  <sheetPr codeName="Feuil2"/>
  <dimension ref="K2:L4"/>
  <sheetViews>
    <sheetView showGridLines="0" tabSelected="1" zoomScaleNormal="100" workbookViewId="0">
      <selection activeCell="Q36" sqref="Q36"/>
    </sheetView>
  </sheetViews>
  <sheetFormatPr baseColWidth="10" defaultColWidth="11.453125" defaultRowHeight="14.5" x14ac:dyDescent="0.35"/>
  <cols>
    <col min="10" max="10" width="0" hidden="1" customWidth="1"/>
    <col min="11" max="11" width="11.54296875" hidden="1" customWidth="1"/>
    <col min="12" max="12" width="11.81640625" hidden="1" customWidth="1"/>
    <col min="13" max="14" width="0" hidden="1" customWidth="1"/>
  </cols>
  <sheetData>
    <row r="2" spans="11:12" x14ac:dyDescent="0.35">
      <c r="K2" s="16" t="e" cm="1">
        <f t="array" ref="K2">LINEST(Tableau1[Rémuneration Brute 2025],Tableau1[Age],,1)</f>
        <v>#VALUE!</v>
      </c>
      <c r="L2" s="16"/>
    </row>
    <row r="4" spans="11:12" x14ac:dyDescent="0.35">
      <c r="K4" s="17"/>
    </row>
  </sheetData>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574E2DA-E5B9-4076-8174-4ABA4A562197}">
  <sheetPr codeName="Feuil3"/>
  <dimension ref="K3:L5"/>
  <sheetViews>
    <sheetView showGridLines="0" zoomScale="80" zoomScaleNormal="80" workbookViewId="0">
      <selection activeCell="G56" sqref="G56"/>
    </sheetView>
  </sheetViews>
  <sheetFormatPr baseColWidth="10" defaultColWidth="11.453125" defaultRowHeight="14.5" x14ac:dyDescent="0.35"/>
  <cols>
    <col min="11" max="11" width="11.54296875" bestFit="1" customWidth="1"/>
    <col min="12" max="12" width="11.81640625" bestFit="1" customWidth="1"/>
  </cols>
  <sheetData>
    <row r="3" spans="11:12" x14ac:dyDescent="0.35">
      <c r="K3" s="16" t="e" cm="1">
        <f t="array" ref="K3">LINEST(Tableau1[Rémuneration Brute 2025],Tableau1[Anc.],,1)</f>
        <v>#VALUE!</v>
      </c>
      <c r="L3" s="16"/>
    </row>
    <row r="5" spans="11:12" x14ac:dyDescent="0.35">
      <c r="K5" s="17"/>
    </row>
  </sheetData>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40A3734-3C89-4468-B40B-A4B0C1A72DA4}">
  <sheetPr codeName="Feuil4"/>
  <dimension ref="K2"/>
  <sheetViews>
    <sheetView showGridLines="0" workbookViewId="0">
      <selection activeCell="G40" sqref="G40"/>
    </sheetView>
  </sheetViews>
  <sheetFormatPr baseColWidth="10" defaultColWidth="11.453125" defaultRowHeight="14.5" x14ac:dyDescent="0.35"/>
  <cols>
    <col min="14" max="15" width="10.81640625" customWidth="1"/>
  </cols>
  <sheetData>
    <row r="2" spans="11:11" x14ac:dyDescent="0.35">
      <c r="K2" s="15"/>
    </row>
  </sheetData>
  <dataValidations count="1">
    <dataValidation type="list" allowBlank="1" showInputMessage="1" showErrorMessage="1" sqref="K2" xr:uid="{CC50BE19-F0E6-4D80-9BFD-5E92EB899B56}">
      <formula1>Noms</formula1>
    </dataValidation>
  </dataValidations>
  <pageMargins left="0.7" right="0.7" top="0.75" bottom="0.75" header="0.3" footer="0.3"/>
  <drawing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 ma:contentTypeID="0x01010073338FC1C9215843A7FA9A386D290B40" ma:contentTypeVersion="19" ma:contentTypeDescription="Crée un document." ma:contentTypeScope="" ma:versionID="21d6058191e02f7b5bff40b0a5545839">
  <xsd:schema xmlns:xsd="http://www.w3.org/2001/XMLSchema" xmlns:xs="http://www.w3.org/2001/XMLSchema" xmlns:p="http://schemas.microsoft.com/office/2006/metadata/properties" xmlns:ns2="36e14515-25c9-4447-9c5c-fa90b2dc2b0c" xmlns:ns3="097d74d1-a94c-4957-8f30-a4b5938eb21b" targetNamespace="http://schemas.microsoft.com/office/2006/metadata/properties" ma:root="true" ma:fieldsID="eea26f93a013279c766e7cb57cd64c6d" ns2:_="" ns3:_="">
    <xsd:import namespace="36e14515-25c9-4447-9c5c-fa90b2dc2b0c"/>
    <xsd:import namespace="097d74d1-a94c-4957-8f30-a4b5938eb21b"/>
    <xsd:element name="properties">
      <xsd:complexType>
        <xsd:sequence>
          <xsd:element name="documentManagement">
            <xsd:complexType>
              <xsd:all>
                <xsd:element ref="ns2:MediaServiceMetadata" minOccurs="0"/>
                <xsd:element ref="ns2:MediaServiceFastMetadata" minOccurs="0"/>
                <xsd:element ref="ns2:MediaServiceAutoTags" minOccurs="0"/>
                <xsd:element ref="ns2:MediaServiceGenerationTime" minOccurs="0"/>
                <xsd:element ref="ns2:MediaServiceEventHashCode" minOccurs="0"/>
                <xsd:element ref="ns2:MediaServiceOCR" minOccurs="0"/>
                <xsd:element ref="ns2:MediaServiceDateTaken" minOccurs="0"/>
                <xsd:element ref="ns2:MediaLengthInSeconds" minOccurs="0"/>
                <xsd:element ref="ns2:MediaServiceAutoKeyPoints" minOccurs="0"/>
                <xsd:element ref="ns2:MediaServiceKeyPoints" minOccurs="0"/>
                <xsd:element ref="ns2:MediaServiceLocation" minOccurs="0"/>
                <xsd:element ref="ns3:SharedWithUsers" minOccurs="0"/>
                <xsd:element ref="ns3:SharedWithDetails" minOccurs="0"/>
                <xsd:element ref="ns2:lcf76f155ced4ddcb4097134ff3c332f" minOccurs="0"/>
                <xsd:element ref="ns3:TaxCatchAll" minOccurs="0"/>
                <xsd:element ref="ns2:MediaServiceObjectDetectorVersions" minOccurs="0"/>
                <xsd:element ref="ns2:MediaServiceSearchProperties" minOccurs="0"/>
                <xsd:element ref="ns2:MediaServiceBilling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36e14515-25c9-4447-9c5c-fa90b2dc2b0c"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Tags" ma:index="10" nillable="true" ma:displayName="Tags" ma:internalName="MediaServiceAutoTags" ma:readOnly="true">
      <xsd:simpleType>
        <xsd:restriction base="dms:Text"/>
      </xsd:simpleType>
    </xsd:element>
    <xsd:element name="MediaServiceGenerationTime" ma:index="11" nillable="true" ma:displayName="MediaServiceGenerationTime" ma:hidden="true" ma:internalName="MediaServiceGenerationTime"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OCR" ma:index="13" nillable="true" ma:displayName="Extracted Text" ma:internalName="MediaServiceOCR" ma:readOnly="true">
      <xsd:simpleType>
        <xsd:restriction base="dms:Note">
          <xsd:maxLength value="255"/>
        </xsd:restriction>
      </xsd:simpleType>
    </xsd:element>
    <xsd:element name="MediaServiceDateTaken" ma:index="14" nillable="true" ma:displayName="MediaServiceDateTaken" ma:hidden="true" ma:internalName="MediaServiceDateTaken" ma:readOnly="true">
      <xsd:simpleType>
        <xsd:restriction base="dms:Text"/>
      </xsd:simpleType>
    </xsd:element>
    <xsd:element name="MediaLengthInSeconds" ma:index="15" nillable="true" ma:displayName="MediaLengthInSeconds" ma:hidden="true" ma:internalName="MediaLengthInSeconds" ma:readOnly="true">
      <xsd:simpleType>
        <xsd:restriction base="dms:Unknown"/>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internalName="MediaServiceKeyPoints" ma:readOnly="true">
      <xsd:simpleType>
        <xsd:restriction base="dms:Note">
          <xsd:maxLength value="255"/>
        </xsd:restriction>
      </xsd:simpleType>
    </xsd:element>
    <xsd:element name="MediaServiceLocation" ma:index="18" nillable="true" ma:displayName="Location" ma:internalName="MediaServiceLocation" ma:readOnly="true">
      <xsd:simpleType>
        <xsd:restriction base="dms:Text"/>
      </xsd:simpleType>
    </xsd:element>
    <xsd:element name="lcf76f155ced4ddcb4097134ff3c332f" ma:index="22" nillable="true" ma:taxonomy="true" ma:internalName="lcf76f155ced4ddcb4097134ff3c332f" ma:taxonomyFieldName="MediaServiceImageTags" ma:displayName="Balises d’images" ma:readOnly="false" ma:fieldId="{5cf76f15-5ced-4ddc-b409-7134ff3c332f}" ma:taxonomyMulti="true" ma:sspId="a63a5a08-bdb1-493c-bc0f-6a02678610b3" ma:termSetId="09814cd3-568e-fe90-9814-8d621ff8fb84" ma:anchorId="fba54fb3-c3e1-fe81-a776-ca4b69148c4d" ma:open="true" ma:isKeyword="false">
      <xsd:complexType>
        <xsd:sequence>
          <xsd:element ref="pc:Terms" minOccurs="0" maxOccurs="1"/>
        </xsd:sequence>
      </xsd:complexType>
    </xsd:element>
    <xsd:element name="MediaServiceObjectDetectorVersions" ma:index="24" nillable="true" ma:displayName="MediaServiceObjectDetectorVersions" ma:description="" ma:hidden="true" ma:indexed="true" ma:internalName="MediaServiceObjectDetectorVersions" ma:readOnly="true">
      <xsd:simpleType>
        <xsd:restriction base="dms:Text"/>
      </xsd:simpleType>
    </xsd:element>
    <xsd:element name="MediaServiceSearchProperties" ma:index="25" nillable="true" ma:displayName="MediaServiceSearchProperties" ma:hidden="true" ma:internalName="MediaServiceSearchProperties" ma:readOnly="true">
      <xsd:simpleType>
        <xsd:restriction base="dms:Note"/>
      </xsd:simpleType>
    </xsd:element>
    <xsd:element name="MediaServiceBillingMetadata" ma:index="26" nillable="true" ma:displayName="MediaServiceBillingMetadata" ma:hidden="true" ma:internalName="MediaServiceBillingMetadata"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097d74d1-a94c-4957-8f30-a4b5938eb21b" elementFormDefault="qualified">
    <xsd:import namespace="http://schemas.microsoft.com/office/2006/documentManagement/types"/>
    <xsd:import namespace="http://schemas.microsoft.com/office/infopath/2007/PartnerControls"/>
    <xsd:element name="SharedWithUsers" ma:index="19"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20" nillable="true" ma:displayName="Partagé avec détails" ma:internalName="SharedWithDetails" ma:readOnly="true">
      <xsd:simpleType>
        <xsd:restriction base="dms:Note">
          <xsd:maxLength value="255"/>
        </xsd:restriction>
      </xsd:simpleType>
    </xsd:element>
    <xsd:element name="TaxCatchAll" ma:index="23" nillable="true" ma:displayName="Taxonomy Catch All Column" ma:hidden="true" ma:list="{80dbc215-04c6-4d5e-8b5f-eb2780192dc3}" ma:internalName="TaxCatchAll" ma:showField="CatchAllData" ma:web="097d74d1-a94c-4957-8f30-a4b5938eb21b">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TaxCatchAll xmlns="097d74d1-a94c-4957-8f30-a4b5938eb21b" xsi:nil="true"/>
    <lcf76f155ced4ddcb4097134ff3c332f xmlns="36e14515-25c9-4447-9c5c-fa90b2dc2b0c">
      <Terms xmlns="http://schemas.microsoft.com/office/infopath/2007/PartnerControls"/>
    </lcf76f155ced4ddcb4097134ff3c332f>
  </documentManagement>
</p:properties>
</file>

<file path=customXml/itemProps1.xml><?xml version="1.0" encoding="utf-8"?>
<ds:datastoreItem xmlns:ds="http://schemas.openxmlformats.org/officeDocument/2006/customXml" ds:itemID="{044950A1-D242-482E-8E8B-AC57B1837991}">
  <ds:schemaRefs>
    <ds:schemaRef ds:uri="http://schemas.microsoft.com/sharepoint/v3/contenttype/forms"/>
  </ds:schemaRefs>
</ds:datastoreItem>
</file>

<file path=customXml/itemProps2.xml><?xml version="1.0" encoding="utf-8"?>
<ds:datastoreItem xmlns:ds="http://schemas.openxmlformats.org/officeDocument/2006/customXml" ds:itemID="{36D84B20-AAAF-44BA-A5A6-56DCD13FBFD9}">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36e14515-25c9-4447-9c5c-fa90b2dc2b0c"/>
    <ds:schemaRef ds:uri="097d74d1-a94c-4957-8f30-a4b5938eb21b"/>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F26DCB00-2233-492B-9317-D51A1A26674B}">
  <ds:schemaRefs>
    <ds:schemaRef ds:uri="http://schemas.microsoft.com/office/2006/metadata/properties"/>
    <ds:schemaRef ds:uri="http://schemas.microsoft.com/office/infopath/2007/PartnerControls"/>
    <ds:schemaRef ds:uri="097d74d1-a94c-4957-8f30-a4b5938eb21b"/>
    <ds:schemaRef ds:uri="36e14515-25c9-4447-9c5c-fa90b2dc2b0c"/>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base de travail</vt:lpstr>
      <vt:lpstr>rem par age</vt:lpstr>
      <vt:lpstr>rem par ancienneté</vt:lpstr>
      <vt:lpstr>rem par directeur</vt:lpstr>
      <vt:lpstr>Liste</vt:lpstr>
      <vt:lpstr>MesPointsIndex</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BELKASMI Nezha</dc:creator>
  <cp:lastModifiedBy>BELKASMI Nezha</cp:lastModifiedBy>
  <dcterms:created xsi:type="dcterms:W3CDTF">2024-04-04T07:37:52Z</dcterms:created>
  <dcterms:modified xsi:type="dcterms:W3CDTF">2026-03-12T12:34:15Z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0x01010073338FC1C9215843A7FA9A386D290B40</vt:lpwstr>
  </property>
  <property fmtid="{D5CDD505-2E9C-101B-9397-08002B2CF9AE}" pid="3" name="MediaServiceImageTags">
    <vt:lpwstr/>
  </property>
</Properties>
</file>