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172E4E1F-E5EF-0DF4-AAB5-FFAA808CBF94}"/>
  <workbookPr codeName="ThisWorkbook" defaultThemeVersion="166925"/>
  <mc:AlternateContent xmlns:mc="http://schemas.openxmlformats.org/markup-compatibility/2006">
    <mc:Choice Requires="x15">
      <x15ac:absPath xmlns:x15ac="http://schemas.microsoft.com/office/spreadsheetml/2010/11/ac" url="C:\Users\nezha.belkasmi\Downloads\"/>
    </mc:Choice>
  </mc:AlternateContent>
  <xr:revisionPtr revIDLastSave="0" documentId="13_ncr:1_{8503567F-355F-4D7E-9FE0-C638074BD77D}" xr6:coauthVersionLast="47" xr6:coauthVersionMax="47" xr10:uidLastSave="{00000000-0000-0000-0000-000000000000}"/>
  <bookViews>
    <workbookView xWindow="-28920" yWindow="-120" windowWidth="29040" windowHeight="15720" activeTab="1" xr2:uid="{18B5AA9D-D230-4707-9CCD-1B6232C3F56B}"/>
  </bookViews>
  <sheets>
    <sheet name="base de travail" sheetId="1" r:id="rId1"/>
    <sheet name="rem par age" sheetId="2" r:id="rId2"/>
    <sheet name="rem par ancienneté" sheetId="3" r:id="rId3"/>
    <sheet name="rem par directeur" sheetId="4" r:id="rId4"/>
  </sheets>
  <functionGroups builtInGroupCount="19"/>
  <definedNames>
    <definedName name="Age">OFFSET('base de travail'!$E$2,,,COUNTA('base de travail'!$E$2:$E$1000),1)</definedName>
    <definedName name="Ancienneté">OFFSET('base de travail'!$F$2,,,COUNTA('base de travail'!$F$2:$F$1000),1)</definedName>
    <definedName name="ChoixAbscisse">OFFSET('base de travail'!$M$2,,,COUNTA('base de travail'!$M$2:$M$1000),1)</definedName>
    <definedName name="ChoixDirecteur">OFFSET('base de travail'!$N$2,,,COUNTA('base de travail'!$N$2:$N$1000),1)</definedName>
    <definedName name="ChoixEntité">OFFSET('base de travail'!$S$2,,,COUNTA('base de travail'!$S$2:$S$1000),1)</definedName>
    <definedName name="ChoixFemme">OFFSET('base de travail'!$P$2,,,COUNTA('base de travail'!$O$2:$O$1000),1)</definedName>
    <definedName name="ChoixHomme">OFFSET('base de travail'!$O$2,,,COUNTA('base de travail'!$N$2:$N$1000),1)</definedName>
    <definedName name="ChoixMixte">OFFSET('base de travail'!$Q$2,,,COUNTA('base de travail'!$N$2:$N$1000),1)</definedName>
    <definedName name="Liste">'base de travail'!$A$2:$A$37</definedName>
    <definedName name="MesPointsIndex">'base de travail'!$X$2</definedName>
    <definedName name="Nom">OFFSET('base de travail'!$A$2,,,COUNTA('base de travail'!$A$2:$A$1000),1)</definedName>
    <definedName name="Noms">OFFSET('base de travail'!$AH$1,,,MAX(IF('base de travail'!$AH:$AH&lt;&gt;"",ROW('base de travail'!$AH:$AH))),)</definedName>
    <definedName name="Rémunération">OFFSET('base de travail'!$L$2,,,COUNTA('base de travail'!$L$2:$L$1000),1)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1" l="1"/>
  <c r="N13" i="1"/>
  <c r="O13" i="1" s="1"/>
  <c r="L12" i="1"/>
  <c r="N12" i="1"/>
  <c r="S12" i="1" s="1"/>
  <c r="L11" i="1"/>
  <c r="N11" i="1"/>
  <c r="Q11" i="1" s="1"/>
  <c r="L10" i="1"/>
  <c r="N10" i="1"/>
  <c r="S10" i="1" s="1"/>
  <c r="L9" i="1"/>
  <c r="N9" i="1"/>
  <c r="Q9" i="1" s="1"/>
  <c r="L8" i="1"/>
  <c r="N8" i="1"/>
  <c r="P8" i="1" s="1"/>
  <c r="N2" i="1"/>
  <c r="N3" i="1"/>
  <c r="N4" i="1"/>
  <c r="N5" i="1"/>
  <c r="N6" i="1"/>
  <c r="N7" i="1"/>
  <c r="AH2" i="1" a="1"/>
  <c r="AH2" i="1" s="1"/>
  <c r="M4" i="1"/>
  <c r="M3" i="1"/>
  <c r="M5" i="1"/>
  <c r="S13" i="1" l="1"/>
  <c r="R13" i="1"/>
  <c r="Q13" i="1"/>
  <c r="P13" i="1"/>
  <c r="Q10" i="1"/>
  <c r="Q12" i="1"/>
  <c r="Q8" i="1"/>
  <c r="P12" i="1"/>
  <c r="O12" i="1"/>
  <c r="R12" i="1"/>
  <c r="S11" i="1"/>
  <c r="R11" i="1"/>
  <c r="P11" i="1"/>
  <c r="O11" i="1"/>
  <c r="R10" i="1"/>
  <c r="P10" i="1"/>
  <c r="O10" i="1"/>
  <c r="R9" i="1"/>
  <c r="S9" i="1"/>
  <c r="O9" i="1"/>
  <c r="P9" i="1"/>
  <c r="R8" i="1"/>
  <c r="O8" i="1"/>
  <c r="S8" i="1"/>
  <c r="AH3" i="1" a="1"/>
  <c r="AH3" i="1" s="1"/>
  <c r="M12" i="1"/>
  <c r="M9" i="1"/>
  <c r="M8" i="1"/>
  <c r="M13" i="1"/>
  <c r="M7" i="1"/>
  <c r="M11" i="1"/>
  <c r="M10" i="1"/>
  <c r="M6" i="1"/>
  <c r="M2" i="1"/>
  <c r="T8" i="1" l="1"/>
  <c r="U8" i="1"/>
  <c r="V8" i="1"/>
  <c r="T12" i="1"/>
  <c r="U12" i="1"/>
  <c r="V12" i="1"/>
  <c r="U11" i="1"/>
  <c r="T11" i="1"/>
  <c r="V11" i="1"/>
  <c r="U9" i="1"/>
  <c r="T9" i="1"/>
  <c r="V9" i="1"/>
  <c r="T13" i="1"/>
  <c r="U13" i="1"/>
  <c r="V13" i="1"/>
  <c r="U10" i="1"/>
  <c r="V10" i="1"/>
  <c r="T10" i="1"/>
  <c r="AH4" i="1" a="1"/>
  <c r="AH4" i="1" s="1"/>
  <c r="AH5" i="1" s="1" a="1"/>
  <c r="AH5" i="1" s="1"/>
  <c r="AH6" i="1" l="1" a="1"/>
  <c r="AH6" i="1" s="1"/>
  <c r="AH7" i="1" l="1" a="1"/>
  <c r="AH7" i="1" s="1"/>
  <c r="AH8" i="1" l="1" a="1"/>
  <c r="AH8" i="1" s="1"/>
  <c r="AH9" i="1" s="1" a="1"/>
  <c r="AH9" i="1" s="1"/>
  <c r="AH10" i="1" s="1" a="1"/>
  <c r="AH10" i="1" s="1"/>
  <c r="AH11" i="1" s="1" a="1"/>
  <c r="AH11" i="1" s="1"/>
  <c r="AH12" i="1" l="1" a="1"/>
  <c r="AH12" i="1" s="1"/>
  <c r="AH13" i="1" l="1" a="1"/>
  <c r="AH13" i="1" s="1"/>
  <c r="AH14" i="1" s="1" a="1"/>
  <c r="AH14" i="1" s="1"/>
  <c r="AH15" i="1" l="1" a="1"/>
  <c r="AH15" i="1" s="1"/>
  <c r="AH16" i="1" s="1" a="1"/>
  <c r="AH16" i="1" s="1"/>
  <c r="AH17" i="1" l="1" a="1"/>
  <c r="AH17" i="1" s="1"/>
  <c r="AH18" i="1" s="1" a="1"/>
  <c r="AH18" i="1" s="1"/>
  <c r="AH19" i="1" s="1" a="1"/>
  <c r="AH19" i="1" s="1"/>
  <c r="AH20" i="1" s="1" a="1"/>
  <c r="AH20" i="1" s="1"/>
  <c r="AH21" i="1" s="1" a="1"/>
  <c r="AH21" i="1" s="1"/>
  <c r="AH22" i="1" s="1" a="1"/>
  <c r="AH22" i="1" s="1"/>
  <c r="AH23" i="1" s="1" a="1"/>
  <c r="AH23" i="1" s="1"/>
  <c r="AH24" i="1" s="1" a="1"/>
  <c r="AH24" i="1" s="1"/>
  <c r="AH25" i="1" s="1" a="1"/>
  <c r="AH25" i="1" s="1"/>
  <c r="AH26" i="1" s="1" a="1"/>
  <c r="AH26" i="1" s="1"/>
  <c r="AH27" i="1" s="1" a="1"/>
  <c r="AH27" i="1" s="1"/>
  <c r="AH28" i="1" s="1" a="1"/>
  <c r="AH28" i="1" s="1"/>
  <c r="AH29" i="1" s="1" a="1"/>
  <c r="AH29" i="1" s="1"/>
  <c r="AH30" i="1" s="1" a="1"/>
  <c r="AH30" i="1" s="1"/>
  <c r="AH31" i="1" s="1" a="1"/>
  <c r="AH31" i="1" s="1"/>
  <c r="AH32" i="1" s="1" a="1"/>
  <c r="AH32" i="1" s="1"/>
  <c r="AH33" i="1" s="1" a="1"/>
  <c r="AH33" i="1" s="1"/>
  <c r="AH34" i="1" s="1" a="1"/>
  <c r="AH34" i="1" s="1"/>
  <c r="AH35" i="1" s="1" a="1"/>
  <c r="AH35" i="1" s="1"/>
  <c r="AH36" i="1" s="1" a="1"/>
  <c r="AH36" i="1" s="1"/>
  <c r="AH37" i="1" s="1" a="1"/>
  <c r="AH37" i="1" s="1"/>
  <c r="AH38" i="1" s="1" a="1"/>
  <c r="AH38" i="1" s="1"/>
  <c r="AH39" i="1" s="1" a="1"/>
  <c r="AH39" i="1" s="1"/>
  <c r="AH40" i="1" s="1" a="1"/>
  <c r="AH40" i="1" s="1"/>
  <c r="AH41" i="1" s="1" a="1"/>
  <c r="AH41" i="1" s="1"/>
  <c r="AH42" i="1" s="1" a="1"/>
  <c r="AH42" i="1" s="1"/>
  <c r="AH43" i="1" s="1" a="1"/>
  <c r="AH43" i="1" s="1"/>
  <c r="AH44" i="1" s="1" a="1"/>
  <c r="AH44" i="1" s="1"/>
  <c r="AH45" i="1" s="1" a="1"/>
  <c r="AH45" i="1" s="1"/>
  <c r="AH46" i="1" s="1" a="1"/>
  <c r="AH46" i="1" s="1"/>
  <c r="AH47" i="1" s="1" a="1"/>
  <c r="AH47" i="1" s="1"/>
  <c r="AH48" i="1" s="1" a="1"/>
  <c r="AH48" i="1" s="1"/>
  <c r="AH49" i="1" s="1" a="1"/>
  <c r="AH49" i="1" s="1"/>
  <c r="P2" i="1"/>
  <c r="S7" i="1" l="1"/>
  <c r="R3" i="1"/>
  <c r="R2" i="1"/>
  <c r="S5" i="1"/>
  <c r="S6" i="1"/>
  <c r="S4" i="1"/>
  <c r="S3" i="1"/>
  <c r="S2" i="1"/>
  <c r="R7" i="1"/>
  <c r="R6" i="1"/>
  <c r="R5" i="1"/>
  <c r="R4" i="1"/>
  <c r="P4" i="1"/>
  <c r="P5" i="1"/>
  <c r="O7" i="1"/>
  <c r="O6" i="1"/>
  <c r="O3" i="1"/>
  <c r="K19" i="1"/>
  <c r="K18" i="1"/>
  <c r="U3" i="1" l="1"/>
  <c r="T3" i="1"/>
  <c r="T5" i="1"/>
  <c r="U5" i="1"/>
  <c r="V5" i="1"/>
  <c r="T7" i="1"/>
  <c r="L7" i="1"/>
  <c r="V7" i="1" s="1"/>
  <c r="L6" i="1"/>
  <c r="L3" i="1"/>
  <c r="V3" i="1" s="1"/>
  <c r="L4" i="1"/>
  <c r="V4" i="1" s="1"/>
  <c r="L5" i="1"/>
  <c r="L2" i="1"/>
  <c r="Q2" i="1" l="1"/>
  <c r="O2" i="1"/>
  <c r="U4" i="1"/>
  <c r="O5" i="1"/>
  <c r="Q5" i="1"/>
  <c r="O4" i="1"/>
  <c r="Q4" i="1"/>
  <c r="P3" i="1"/>
  <c r="Q3" i="1"/>
  <c r="P6" i="1"/>
  <c r="Q6" i="1"/>
  <c r="V6" i="1"/>
  <c r="V2" i="1"/>
  <c r="T2" i="1"/>
  <c r="T4" i="1"/>
  <c r="P7" i="1"/>
  <c r="Q7" i="1"/>
  <c r="U7" i="1"/>
  <c r="T6" i="1"/>
  <c r="U6" i="1"/>
  <c r="U2" i="1"/>
  <c r="AB2" i="1"/>
  <c r="Z2" i="1"/>
  <c r="AA2" i="1"/>
</calcChain>
</file>

<file path=xl/sharedStrings.xml><?xml version="1.0" encoding="utf-8"?>
<sst xmlns="http://schemas.openxmlformats.org/spreadsheetml/2006/main" count="77" uniqueCount="54">
  <si>
    <t>Directeur</t>
  </si>
  <si>
    <t>Entreprise</t>
  </si>
  <si>
    <t>Nom/prénom</t>
  </si>
  <si>
    <t>Sexe</t>
  </si>
  <si>
    <t>Age</t>
  </si>
  <si>
    <t>Anc.</t>
  </si>
  <si>
    <t>Position</t>
  </si>
  <si>
    <t>Brut mensuel 2024</t>
  </si>
  <si>
    <t>Intéressement</t>
  </si>
  <si>
    <t>Participation</t>
  </si>
  <si>
    <t>Rémuneration Brute 2024</t>
  </si>
  <si>
    <t>XXX</t>
  </si>
  <si>
    <t>A</t>
  </si>
  <si>
    <t>H</t>
  </si>
  <si>
    <t>B</t>
  </si>
  <si>
    <t>C</t>
  </si>
  <si>
    <t>D</t>
  </si>
  <si>
    <t>Primes exc</t>
  </si>
  <si>
    <t>Points Index</t>
  </si>
  <si>
    <t>Rémunération par âge</t>
  </si>
  <si>
    <t>Ancienneté</t>
  </si>
  <si>
    <t>Rémunération par ancienneté</t>
  </si>
  <si>
    <t>Concat. Ancienneté</t>
  </si>
  <si>
    <t>Concat. Age</t>
  </si>
  <si>
    <t>Rémunération par directeur</t>
  </si>
  <si>
    <t>Concat. Directeur</t>
  </si>
  <si>
    <t>F</t>
  </si>
  <si>
    <t>WWW</t>
  </si>
  <si>
    <t>YYY</t>
  </si>
  <si>
    <t>ZZZ</t>
  </si>
  <si>
    <t>Abscisse</t>
  </si>
  <si>
    <t>Homme</t>
  </si>
  <si>
    <t>Femme</t>
  </si>
  <si>
    <t>Entité</t>
  </si>
  <si>
    <t>Sexe2</t>
  </si>
  <si>
    <t>Krosoft</t>
  </si>
  <si>
    <t>Atazone</t>
  </si>
  <si>
    <t>Test 1</t>
  </si>
  <si>
    <t>Test 2</t>
  </si>
  <si>
    <t>ChoixDir</t>
  </si>
  <si>
    <t>Azerty</t>
  </si>
  <si>
    <t>AAA</t>
  </si>
  <si>
    <t>Test 3</t>
  </si>
  <si>
    <t>Qsdfgh</t>
  </si>
  <si>
    <t>BBB</t>
  </si>
  <si>
    <t>Test 4</t>
  </si>
  <si>
    <t>CCC</t>
  </si>
  <si>
    <t>DDD</t>
  </si>
  <si>
    <t>Test 6</t>
  </si>
  <si>
    <t>QQQQ</t>
  </si>
  <si>
    <t>Test 5</t>
  </si>
  <si>
    <t>Mixte</t>
  </si>
  <si>
    <t>SSS</t>
  </si>
  <si>
    <t>AL 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</si>
</sst>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0"/>
      <color indexed="10"/>
      <name val="Arial"/>
      <family val="2"/>
    </font>
    <font>
      <sz val="10"/>
      <color rgb="FF000000"/>
      <name val="Arial"/>
      <family val="2"/>
    </font>
    <font>
      <sz val="8"/>
      <color rgb="FF000000"/>
      <name val="Arial"/>
      <family val="2"/>
    </font>
    <font>
      <sz val="8"/>
      <name val="Arial"/>
      <family val="2"/>
    </font>
    <font>
      <sz val="10"/>
      <color theme="1"/>
      <name val="Arial"/>
      <family val="2"/>
    </font>
    <font>
      <sz val="10"/>
      <name val="Arial"/>
      <family val="2"/>
    </font>
  </fonts>
  <fills count="9">
    <fill>
      <patternFill patternType="none"/>
    </fill>
    <fill>
      <patternFill patternType="gray125"/>
    </fill>
    <fill>
      <patternFill patternType="solid">
        <fgColor indexed="65"/>
        <bgColor indexed="9"/>
      </patternFill>
    </fill>
    <fill>
      <patternFill patternType="solid">
        <fgColor rgb="FFFFFFFF"/>
        <bgColor rgb="FFFFFFFF"/>
      </patternFill>
    </fill>
    <fill>
      <patternFill patternType="lightGray">
        <fgColor indexed="9"/>
      </patternFill>
    </fill>
    <fill>
      <patternFill patternType="solid">
        <fgColor theme="4" tint="0.79998168889431442"/>
        <bgColor indexed="9"/>
      </patternFill>
    </fill>
    <fill>
      <patternFill patternType="solid">
        <fgColor theme="0" tint="-4.9989318521683403E-2"/>
        <bgColor indexed="9"/>
      </patternFill>
    </fill>
    <fill>
      <patternFill patternType="solid">
        <fgColor theme="0" tint="-4.9989318521683403E-2"/>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2" fillId="0" borderId="0"/>
  </cellStyleXfs>
  <cellXfs count="36">
    <xf numFmtId="0" fontId="0" fillId="0" borderId="0" xfId="0"/>
    <xf numFmtId="0" fontId="1" fillId="2" borderId="0" xfId="0" applyFont="1" applyFill="1" applyAlignment="1">
      <alignment horizontal="left" vertical="center"/>
    </xf>
    <xf numFmtId="0" fontId="1" fillId="6" borderId="2" xfId="0" applyFont="1" applyFill="1" applyBorder="1" applyAlignment="1">
      <alignment horizontal="center" vertical="center"/>
    </xf>
    <xf numFmtId="0" fontId="0" fillId="7" borderId="0" xfId="0" applyFill="1"/>
    <xf numFmtId="0" fontId="1" fillId="6" borderId="3" xfId="0" applyFont="1" applyFill="1" applyBorder="1" applyAlignment="1">
      <alignment horizontal="center" vertical="center"/>
    </xf>
    <xf numFmtId="0" fontId="1" fillId="6" borderId="0" xfId="0" applyFont="1" applyFill="1" applyAlignment="1">
      <alignment horizontal="center" vertical="center"/>
    </xf>
    <xf numFmtId="49" fontId="3" fillId="3" borderId="1" xfId="1" applyNumberFormat="1" applyFont="1" applyFill="1" applyBorder="1" applyAlignment="1">
      <alignment horizontal="left" vertical="center"/>
    </xf>
    <xf numFmtId="49" fontId="4" fillId="0" borderId="1" xfId="1" applyNumberFormat="1" applyFont="1" applyBorder="1" applyAlignment="1">
      <alignment horizontal="left" vertical="center"/>
    </xf>
    <xf numFmtId="49" fontId="3" fillId="3" borderId="1" xfId="1" applyNumberFormat="1" applyFont="1" applyFill="1" applyBorder="1" applyAlignment="1">
      <alignment horizontal="center" vertical="center"/>
    </xf>
    <xf numFmtId="1" fontId="3" fillId="3" borderId="1" xfId="1" applyNumberFormat="1" applyFont="1" applyFill="1" applyBorder="1" applyAlignment="1">
      <alignment horizontal="center" vertical="center"/>
    </xf>
    <xf numFmtId="3" fontId="2" fillId="3" borderId="1" xfId="1" applyNumberFormat="1" applyFill="1" applyBorder="1" applyAlignment="1">
      <alignment horizontal="center" vertical="center"/>
    </xf>
    <xf numFmtId="4" fontId="5" fillId="0" borderId="1" xfId="0" applyNumberFormat="1" applyFont="1" applyBorder="1" applyAlignment="1">
      <alignment horizontal="center" vertical="center"/>
    </xf>
    <xf numFmtId="4" fontId="5" fillId="4" borderId="1" xfId="0" applyNumberFormat="1" applyFont="1" applyFill="1" applyBorder="1" applyAlignment="1">
      <alignment horizontal="center" vertical="center"/>
    </xf>
    <xf numFmtId="4" fontId="6" fillId="5" borderId="1" xfId="0" applyNumberFormat="1" applyFont="1" applyFill="1" applyBorder="1" applyAlignment="1">
      <alignment horizontal="center" vertical="center"/>
    </xf>
    <xf numFmtId="0" fontId="0" fillId="7" borderId="1" xfId="0" applyFill="1" applyBorder="1"/>
    <xf numFmtId="49" fontId="3" fillId="0" borderId="1" xfId="1" applyNumberFormat="1" applyFont="1" applyBorder="1" applyAlignment="1">
      <alignment horizontal="left" vertical="center"/>
    </xf>
    <xf numFmtId="49" fontId="3" fillId="3" borderId="4" xfId="1" applyNumberFormat="1" applyFont="1" applyFill="1" applyBorder="1" applyAlignment="1">
      <alignment horizontal="left" vertical="center"/>
    </xf>
    <xf numFmtId="0" fontId="0" fillId="7" borderId="5" xfId="0" applyFill="1" applyBorder="1"/>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7" xfId="0" applyFont="1" applyFill="1" applyBorder="1" applyAlignment="1">
      <alignment horizontal="center" vertical="center"/>
    </xf>
    <xf numFmtId="0" fontId="1" fillId="6" borderId="8" xfId="0" applyFont="1" applyFill="1" applyBorder="1" applyAlignment="1">
      <alignment horizontal="center" vertical="center"/>
    </xf>
    <xf numFmtId="49" fontId="3" fillId="3" borderId="9" xfId="1" applyNumberFormat="1" applyFont="1" applyFill="1" applyBorder="1" applyAlignment="1">
      <alignment horizontal="left" vertical="center"/>
    </xf>
    <xf numFmtId="49" fontId="3" fillId="3" borderId="10" xfId="1" applyNumberFormat="1" applyFont="1" applyFill="1" applyBorder="1" applyAlignment="1">
      <alignment horizontal="left" vertical="center"/>
    </xf>
    <xf numFmtId="49" fontId="4" fillId="0" borderId="10" xfId="1" applyNumberFormat="1" applyFont="1" applyBorder="1" applyAlignment="1">
      <alignment horizontal="left" vertical="center"/>
    </xf>
    <xf numFmtId="49" fontId="3" fillId="3" borderId="10" xfId="1" applyNumberFormat="1" applyFont="1" applyFill="1" applyBorder="1" applyAlignment="1">
      <alignment horizontal="center" vertical="center"/>
    </xf>
    <xf numFmtId="1" fontId="3" fillId="3" borderId="10" xfId="1" applyNumberFormat="1" applyFont="1" applyFill="1" applyBorder="1" applyAlignment="1">
      <alignment horizontal="center" vertical="center"/>
    </xf>
    <xf numFmtId="3" fontId="2" fillId="3" borderId="10" xfId="1" applyNumberFormat="1" applyFill="1" applyBorder="1" applyAlignment="1">
      <alignment horizontal="center" vertical="center"/>
    </xf>
    <xf numFmtId="4" fontId="5" fillId="0" borderId="10" xfId="0" applyNumberFormat="1" applyFont="1" applyBorder="1" applyAlignment="1">
      <alignment horizontal="center" vertical="center"/>
    </xf>
    <xf numFmtId="4" fontId="5" fillId="4" borderId="10" xfId="0" applyNumberFormat="1" applyFont="1" applyFill="1" applyBorder="1" applyAlignment="1">
      <alignment horizontal="center" vertical="center"/>
    </xf>
    <xf numFmtId="4" fontId="6" fillId="5" borderId="10" xfId="0" applyNumberFormat="1" applyFont="1" applyFill="1" applyBorder="1" applyAlignment="1">
      <alignment horizontal="center" vertical="center"/>
    </xf>
    <xf numFmtId="0" fontId="0" fillId="7" borderId="10" xfId="0" applyFill="1" applyBorder="1"/>
    <xf numFmtId="0" fontId="0" fillId="7" borderId="11" xfId="0" applyFill="1" applyBorder="1"/>
    <xf numFmtId="0" fontId="0" fillId="0" borderId="0" xfId="0" quotePrefix="1"/>
    <xf numFmtId="0" fontId="0" fillId="8" borderId="0" xfId="0" applyFill="1"/>
  </cellXfs>
  <cellStyles count="2">
    <cellStyle name="Normal" xfId="0" builtinId="0"/>
    <cellStyle name="Normal 7" xfId="1" xr:uid="{80DC8763-A89F-4AE8-807E-D2DCBA48554A}"/>
  </cellStyles>
  <dxfs count="27">
    <dxf>
      <fill>
        <patternFill patternType="solid">
          <fgColor indexed="64"/>
          <bgColor theme="0" tint="-4.9989318521683403E-2"/>
        </patternFill>
      </fill>
      <border diagonalUp="0" diagonalDown="0">
        <left style="thin">
          <color indexed="64"/>
        </left>
        <right/>
        <top style="thin">
          <color indexed="64"/>
        </top>
        <bottom style="thin">
          <color indexed="64"/>
        </bottom>
        <vertical/>
        <horizontal/>
      </border>
    </dxf>
    <dxf>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numFmt numFmtId="0" formatCode="General"/>
      <fill>
        <patternFill patternType="solid">
          <fgColor indexed="64"/>
          <bgColor theme="0" tint="-4.9989318521683403E-2"/>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4" formatCode="#,##0.00"/>
      <fill>
        <patternFill patternType="solid">
          <fgColor indexed="9"/>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4" formatCode="#,##0.00"/>
      <fill>
        <patternFill patternType="lightGray">
          <fgColor indexed="9"/>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4" formatCode="#,##0.00"/>
      <fill>
        <patternFill patternType="lightGray">
          <fgColor indexed="9"/>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family val="2"/>
        <scheme val="none"/>
      </font>
      <numFmt numFmtId="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3" formatCode="#,##0"/>
      <fill>
        <patternFill patternType="solid">
          <fgColor rgb="FFFFFFFF"/>
          <bgColor rgb="FFFFFF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000000"/>
        <name val="Arial"/>
        <family val="2"/>
        <scheme val="none"/>
      </font>
      <numFmt numFmtId="30" formatCode="@"/>
      <fill>
        <patternFill patternType="solid">
          <fgColor rgb="FFFFFFFF"/>
          <bgColor rgb="FFFFFF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000000"/>
        <name val="Arial"/>
        <family val="2"/>
        <scheme val="none"/>
      </font>
      <numFmt numFmtId="1" formatCode="0"/>
      <fill>
        <patternFill patternType="solid">
          <fgColor rgb="FFFFFFFF"/>
          <bgColor rgb="FFFFFF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000000"/>
        <name val="Arial"/>
        <family val="2"/>
        <scheme val="none"/>
      </font>
      <numFmt numFmtId="1" formatCode="0"/>
      <fill>
        <patternFill patternType="solid">
          <fgColor rgb="FFFFFFFF"/>
          <bgColor rgb="FFFFFF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000000"/>
        <name val="Arial"/>
        <family val="2"/>
        <scheme val="none"/>
      </font>
      <numFmt numFmtId="30" formatCode="@"/>
      <fill>
        <patternFill patternType="solid">
          <fgColor rgb="FFFFFFFF"/>
          <bgColor rgb="FFFFFFFF"/>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family val="2"/>
        <scheme val="none"/>
      </font>
      <numFmt numFmtId="30" formatCode="@"/>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000000"/>
        <name val="Arial"/>
        <family val="2"/>
        <scheme val="none"/>
      </font>
      <numFmt numFmtId="30" formatCode="@"/>
      <fill>
        <patternFill patternType="solid">
          <fgColor rgb="FFFFFFFF"/>
          <bgColor rgb="FFFFFFFF"/>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rgb="FF000000"/>
        <name val="Arial"/>
        <family val="2"/>
        <scheme val="none"/>
      </font>
      <numFmt numFmtId="30" formatCode="@"/>
      <fill>
        <patternFill patternType="solid">
          <fgColor rgb="FFFFFFFF"/>
          <bgColor rgb="FFFFFFFF"/>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solid">
          <fgColor indexed="64"/>
          <bgColor theme="0" tint="-4.9989318521683403E-2"/>
        </patternFill>
      </fill>
    </dxf>
    <dxf>
      <border outline="0">
        <bottom style="thin">
          <color indexed="64"/>
        </bottom>
      </border>
    </dxf>
    <dxf>
      <font>
        <b/>
        <i val="0"/>
        <strike val="0"/>
        <condense val="0"/>
        <extend val="0"/>
        <outline val="0"/>
        <shadow val="0"/>
        <u val="none"/>
        <vertAlign val="baseline"/>
        <sz val="10"/>
        <color indexed="10"/>
        <name val="Arial"/>
        <family val="2"/>
        <scheme val="none"/>
      </font>
      <fill>
        <patternFill patternType="solid">
          <fgColor indexed="9"/>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'base de travail'!$AD$1</c:f>
          <c:strCache>
            <c:ptCount val="1"/>
            <c:pt idx="0">
              <c:v>Rémunération par âge</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8.2724691358024696E-2"/>
          <c:y val="0.13084527777777777"/>
          <c:w val="0.71782793209876539"/>
          <c:h val="0.78731638888888889"/>
        </c:manualLayout>
      </c:layout>
      <c:scatterChart>
        <c:scatterStyle val="lineMarker"/>
        <c:varyColors val="0"/>
        <c:ser>
          <c:idx val="0"/>
          <c:order val="0"/>
          <c:tx>
            <c:v>Homme</c:v>
          </c:tx>
          <c:spPr>
            <a:ln w="25400" cap="rnd">
              <a:noFill/>
              <a:round/>
            </a:ln>
            <a:effectLst/>
          </c:spPr>
          <c:marker>
            <c:symbol val="circle"/>
            <c:size val="5"/>
            <c:spPr>
              <a:solidFill>
                <a:schemeClr val="accent1"/>
              </a:solidFill>
              <a:ln w="9525">
                <a:solidFill>
                  <a:schemeClr val="accent1"/>
                </a:solidFill>
              </a:ln>
              <a:effectLst/>
            </c:spPr>
          </c:marker>
          <c:xVal>
            <c:numRef>
              <c:f>[0]!Age</c:f>
              <c:numCache>
                <c:formatCode>0</c:formatCode>
                <c:ptCount val="12"/>
                <c:pt idx="0">
                  <c:v>52</c:v>
                </c:pt>
                <c:pt idx="1">
                  <c:v>38</c:v>
                </c:pt>
                <c:pt idx="2">
                  <c:v>38</c:v>
                </c:pt>
                <c:pt idx="3">
                  <c:v>36</c:v>
                </c:pt>
                <c:pt idx="4">
                  <c:v>44</c:v>
                </c:pt>
                <c:pt idx="5">
                  <c:v>39</c:v>
                </c:pt>
                <c:pt idx="6">
                  <c:v>33</c:v>
                </c:pt>
                <c:pt idx="7">
                  <c:v>35</c:v>
                </c:pt>
                <c:pt idx="8">
                  <c:v>38</c:v>
                </c:pt>
                <c:pt idx="9">
                  <c:v>47</c:v>
                </c:pt>
                <c:pt idx="10">
                  <c:v>50</c:v>
                </c:pt>
                <c:pt idx="11">
                  <c:v>58</c:v>
                </c:pt>
              </c:numCache>
            </c:numRef>
          </c:xVal>
          <c:yVal>
            <c:numRef>
              <c:f>[0]!ChoixHomme</c:f>
              <c:numCache>
                <c:formatCode>General</c:formatCode>
                <c:ptCount val="12"/>
                <c:pt idx="0">
                  <c:v>91000</c:v>
                </c:pt>
                <c:pt idx="1">
                  <c:v>#N/A</c:v>
                </c:pt>
                <c:pt idx="2">
                  <c:v>58500</c:v>
                </c:pt>
                <c:pt idx="3">
                  <c:v>71500</c:v>
                </c:pt>
                <c:pt idx="4">
                  <c:v>#N/A</c:v>
                </c:pt>
                <c:pt idx="5">
                  <c:v>#N/A</c:v>
                </c:pt>
                <c:pt idx="6">
                  <c:v>52000</c:v>
                </c:pt>
                <c:pt idx="7">
                  <c:v>54600</c:v>
                </c:pt>
                <c:pt idx="8">
                  <c:v>#N/A</c:v>
                </c:pt>
                <c:pt idx="9">
                  <c:v>66300</c:v>
                </c:pt>
                <c:pt idx="10">
                  <c:v>#N/A</c:v>
                </c:pt>
                <c:pt idx="11">
                  <c:v>81900</c:v>
                </c:pt>
              </c:numCache>
            </c:numRef>
          </c:yVal>
          <c:smooth val="0"/>
          <c:extLst>
            <c:ext xmlns:c16="http://schemas.microsoft.com/office/drawing/2014/chart" uri="{C3380CC4-5D6E-409C-BE32-E72D297353CC}">
              <c16:uniqueId val="{00000000-202A-457E-B337-8A4229FB8B79}"/>
            </c:ext>
          </c:extLst>
        </c:ser>
        <c:ser>
          <c:idx val="1"/>
          <c:order val="1"/>
          <c:tx>
            <c:v>Femme</c:v>
          </c:tx>
          <c:spPr>
            <a:ln w="25400" cap="rnd">
              <a:noFill/>
              <a:round/>
            </a:ln>
            <a:effectLst/>
          </c:spPr>
          <c:marker>
            <c:symbol val="circle"/>
            <c:size val="5"/>
            <c:spPr>
              <a:solidFill>
                <a:schemeClr val="accent2"/>
              </a:solidFill>
              <a:ln w="9525">
                <a:solidFill>
                  <a:schemeClr val="accent2"/>
                </a:solidFill>
              </a:ln>
              <a:effectLst/>
            </c:spPr>
          </c:marker>
          <c:xVal>
            <c:numRef>
              <c:f>[0]!Age</c:f>
              <c:numCache>
                <c:formatCode>0</c:formatCode>
                <c:ptCount val="12"/>
                <c:pt idx="0">
                  <c:v>52</c:v>
                </c:pt>
                <c:pt idx="1">
                  <c:v>38</c:v>
                </c:pt>
                <c:pt idx="2">
                  <c:v>38</c:v>
                </c:pt>
                <c:pt idx="3">
                  <c:v>36</c:v>
                </c:pt>
                <c:pt idx="4">
                  <c:v>44</c:v>
                </c:pt>
                <c:pt idx="5">
                  <c:v>39</c:v>
                </c:pt>
                <c:pt idx="6">
                  <c:v>33</c:v>
                </c:pt>
                <c:pt idx="7">
                  <c:v>35</c:v>
                </c:pt>
                <c:pt idx="8">
                  <c:v>38</c:v>
                </c:pt>
                <c:pt idx="9">
                  <c:v>47</c:v>
                </c:pt>
                <c:pt idx="10">
                  <c:v>50</c:v>
                </c:pt>
                <c:pt idx="11">
                  <c:v>58</c:v>
                </c:pt>
              </c:numCache>
            </c:numRef>
          </c:xVal>
          <c:yVal>
            <c:numRef>
              <c:f>[0]!ChoixFemme</c:f>
              <c:numCache>
                <c:formatCode>General</c:formatCode>
                <c:ptCount val="12"/>
                <c:pt idx="0">
                  <c:v>#N/A</c:v>
                </c:pt>
                <c:pt idx="1">
                  <c:v>65000</c:v>
                </c:pt>
                <c:pt idx="2">
                  <c:v>#N/A</c:v>
                </c:pt>
                <c:pt idx="3">
                  <c:v>#N/A</c:v>
                </c:pt>
                <c:pt idx="4">
                  <c:v>57200</c:v>
                </c:pt>
                <c:pt idx="5">
                  <c:v>49400</c:v>
                </c:pt>
                <c:pt idx="6">
                  <c:v>#N/A</c:v>
                </c:pt>
                <c:pt idx="7">
                  <c:v>#N/A</c:v>
                </c:pt>
                <c:pt idx="8">
                  <c:v>62400</c:v>
                </c:pt>
                <c:pt idx="9">
                  <c:v>#N/A</c:v>
                </c:pt>
                <c:pt idx="10">
                  <c:v>70850</c:v>
                </c:pt>
                <c:pt idx="11">
                  <c:v>#N/A</c:v>
                </c:pt>
              </c:numCache>
            </c:numRef>
          </c:yVal>
          <c:smooth val="0"/>
          <c:extLst>
            <c:ext xmlns:c16="http://schemas.microsoft.com/office/drawing/2014/chart" uri="{C3380CC4-5D6E-409C-BE32-E72D297353CC}">
              <c16:uniqueId val="{00000001-3B0E-4FEB-B71A-5322E1C4A27F}"/>
            </c:ext>
          </c:extLst>
        </c:ser>
        <c:ser>
          <c:idx val="2"/>
          <c:order val="2"/>
          <c:tx>
            <c:v>Mixte</c:v>
          </c:tx>
          <c:spPr>
            <a:ln w="25400" cap="rnd">
              <a:noFill/>
              <a:round/>
            </a:ln>
            <a:effectLst/>
          </c:spPr>
          <c:marker>
            <c:symbol val="none"/>
          </c:marker>
          <c:trendline>
            <c:spPr>
              <a:ln w="19050" cap="rnd">
                <a:solidFill>
                  <a:schemeClr val="accent3"/>
                </a:solidFill>
                <a:prstDash val="sysDot"/>
              </a:ln>
              <a:effectLst/>
            </c:spPr>
            <c:trendlineType val="linear"/>
            <c:dispRSqr val="0"/>
            <c:dispEq val="0"/>
          </c:trendline>
          <c:xVal>
            <c:numRef>
              <c:f>[0]!Age</c:f>
              <c:numCache>
                <c:formatCode>0</c:formatCode>
                <c:ptCount val="12"/>
                <c:pt idx="0">
                  <c:v>52</c:v>
                </c:pt>
                <c:pt idx="1">
                  <c:v>38</c:v>
                </c:pt>
                <c:pt idx="2">
                  <c:v>38</c:v>
                </c:pt>
                <c:pt idx="3">
                  <c:v>36</c:v>
                </c:pt>
                <c:pt idx="4">
                  <c:v>44</c:v>
                </c:pt>
                <c:pt idx="5">
                  <c:v>39</c:v>
                </c:pt>
                <c:pt idx="6">
                  <c:v>33</c:v>
                </c:pt>
                <c:pt idx="7">
                  <c:v>35</c:v>
                </c:pt>
                <c:pt idx="8">
                  <c:v>38</c:v>
                </c:pt>
                <c:pt idx="9">
                  <c:v>47</c:v>
                </c:pt>
                <c:pt idx="10">
                  <c:v>50</c:v>
                </c:pt>
                <c:pt idx="11">
                  <c:v>58</c:v>
                </c:pt>
              </c:numCache>
            </c:numRef>
          </c:xVal>
          <c:yVal>
            <c:numRef>
              <c:f>[0]!Rémunération</c:f>
              <c:numCache>
                <c:formatCode>#,##0.00</c:formatCode>
                <c:ptCount val="12"/>
                <c:pt idx="0">
                  <c:v>91000</c:v>
                </c:pt>
                <c:pt idx="1">
                  <c:v>65000</c:v>
                </c:pt>
                <c:pt idx="2">
                  <c:v>58500</c:v>
                </c:pt>
                <c:pt idx="3">
                  <c:v>71500</c:v>
                </c:pt>
                <c:pt idx="4">
                  <c:v>57200</c:v>
                </c:pt>
                <c:pt idx="5">
                  <c:v>49400</c:v>
                </c:pt>
                <c:pt idx="6">
                  <c:v>52000</c:v>
                </c:pt>
                <c:pt idx="7">
                  <c:v>54600</c:v>
                </c:pt>
                <c:pt idx="8">
                  <c:v>62400</c:v>
                </c:pt>
                <c:pt idx="9">
                  <c:v>66300</c:v>
                </c:pt>
                <c:pt idx="10">
                  <c:v>70850</c:v>
                </c:pt>
                <c:pt idx="11">
                  <c:v>81900</c:v>
                </c:pt>
              </c:numCache>
            </c:numRef>
          </c:yVal>
          <c:smooth val="0"/>
          <c:extLst>
            <c:ext xmlns:c16="http://schemas.microsoft.com/office/drawing/2014/chart" uri="{C3380CC4-5D6E-409C-BE32-E72D297353CC}">
              <c16:uniqueId val="{00000002-8DAF-4543-A4EC-91FB81AD059A}"/>
            </c:ext>
          </c:extLst>
        </c:ser>
        <c:dLbls>
          <c:showLegendKey val="0"/>
          <c:showVal val="0"/>
          <c:showCatName val="0"/>
          <c:showSerName val="0"/>
          <c:showPercent val="0"/>
          <c:showBubbleSize val="0"/>
        </c:dLbls>
        <c:axId val="520281992"/>
        <c:axId val="520282712"/>
      </c:scatterChart>
      <c:valAx>
        <c:axId val="520281992"/>
        <c:scaling>
          <c:orientation val="minMax"/>
          <c:min val="3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20282712"/>
        <c:crosses val="autoZero"/>
        <c:crossBetween val="midCat"/>
      </c:valAx>
      <c:valAx>
        <c:axId val="5202827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20281992"/>
        <c:crosses val="autoZero"/>
        <c:crossBetween val="midCat"/>
      </c:valAx>
      <c:spPr>
        <a:noFill/>
        <a:ln>
          <a:noFill/>
        </a:ln>
        <a:effectLst/>
      </c:spPr>
    </c:plotArea>
    <c:legend>
      <c:legendPos val="r"/>
      <c:legendEntry>
        <c:idx val="2"/>
        <c:delete val="1"/>
      </c:legendEntry>
      <c:layout>
        <c:manualLayout>
          <c:xMode val="edge"/>
          <c:yMode val="edge"/>
          <c:x val="0.80361003086419758"/>
          <c:y val="0.41086111111111112"/>
          <c:w val="0.1865905864197531"/>
          <c:h val="0.17859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'base de travail'!$AE$1</c:f>
          <c:strCache>
            <c:ptCount val="1"/>
            <c:pt idx="0">
              <c:v>Rémunération par ancienneté</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8.2724691358024696E-2"/>
          <c:y val="0.13084527777777777"/>
          <c:w val="0.71586805555555555"/>
          <c:h val="0.78731638888888889"/>
        </c:manualLayout>
      </c:layout>
      <c:scatterChart>
        <c:scatterStyle val="lineMarker"/>
        <c:varyColors val="0"/>
        <c:ser>
          <c:idx val="0"/>
          <c:order val="0"/>
          <c:tx>
            <c:v>Homme</c:v>
          </c:tx>
          <c:spPr>
            <a:ln w="25400" cap="rnd">
              <a:noFill/>
              <a:round/>
            </a:ln>
            <a:effectLst/>
          </c:spPr>
          <c:marker>
            <c:symbol val="circle"/>
            <c:size val="5"/>
            <c:spPr>
              <a:solidFill>
                <a:schemeClr val="accent1"/>
              </a:solidFill>
              <a:ln w="9525">
                <a:solidFill>
                  <a:schemeClr val="accent1"/>
                </a:solidFill>
              </a:ln>
              <a:effectLst/>
            </c:spPr>
          </c:marker>
          <c:xVal>
            <c:numRef>
              <c:f>[0]!Ancienneté</c:f>
              <c:numCache>
                <c:formatCode>0</c:formatCode>
                <c:ptCount val="12"/>
                <c:pt idx="0">
                  <c:v>11</c:v>
                </c:pt>
                <c:pt idx="1">
                  <c:v>13</c:v>
                </c:pt>
                <c:pt idx="2">
                  <c:v>14</c:v>
                </c:pt>
                <c:pt idx="3">
                  <c:v>15</c:v>
                </c:pt>
                <c:pt idx="4">
                  <c:v>9</c:v>
                </c:pt>
                <c:pt idx="5">
                  <c:v>7</c:v>
                </c:pt>
                <c:pt idx="6">
                  <c:v>9</c:v>
                </c:pt>
                <c:pt idx="7">
                  <c:v>10</c:v>
                </c:pt>
                <c:pt idx="8">
                  <c:v>12</c:v>
                </c:pt>
                <c:pt idx="9">
                  <c:v>10</c:v>
                </c:pt>
                <c:pt idx="10">
                  <c:v>14</c:v>
                </c:pt>
                <c:pt idx="11">
                  <c:v>19</c:v>
                </c:pt>
              </c:numCache>
            </c:numRef>
          </c:xVal>
          <c:yVal>
            <c:numRef>
              <c:f>[0]!ChoixHomme</c:f>
              <c:numCache>
                <c:formatCode>General</c:formatCode>
                <c:ptCount val="12"/>
                <c:pt idx="0">
                  <c:v>91000</c:v>
                </c:pt>
                <c:pt idx="1">
                  <c:v>#N/A</c:v>
                </c:pt>
                <c:pt idx="2">
                  <c:v>58500</c:v>
                </c:pt>
                <c:pt idx="3">
                  <c:v>71500</c:v>
                </c:pt>
                <c:pt idx="4">
                  <c:v>#N/A</c:v>
                </c:pt>
                <c:pt idx="5">
                  <c:v>#N/A</c:v>
                </c:pt>
                <c:pt idx="6">
                  <c:v>52000</c:v>
                </c:pt>
                <c:pt idx="7">
                  <c:v>54600</c:v>
                </c:pt>
                <c:pt idx="8">
                  <c:v>#N/A</c:v>
                </c:pt>
                <c:pt idx="9">
                  <c:v>66300</c:v>
                </c:pt>
                <c:pt idx="10">
                  <c:v>#N/A</c:v>
                </c:pt>
                <c:pt idx="11">
                  <c:v>81900</c:v>
                </c:pt>
              </c:numCache>
            </c:numRef>
          </c:yVal>
          <c:smooth val="0"/>
          <c:extLst>
            <c:ext xmlns:c16="http://schemas.microsoft.com/office/drawing/2014/chart" uri="{C3380CC4-5D6E-409C-BE32-E72D297353CC}">
              <c16:uniqueId val="{00000000-91A4-4513-AD99-9C7A88BD3DD6}"/>
            </c:ext>
          </c:extLst>
        </c:ser>
        <c:ser>
          <c:idx val="1"/>
          <c:order val="1"/>
          <c:tx>
            <c:v>Femme</c:v>
          </c:tx>
          <c:spPr>
            <a:ln w="25400" cap="rnd">
              <a:noFill/>
              <a:round/>
            </a:ln>
            <a:effectLst/>
          </c:spPr>
          <c:marker>
            <c:symbol val="circle"/>
            <c:size val="5"/>
            <c:spPr>
              <a:solidFill>
                <a:schemeClr val="accent2"/>
              </a:solidFill>
              <a:ln w="9525">
                <a:solidFill>
                  <a:schemeClr val="accent2"/>
                </a:solidFill>
              </a:ln>
              <a:effectLst/>
            </c:spPr>
          </c:marker>
          <c:xVal>
            <c:numRef>
              <c:f>[0]!Ancienneté</c:f>
              <c:numCache>
                <c:formatCode>0</c:formatCode>
                <c:ptCount val="12"/>
                <c:pt idx="0">
                  <c:v>11</c:v>
                </c:pt>
                <c:pt idx="1">
                  <c:v>13</c:v>
                </c:pt>
                <c:pt idx="2">
                  <c:v>14</c:v>
                </c:pt>
                <c:pt idx="3">
                  <c:v>15</c:v>
                </c:pt>
                <c:pt idx="4">
                  <c:v>9</c:v>
                </c:pt>
                <c:pt idx="5">
                  <c:v>7</c:v>
                </c:pt>
                <c:pt idx="6">
                  <c:v>9</c:v>
                </c:pt>
                <c:pt idx="7">
                  <c:v>10</c:v>
                </c:pt>
                <c:pt idx="8">
                  <c:v>12</c:v>
                </c:pt>
                <c:pt idx="9">
                  <c:v>10</c:v>
                </c:pt>
                <c:pt idx="10">
                  <c:v>14</c:v>
                </c:pt>
                <c:pt idx="11">
                  <c:v>19</c:v>
                </c:pt>
              </c:numCache>
            </c:numRef>
          </c:xVal>
          <c:yVal>
            <c:numRef>
              <c:f>[0]!ChoixFemme</c:f>
              <c:numCache>
                <c:formatCode>General</c:formatCode>
                <c:ptCount val="12"/>
                <c:pt idx="0">
                  <c:v>#N/A</c:v>
                </c:pt>
                <c:pt idx="1">
                  <c:v>65000</c:v>
                </c:pt>
                <c:pt idx="2">
                  <c:v>#N/A</c:v>
                </c:pt>
                <c:pt idx="3">
                  <c:v>#N/A</c:v>
                </c:pt>
                <c:pt idx="4">
                  <c:v>57200</c:v>
                </c:pt>
                <c:pt idx="5">
                  <c:v>49400</c:v>
                </c:pt>
                <c:pt idx="6">
                  <c:v>#N/A</c:v>
                </c:pt>
                <c:pt idx="7">
                  <c:v>#N/A</c:v>
                </c:pt>
                <c:pt idx="8">
                  <c:v>62400</c:v>
                </c:pt>
                <c:pt idx="9">
                  <c:v>#N/A</c:v>
                </c:pt>
                <c:pt idx="10">
                  <c:v>70850</c:v>
                </c:pt>
                <c:pt idx="11">
                  <c:v>#N/A</c:v>
                </c:pt>
              </c:numCache>
            </c:numRef>
          </c:yVal>
          <c:smooth val="0"/>
          <c:extLst>
            <c:ext xmlns:c16="http://schemas.microsoft.com/office/drawing/2014/chart" uri="{C3380CC4-5D6E-409C-BE32-E72D297353CC}">
              <c16:uniqueId val="{00000001-D874-4C2B-B4AA-5AC81F06F329}"/>
            </c:ext>
          </c:extLst>
        </c:ser>
        <c:ser>
          <c:idx val="2"/>
          <c:order val="2"/>
          <c:tx>
            <c:v>Mixte</c:v>
          </c:tx>
          <c:spPr>
            <a:ln w="25400" cap="rnd">
              <a:noFill/>
              <a:round/>
            </a:ln>
            <a:effectLst/>
          </c:spPr>
          <c:marker>
            <c:symbol val="circle"/>
            <c:size val="5"/>
            <c:spPr>
              <a:noFill/>
              <a:ln w="9525">
                <a:noFill/>
              </a:ln>
              <a:effectLst/>
            </c:spPr>
          </c:marker>
          <c:trendline>
            <c:spPr>
              <a:ln w="19050" cap="rnd">
                <a:solidFill>
                  <a:schemeClr val="accent3"/>
                </a:solidFill>
                <a:prstDash val="sysDot"/>
              </a:ln>
              <a:effectLst/>
            </c:spPr>
            <c:trendlineType val="linear"/>
            <c:dispRSqr val="0"/>
            <c:dispEq val="0"/>
          </c:trendline>
          <c:xVal>
            <c:numRef>
              <c:f>[0]!Ancienneté</c:f>
              <c:numCache>
                <c:formatCode>0</c:formatCode>
                <c:ptCount val="12"/>
                <c:pt idx="0">
                  <c:v>11</c:v>
                </c:pt>
                <c:pt idx="1">
                  <c:v>13</c:v>
                </c:pt>
                <c:pt idx="2">
                  <c:v>14</c:v>
                </c:pt>
                <c:pt idx="3">
                  <c:v>15</c:v>
                </c:pt>
                <c:pt idx="4">
                  <c:v>9</c:v>
                </c:pt>
                <c:pt idx="5">
                  <c:v>7</c:v>
                </c:pt>
                <c:pt idx="6">
                  <c:v>9</c:v>
                </c:pt>
                <c:pt idx="7">
                  <c:v>10</c:v>
                </c:pt>
                <c:pt idx="8">
                  <c:v>12</c:v>
                </c:pt>
                <c:pt idx="9">
                  <c:v>10</c:v>
                </c:pt>
                <c:pt idx="10">
                  <c:v>14</c:v>
                </c:pt>
                <c:pt idx="11">
                  <c:v>19</c:v>
                </c:pt>
              </c:numCache>
            </c:numRef>
          </c:xVal>
          <c:yVal>
            <c:numRef>
              <c:f>[0]!Rémunération</c:f>
              <c:numCache>
                <c:formatCode>#,##0.00</c:formatCode>
                <c:ptCount val="12"/>
                <c:pt idx="0">
                  <c:v>91000</c:v>
                </c:pt>
                <c:pt idx="1">
                  <c:v>65000</c:v>
                </c:pt>
                <c:pt idx="2">
                  <c:v>58500</c:v>
                </c:pt>
                <c:pt idx="3">
                  <c:v>71500</c:v>
                </c:pt>
                <c:pt idx="4">
                  <c:v>57200</c:v>
                </c:pt>
                <c:pt idx="5">
                  <c:v>49400</c:v>
                </c:pt>
                <c:pt idx="6">
                  <c:v>52000</c:v>
                </c:pt>
                <c:pt idx="7">
                  <c:v>54600</c:v>
                </c:pt>
                <c:pt idx="8">
                  <c:v>62400</c:v>
                </c:pt>
                <c:pt idx="9">
                  <c:v>66300</c:v>
                </c:pt>
                <c:pt idx="10">
                  <c:v>70850</c:v>
                </c:pt>
                <c:pt idx="11">
                  <c:v>81900</c:v>
                </c:pt>
              </c:numCache>
            </c:numRef>
          </c:yVal>
          <c:smooth val="0"/>
          <c:extLst>
            <c:ext xmlns:c16="http://schemas.microsoft.com/office/drawing/2014/chart" uri="{C3380CC4-5D6E-409C-BE32-E72D297353CC}">
              <c16:uniqueId val="{00000002-356B-4023-96A3-E6ADB8106ED8}"/>
            </c:ext>
          </c:extLst>
        </c:ser>
        <c:dLbls>
          <c:showLegendKey val="0"/>
          <c:showVal val="0"/>
          <c:showCatName val="0"/>
          <c:showSerName val="0"/>
          <c:showPercent val="0"/>
          <c:showBubbleSize val="0"/>
        </c:dLbls>
        <c:axId val="520281992"/>
        <c:axId val="520282712"/>
      </c:scatterChart>
      <c:valAx>
        <c:axId val="520281992"/>
        <c:scaling>
          <c:orientation val="minMax"/>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20282712"/>
        <c:crosses val="autoZero"/>
        <c:crossBetween val="midCat"/>
      </c:valAx>
      <c:valAx>
        <c:axId val="5202827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20281992"/>
        <c:crosses val="autoZero"/>
        <c:crossBetween val="midCat"/>
      </c:valAx>
      <c:spPr>
        <a:noFill/>
        <a:ln>
          <a:noFill/>
        </a:ln>
        <a:effectLst/>
      </c:spPr>
    </c:plotArea>
    <c:legend>
      <c:legendPos val="r"/>
      <c:legendEntry>
        <c:idx val="2"/>
        <c:delete val="1"/>
      </c:legendEntry>
      <c:layout>
        <c:manualLayout>
          <c:xMode val="edge"/>
          <c:yMode val="edge"/>
          <c:x val="0.80361003086419758"/>
          <c:y val="0.41086111111111112"/>
          <c:w val="0.1865905864197531"/>
          <c:h val="0.17859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'base de travail'!$AF$1</c:f>
          <c:strCache>
            <c:ptCount val="1"/>
            <c:pt idx="0">
              <c:v>Rémunération par directeur</c:v>
            </c:pt>
          </c:strCache>
        </c:strRef>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8.2972993827160488E-2"/>
          <c:y val="0.13290750000000001"/>
          <c:w val="0.7208220679012346"/>
          <c:h val="0.75090749999999995"/>
        </c:manualLayout>
      </c:layout>
      <c:scatterChart>
        <c:scatterStyle val="lineMarker"/>
        <c:varyColors val="0"/>
        <c:ser>
          <c:idx val="0"/>
          <c:order val="0"/>
          <c:tx>
            <c:v>Homme</c:v>
          </c:tx>
          <c:spPr>
            <a:ln w="25400" cap="rnd">
              <a:noFill/>
              <a:round/>
            </a:ln>
            <a:effectLst/>
          </c:spPr>
          <c:marker>
            <c:symbol val="circle"/>
            <c:size val="5"/>
            <c:spPr>
              <a:solidFill>
                <a:schemeClr val="accent1"/>
              </a:solidFill>
              <a:ln w="9525">
                <a:solidFill>
                  <a:schemeClr val="accent1"/>
                </a:solidFill>
              </a:ln>
              <a:effectLst/>
            </c:spPr>
          </c:marker>
          <c:xVal>
            <c:strRef>
              <c:f>[0]!ChoixDirecteur</c:f>
              <c:strCache>
                <c:ptCount val="12"/>
                <c:pt idx="0">
                  <c:v>A</c:v>
                </c:pt>
                <c:pt idx="1">
                  <c:v>B</c:v>
                </c:pt>
                <c:pt idx="2">
                  <c:v>C</c:v>
                </c:pt>
                <c:pt idx="3">
                  <c:v>A</c:v>
                </c:pt>
                <c:pt idx="4">
                  <c:v>Test 1</c:v>
                </c:pt>
                <c:pt idx="5">
                  <c:v>Test 2</c:v>
                </c:pt>
                <c:pt idx="6">
                  <c:v>Azerty</c:v>
                </c:pt>
                <c:pt idx="7">
                  <c:v>Qsdfgh</c:v>
                </c:pt>
                <c:pt idx="8">
                  <c:v>A</c:v>
                </c:pt>
                <c:pt idx="9">
                  <c:v>Azerty</c:v>
                </c:pt>
                <c:pt idx="10">
                  <c:v>A</c:v>
                </c:pt>
                <c:pt idx="11">
                  <c:v>Azerty</c:v>
                </c:pt>
              </c:strCache>
            </c:strRef>
          </c:xVal>
          <c:yVal>
            <c:numRef>
              <c:f>[0]!ChoixHomme</c:f>
              <c:numCache>
                <c:formatCode>General</c:formatCode>
                <c:ptCount val="12"/>
                <c:pt idx="0">
                  <c:v>91000</c:v>
                </c:pt>
                <c:pt idx="1">
                  <c:v>#N/A</c:v>
                </c:pt>
                <c:pt idx="2">
                  <c:v>58500</c:v>
                </c:pt>
                <c:pt idx="3">
                  <c:v>71500</c:v>
                </c:pt>
                <c:pt idx="4">
                  <c:v>#N/A</c:v>
                </c:pt>
                <c:pt idx="5">
                  <c:v>#N/A</c:v>
                </c:pt>
                <c:pt idx="6">
                  <c:v>52000</c:v>
                </c:pt>
                <c:pt idx="7">
                  <c:v>54600</c:v>
                </c:pt>
                <c:pt idx="8">
                  <c:v>#N/A</c:v>
                </c:pt>
                <c:pt idx="9">
                  <c:v>66300</c:v>
                </c:pt>
                <c:pt idx="10">
                  <c:v>#N/A</c:v>
                </c:pt>
                <c:pt idx="11">
                  <c:v>81900</c:v>
                </c:pt>
              </c:numCache>
            </c:numRef>
          </c:yVal>
          <c:smooth val="0"/>
          <c:extLst>
            <c:ext xmlns:c16="http://schemas.microsoft.com/office/drawing/2014/chart" uri="{C3380CC4-5D6E-409C-BE32-E72D297353CC}">
              <c16:uniqueId val="{00000000-1E00-422D-B962-8B44A3997B63}"/>
            </c:ext>
          </c:extLst>
        </c:ser>
        <c:ser>
          <c:idx val="1"/>
          <c:order val="1"/>
          <c:tx>
            <c:v>Femme</c:v>
          </c:tx>
          <c:spPr>
            <a:ln w="25400" cap="rnd">
              <a:noFill/>
              <a:round/>
            </a:ln>
            <a:effectLst/>
          </c:spPr>
          <c:marker>
            <c:symbol val="circle"/>
            <c:size val="5"/>
            <c:spPr>
              <a:solidFill>
                <a:schemeClr val="accent2"/>
              </a:solidFill>
              <a:ln w="9525">
                <a:solidFill>
                  <a:schemeClr val="accent2"/>
                </a:solidFill>
              </a:ln>
              <a:effectLst/>
            </c:spPr>
          </c:marker>
          <c:xVal>
            <c:strRef>
              <c:f>[0]!ChoixDirecteur</c:f>
              <c:strCache>
                <c:ptCount val="12"/>
                <c:pt idx="0">
                  <c:v>A</c:v>
                </c:pt>
                <c:pt idx="1">
                  <c:v>B</c:v>
                </c:pt>
                <c:pt idx="2">
                  <c:v>C</c:v>
                </c:pt>
                <c:pt idx="3">
                  <c:v>A</c:v>
                </c:pt>
                <c:pt idx="4">
                  <c:v>Test 1</c:v>
                </c:pt>
                <c:pt idx="5">
                  <c:v>Test 2</c:v>
                </c:pt>
                <c:pt idx="6">
                  <c:v>Azerty</c:v>
                </c:pt>
                <c:pt idx="7">
                  <c:v>Qsdfgh</c:v>
                </c:pt>
                <c:pt idx="8">
                  <c:v>A</c:v>
                </c:pt>
                <c:pt idx="9">
                  <c:v>Azerty</c:v>
                </c:pt>
                <c:pt idx="10">
                  <c:v>A</c:v>
                </c:pt>
                <c:pt idx="11">
                  <c:v>Azerty</c:v>
                </c:pt>
              </c:strCache>
            </c:strRef>
          </c:xVal>
          <c:yVal>
            <c:numRef>
              <c:f>[0]!ChoixFemme</c:f>
              <c:numCache>
                <c:formatCode>General</c:formatCode>
                <c:ptCount val="12"/>
                <c:pt idx="0">
                  <c:v>#N/A</c:v>
                </c:pt>
                <c:pt idx="1">
                  <c:v>65000</c:v>
                </c:pt>
                <c:pt idx="2">
                  <c:v>#N/A</c:v>
                </c:pt>
                <c:pt idx="3">
                  <c:v>#N/A</c:v>
                </c:pt>
                <c:pt idx="4">
                  <c:v>57200</c:v>
                </c:pt>
                <c:pt idx="5">
                  <c:v>49400</c:v>
                </c:pt>
                <c:pt idx="6">
                  <c:v>#N/A</c:v>
                </c:pt>
                <c:pt idx="7">
                  <c:v>#N/A</c:v>
                </c:pt>
                <c:pt idx="8">
                  <c:v>62400</c:v>
                </c:pt>
                <c:pt idx="9">
                  <c:v>#N/A</c:v>
                </c:pt>
                <c:pt idx="10">
                  <c:v>70850</c:v>
                </c:pt>
                <c:pt idx="11">
                  <c:v>#N/A</c:v>
                </c:pt>
              </c:numCache>
            </c:numRef>
          </c:yVal>
          <c:smooth val="0"/>
          <c:extLst>
            <c:ext xmlns:c16="http://schemas.microsoft.com/office/drawing/2014/chart" uri="{C3380CC4-5D6E-409C-BE32-E72D297353CC}">
              <c16:uniqueId val="{00000008-1E00-422D-B962-8B44A3997B63}"/>
            </c:ext>
          </c:extLst>
        </c:ser>
        <c:ser>
          <c:idx val="3"/>
          <c:order val="2"/>
          <c:tx>
            <c:v>Mixte</c:v>
          </c:tx>
          <c:spPr>
            <a:ln w="25400" cap="rnd">
              <a:noFill/>
              <a:round/>
            </a:ln>
            <a:effectLst/>
          </c:spPr>
          <c:marker>
            <c:symbol val="circle"/>
            <c:size val="5"/>
            <c:spPr>
              <a:noFill/>
              <a:ln w="9525">
                <a:noFill/>
              </a:ln>
              <a:effectLst/>
            </c:spPr>
          </c:marker>
          <c:trendline>
            <c:spPr>
              <a:ln w="19050" cap="rnd">
                <a:solidFill>
                  <a:schemeClr val="accent3"/>
                </a:solidFill>
                <a:prstDash val="sysDot"/>
              </a:ln>
              <a:effectLst/>
            </c:spPr>
            <c:trendlineType val="linear"/>
            <c:dispRSqr val="0"/>
            <c:dispEq val="0"/>
          </c:trendline>
          <c:xVal>
            <c:strRef>
              <c:f>[0]!ChoixDirecteur</c:f>
              <c:strCache>
                <c:ptCount val="12"/>
                <c:pt idx="0">
                  <c:v>A</c:v>
                </c:pt>
                <c:pt idx="1">
                  <c:v>B</c:v>
                </c:pt>
                <c:pt idx="2">
                  <c:v>C</c:v>
                </c:pt>
                <c:pt idx="3">
                  <c:v>A</c:v>
                </c:pt>
                <c:pt idx="4">
                  <c:v>Test 1</c:v>
                </c:pt>
                <c:pt idx="5">
                  <c:v>Test 2</c:v>
                </c:pt>
                <c:pt idx="6">
                  <c:v>Azerty</c:v>
                </c:pt>
                <c:pt idx="7">
                  <c:v>Qsdfgh</c:v>
                </c:pt>
                <c:pt idx="8">
                  <c:v>A</c:v>
                </c:pt>
                <c:pt idx="9">
                  <c:v>Azerty</c:v>
                </c:pt>
                <c:pt idx="10">
                  <c:v>A</c:v>
                </c:pt>
                <c:pt idx="11">
                  <c:v>Azerty</c:v>
                </c:pt>
              </c:strCache>
            </c:strRef>
          </c:xVal>
          <c:yVal>
            <c:numRef>
              <c:f>[0]!ChoixMixte</c:f>
              <c:numCache>
                <c:formatCode>General</c:formatCode>
                <c:ptCount val="12"/>
                <c:pt idx="0">
                  <c:v>91000</c:v>
                </c:pt>
                <c:pt idx="1">
                  <c:v>65000</c:v>
                </c:pt>
                <c:pt idx="2">
                  <c:v>58500</c:v>
                </c:pt>
                <c:pt idx="3">
                  <c:v>71500</c:v>
                </c:pt>
                <c:pt idx="4">
                  <c:v>57200</c:v>
                </c:pt>
                <c:pt idx="5">
                  <c:v>49400</c:v>
                </c:pt>
                <c:pt idx="6">
                  <c:v>52000</c:v>
                </c:pt>
                <c:pt idx="7">
                  <c:v>54600</c:v>
                </c:pt>
                <c:pt idx="8">
                  <c:v>62400</c:v>
                </c:pt>
                <c:pt idx="9">
                  <c:v>66300</c:v>
                </c:pt>
                <c:pt idx="10">
                  <c:v>70850</c:v>
                </c:pt>
                <c:pt idx="11">
                  <c:v>81900</c:v>
                </c:pt>
              </c:numCache>
            </c:numRef>
          </c:yVal>
          <c:smooth val="0"/>
          <c:extLst>
            <c:ext xmlns:c16="http://schemas.microsoft.com/office/drawing/2014/chart" uri="{C3380CC4-5D6E-409C-BE32-E72D297353CC}">
              <c16:uniqueId val="{00000002-2E2F-43B6-A20C-E655A1146403}"/>
            </c:ext>
          </c:extLst>
        </c:ser>
        <c:ser>
          <c:idx val="2"/>
          <c:order val="3"/>
          <c:spPr>
            <a:ln w="25400" cap="rnd">
              <a:noFill/>
              <a:round/>
            </a:ln>
            <a:effectLst/>
          </c:spPr>
          <c:marker>
            <c:symbol val="circle"/>
            <c:size val="5"/>
            <c:spPr>
              <a:noFill/>
              <a:ln w="9525">
                <a:noFill/>
              </a:ln>
              <a:effectLst/>
            </c:spPr>
          </c:marker>
          <c:dLbls>
            <c:dLbl>
              <c:idx val="0"/>
              <c:tx>
                <c:rich>
                  <a:bodyPr/>
                  <a:lstStyle/>
                  <a:p>
                    <a:fld id="{9DABCF83-A475-4539-AE95-5C8F2A479FC3}" type="CELLRANGE">
                      <a:rPr lang="en-US"/>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A-1E00-422D-B962-8B44A3997B63}"/>
                </c:ext>
              </c:extLst>
            </c:dLbl>
            <c:dLbl>
              <c:idx val="1"/>
              <c:tx>
                <c:rich>
                  <a:bodyPr/>
                  <a:lstStyle/>
                  <a:p>
                    <a:fld id="{187EAF75-DE4F-466B-BFA3-9479CB5619CA}" type="CELLRANGE">
                      <a:rPr lang="fr-FR"/>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1E00-422D-B962-8B44A3997B63}"/>
                </c:ext>
              </c:extLst>
            </c:dLbl>
            <c:dLbl>
              <c:idx val="2"/>
              <c:tx>
                <c:rich>
                  <a:bodyPr/>
                  <a:lstStyle/>
                  <a:p>
                    <a:fld id="{243BB4FE-EB9C-43B1-B411-96828AAEAFF8}" type="CELLRANGE">
                      <a:rPr lang="fr-FR"/>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1E00-422D-B962-8B44A3997B63}"/>
                </c:ext>
              </c:extLst>
            </c:dLbl>
            <c:dLbl>
              <c:idx val="3"/>
              <c:tx>
                <c:rich>
                  <a:bodyPr/>
                  <a:lstStyle/>
                  <a:p>
                    <a:fld id="{C5F29E14-AC79-4ABC-A505-8450879FEA39}" type="CELLRANGE">
                      <a:rPr lang="fr-FR"/>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1E00-422D-B962-8B44A3997B63}"/>
                </c:ext>
              </c:extLst>
            </c:dLbl>
            <c:dLbl>
              <c:idx val="4"/>
              <c:tx>
                <c:rich>
                  <a:bodyPr/>
                  <a:lstStyle/>
                  <a:p>
                    <a:fld id="{60E5E48F-FEDA-45BB-B367-813F39CCA966}" type="CELLRANGE">
                      <a:rPr lang="fr-FR"/>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9621-40E9-81AE-72116AB3D062}"/>
                </c:ext>
              </c:extLst>
            </c:dLbl>
            <c:dLbl>
              <c:idx val="5"/>
              <c:tx>
                <c:rich>
                  <a:bodyPr/>
                  <a:lstStyle/>
                  <a:p>
                    <a:fld id="{1A383B66-E22A-4060-80F6-868BC8258415}" type="CELLRANGE">
                      <a:rPr lang="fr-FR"/>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9621-40E9-81AE-72116AB3D062}"/>
                </c:ext>
              </c:extLst>
            </c:dLbl>
            <c:dLbl>
              <c:idx val="6"/>
              <c:tx>
                <c:rich>
                  <a:bodyPr/>
                  <a:lstStyle/>
                  <a:p>
                    <a:fld id="{0E964516-DBCA-4121-AD9B-ECE75014690F}" type="CELLRANGE">
                      <a:rPr lang="fr-FR"/>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34C7-48C6-8C25-E73A4EAFCEB3}"/>
                </c:ext>
              </c:extLst>
            </c:dLbl>
            <c:dLbl>
              <c:idx val="7"/>
              <c:tx>
                <c:rich>
                  <a:bodyPr/>
                  <a:lstStyle/>
                  <a:p>
                    <a:fld id="{EA167A86-F582-4DC0-B71A-F31F7B20DAEC}" type="CELLRANGE">
                      <a:rPr lang="fr-FR"/>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34C7-48C6-8C25-E73A4EAFCEB3}"/>
                </c:ext>
              </c:extLst>
            </c:dLbl>
            <c:dLbl>
              <c:idx val="8"/>
              <c:tx>
                <c:rich>
                  <a:bodyPr/>
                  <a:lstStyle/>
                  <a:p>
                    <a:fld id="{39C71636-6B59-40CB-812B-B3FBF2BBB8A3}" type="CELLRANGE">
                      <a:rPr lang="fr-FR"/>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34C7-48C6-8C25-E73A4EAFCEB3}"/>
                </c:ext>
              </c:extLst>
            </c:dLbl>
            <c:dLbl>
              <c:idx val="9"/>
              <c:tx>
                <c:rich>
                  <a:bodyPr/>
                  <a:lstStyle/>
                  <a:p>
                    <a:fld id="{B29A25CB-5484-4B0B-95D1-8408FCA2E4A0}" type="CELLRANGE">
                      <a:rPr lang="fr-FR"/>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34C7-48C6-8C25-E73A4EAFCEB3}"/>
                </c:ext>
              </c:extLst>
            </c:dLbl>
            <c:dLbl>
              <c:idx val="10"/>
              <c:tx>
                <c:rich>
                  <a:bodyPr/>
                  <a:lstStyle/>
                  <a:p>
                    <a:fld id="{77E47C38-852F-4949-906E-359ED0B1647B}" type="CELLRANGE">
                      <a:rPr lang="fr-FR"/>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F174-4EBE-8DFD-583DF53F092E}"/>
                </c:ext>
              </c:extLst>
            </c:dLbl>
            <c:dLbl>
              <c:idx val="11"/>
              <c:tx>
                <c:rich>
                  <a:bodyPr/>
                  <a:lstStyle/>
                  <a:p>
                    <a:fld id="{99504DD7-1872-49EB-924F-74ECFB423785}" type="CELLRANGE">
                      <a:rPr lang="fr-FR"/>
                      <a:pPr/>
                      <a:t>[PLAGECELL]</a:t>
                    </a:fld>
                    <a:endParaRPr lang="fr-FR"/>
                  </a:p>
                </c:rich>
              </c:tx>
              <c:dLblPos val="b"/>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3C47-48A9-9443-A347AB2556B4}"/>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b"/>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strRef>
              <c:f>[0]!ChoixDirecteur</c:f>
              <c:strCache>
                <c:ptCount val="12"/>
                <c:pt idx="0">
                  <c:v>A</c:v>
                </c:pt>
                <c:pt idx="1">
                  <c:v>B</c:v>
                </c:pt>
                <c:pt idx="2">
                  <c:v>C</c:v>
                </c:pt>
                <c:pt idx="3">
                  <c:v>A</c:v>
                </c:pt>
                <c:pt idx="4">
                  <c:v>Test 1</c:v>
                </c:pt>
                <c:pt idx="5">
                  <c:v>Test 2</c:v>
                </c:pt>
                <c:pt idx="6">
                  <c:v>Azerty</c:v>
                </c:pt>
                <c:pt idx="7">
                  <c:v>Qsdfgh</c:v>
                </c:pt>
                <c:pt idx="8">
                  <c:v>A</c:v>
                </c:pt>
                <c:pt idx="9">
                  <c:v>Azerty</c:v>
                </c:pt>
                <c:pt idx="10">
                  <c:v>A</c:v>
                </c:pt>
                <c:pt idx="11">
                  <c:v>Azerty</c:v>
                </c:pt>
              </c:strCache>
            </c:strRef>
          </c:xVal>
          <c:yVal>
            <c:numRef>
              <c:f>[0]!ChoixAbscisse</c:f>
              <c:numCache>
                <c:formatCode>General</c:formatCode>
                <c:ptCount val="12"/>
                <c:pt idx="0">
                  <c:v>1</c:v>
                </c:pt>
                <c:pt idx="1">
                  <c:v>2</c:v>
                </c:pt>
                <c:pt idx="2">
                  <c:v>3</c:v>
                </c:pt>
                <c:pt idx="3">
                  <c:v>4</c:v>
                </c:pt>
                <c:pt idx="4">
                  <c:v>5</c:v>
                </c:pt>
                <c:pt idx="5">
                  <c:v>6</c:v>
                </c:pt>
                <c:pt idx="6">
                  <c:v>7</c:v>
                </c:pt>
                <c:pt idx="7">
                  <c:v>8</c:v>
                </c:pt>
                <c:pt idx="8">
                  <c:v>9</c:v>
                </c:pt>
                <c:pt idx="9">
                  <c:v>10</c:v>
                </c:pt>
                <c:pt idx="10">
                  <c:v>11</c:v>
                </c:pt>
                <c:pt idx="11">
                  <c:v>12</c:v>
                </c:pt>
              </c:numCache>
            </c:numRef>
          </c:yVal>
          <c:smooth val="0"/>
          <c:extLst>
            <c:ext xmlns:c15="http://schemas.microsoft.com/office/drawing/2012/chart" uri="{02D57815-91ED-43cb-92C2-25804820EDAC}">
              <c15:datalabelsRange>
                <c15:f>[0]!ChoixEntité</c15:f>
                <c15:dlblRangeCache>
                  <c:ptCount val="12"/>
                  <c:pt idx="0">
                    <c:v>A
WWW</c:v>
                  </c:pt>
                  <c:pt idx="1">
                    <c:v>B
XXX</c:v>
                  </c:pt>
                  <c:pt idx="2">
                    <c:v>C
YYY</c:v>
                  </c:pt>
                  <c:pt idx="3">
                    <c:v>A
ZZZ</c:v>
                  </c:pt>
                  <c:pt idx="4">
                    <c:v>Test 1
Krosoft</c:v>
                  </c:pt>
                  <c:pt idx="5">
                    <c:v>Test 2
Atazone</c:v>
                  </c:pt>
                  <c:pt idx="6">
                    <c:v>Azerty
AAA</c:v>
                  </c:pt>
                  <c:pt idx="7">
                    <c:v>Qsdfgh
BBB</c:v>
                  </c:pt>
                  <c:pt idx="8">
                    <c:v>A
CCC</c:v>
                  </c:pt>
                  <c:pt idx="9">
                    <c:v>Azerty
DDD</c:v>
                  </c:pt>
                  <c:pt idx="10">
                    <c:v>A
QQQQ</c:v>
                  </c:pt>
                  <c:pt idx="11">
                    <c:v>Azerty
SSS</c:v>
                  </c:pt>
                </c15:dlblRangeCache>
              </c15:datalabelsRange>
            </c:ext>
            <c:ext xmlns:c16="http://schemas.microsoft.com/office/drawing/2014/chart" uri="{C3380CC4-5D6E-409C-BE32-E72D297353CC}">
              <c16:uniqueId val="{00000009-1E00-422D-B962-8B44A3997B63}"/>
            </c:ext>
          </c:extLst>
        </c:ser>
        <c:dLbls>
          <c:showLegendKey val="0"/>
          <c:showVal val="0"/>
          <c:showCatName val="0"/>
          <c:showSerName val="0"/>
          <c:showPercent val="0"/>
          <c:showBubbleSize val="0"/>
        </c:dLbls>
        <c:axId val="520281992"/>
        <c:axId val="520282712"/>
      </c:scatterChart>
      <c:valAx>
        <c:axId val="520281992"/>
        <c:scaling>
          <c:orientation val="minMax"/>
        </c:scaling>
        <c:delete val="1"/>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crossAx val="520282712"/>
        <c:crosses val="autoZero"/>
        <c:crossBetween val="midCat"/>
      </c:valAx>
      <c:valAx>
        <c:axId val="5202827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20281992"/>
        <c:crosses val="autoZero"/>
        <c:crossBetween val="midCat"/>
      </c:valAx>
      <c:spPr>
        <a:noFill/>
        <a:ln>
          <a:noFill/>
        </a:ln>
        <a:effectLst/>
      </c:spPr>
    </c:plotArea>
    <c:legend>
      <c:legendPos val="r"/>
      <c:legendEntry>
        <c:idx val="2"/>
        <c:delete val="1"/>
      </c:legendEntry>
      <c:legendEntry>
        <c:idx val="3"/>
        <c:delete val="1"/>
      </c:legendEntry>
      <c:layout>
        <c:manualLayout>
          <c:xMode val="edge"/>
          <c:yMode val="edge"/>
          <c:x val="0.80556990740740742"/>
          <c:y val="0.41438888888888881"/>
          <c:w val="0.1865905864197531"/>
          <c:h val="0.17859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xdr:col>
      <xdr:colOff>9524</xdr:colOff>
      <xdr:row>1</xdr:row>
      <xdr:rowOff>19050</xdr:rowOff>
    </xdr:from>
    <xdr:to>
      <xdr:col>9</xdr:col>
      <xdr:colOff>393524</xdr:colOff>
      <xdr:row>20</xdr:row>
      <xdr:rowOff>120200</xdr:rowOff>
    </xdr:to>
    <xdr:graphicFrame macro="">
      <xdr:nvGraphicFramePr>
        <xdr:cNvPr id="2" name="Graphique 1">
          <a:extLst>
            <a:ext uri="{FF2B5EF4-FFF2-40B4-BE49-F238E27FC236}">
              <a16:creationId xmlns:a16="http://schemas.microsoft.com/office/drawing/2014/main" id="{9A797F56-6719-B5AC-5191-B1462B9C2AA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200024</xdr:colOff>
      <xdr:row>7</xdr:row>
      <xdr:rowOff>6350</xdr:rowOff>
    </xdr:from>
    <xdr:to>
      <xdr:col>9</xdr:col>
      <xdr:colOff>245877</xdr:colOff>
      <xdr:row>11</xdr:row>
      <xdr:rowOff>50990</xdr:rowOff>
    </xdr:to>
    <xdr:sp macro="" textlink="'base de travail'!Z2">
      <xdr:nvSpPr>
        <xdr:cNvPr id="3" name="Rectangle 1" hidden="1">
          <a:extLst>
            <a:ext uri="{FF2B5EF4-FFF2-40B4-BE49-F238E27FC236}">
              <a16:creationId xmlns:a16="http://schemas.microsoft.com/office/drawing/2014/main" id="{8C043008-BF5D-43C9-8953-F48DC68F23C2}"/>
            </a:ext>
          </a:extLst>
        </xdr:cNvPr>
        <xdr:cNvSpPr/>
      </xdr:nvSpPr>
      <xdr:spPr>
        <a:xfrm>
          <a:off x="5534024" y="1295400"/>
          <a:ext cx="1569853" cy="781240"/>
        </a:xfrm>
        <a:prstGeom prst="rect">
          <a:avLst/>
        </a:prstGeom>
        <a:solidFill>
          <a:schemeClr val="accent3">
            <a:lumMod val="20000"/>
            <a:lumOff val="80000"/>
          </a:schemeClr>
        </a:solidFill>
        <a:ln w="6350"/>
        <a:effectLst>
          <a:outerShdw blurRad="63500" sx="102000" sy="102000" algn="ct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fld id="{4B9F8958-4BE8-43C0-870F-A7C03265D612}" type="TxLink">
            <a:rPr lang="en-US" sz="1100" b="0" i="0" u="none" strike="noStrike">
              <a:solidFill>
                <a:srgbClr val="000000"/>
              </a:solidFill>
              <a:latin typeface="Calibri"/>
              <a:cs typeface="Calibri"/>
            </a:rPr>
            <a:pPr algn="l"/>
            <a:t>Test 6
Sexe : Femme
Âge : 50 ans
Rémunération : 70850 €</a:t>
          </a:fld>
          <a:endParaRPr lang="fr-FR" sz="1100">
            <a:solidFill>
              <a:sysClr val="windowText" lastClr="000000"/>
            </a:solidFill>
          </a:endParaRPr>
        </a:p>
      </xdr:txBody>
    </xdr:sp>
    <xdr:clientData/>
  </xdr:twoCellAnchor>
  <xdr:twoCellAnchor>
    <xdr:from>
      <xdr:col>13</xdr:col>
      <xdr:colOff>25400</xdr:colOff>
      <xdr:row>1</xdr:row>
      <xdr:rowOff>0</xdr:rowOff>
    </xdr:from>
    <xdr:to>
      <xdr:col>19</xdr:col>
      <xdr:colOff>406400</xdr:colOff>
      <xdr:row>14</xdr:row>
      <xdr:rowOff>114300</xdr:rowOff>
    </xdr:to>
    <xdr:sp macro="" textlink="">
      <xdr:nvSpPr>
        <xdr:cNvPr id="4" name="ZoneTexte 3">
          <a:extLst>
            <a:ext uri="{FF2B5EF4-FFF2-40B4-BE49-F238E27FC236}">
              <a16:creationId xmlns:a16="http://schemas.microsoft.com/office/drawing/2014/main" id="{BCD33507-8EAE-F18E-798A-6E22D2383D2C}"/>
            </a:ext>
          </a:extLst>
        </xdr:cNvPr>
        <xdr:cNvSpPr txBox="1"/>
      </xdr:nvSpPr>
      <xdr:spPr>
        <a:xfrm>
          <a:off x="9931400" y="184150"/>
          <a:ext cx="4953000" cy="2508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p>
        <a:p>
          <a:endParaRPr lang="fr-FR" sz="1100"/>
        </a:p>
        <a:p>
          <a:r>
            <a:rPr lang="fr-FR" sz="1100"/>
            <a:t>Modification des graphiques de chaque</a:t>
          </a:r>
          <a:r>
            <a:rPr lang="fr-FR" sz="1100" baseline="0"/>
            <a:t> page</a:t>
          </a:r>
          <a:r>
            <a:rPr lang="fr-FR" sz="1100"/>
            <a:t> par ajout d'une série pour visualiser la courbe de tendance des rémunérations.</a:t>
          </a:r>
        </a:p>
        <a:p>
          <a:r>
            <a:rPr lang="fr-FR" sz="1100"/>
            <a:t>Cette courbe est mixte (nouvelle colonne de calculs</a:t>
          </a:r>
          <a:r>
            <a:rPr lang="fr-FR" sz="1100" baseline="0"/>
            <a:t> dans la feuille "base de travail").</a:t>
          </a:r>
        </a:p>
        <a:p>
          <a:endParaRPr lang="fr-FR" sz="1100" baseline="0"/>
        </a:p>
        <a:p>
          <a:r>
            <a:rPr lang="fr-FR" sz="1100" baseline="0"/>
            <a:t>La série est invisible (Marque aucune marque, aucun remplissage, aucune bordure, seule la courbe de tendance est reprise dans le graphique - couleur modifiable en sélectionnant la courbe de tendance et dans les options du graphique (le pot de peinture puis "Courbe" et changer la couleur) - ).</a:t>
          </a:r>
        </a:p>
        <a:p>
          <a:endParaRPr lang="fr-FR" sz="1100" baseline="0"/>
        </a:p>
        <a:p>
          <a:r>
            <a:rPr lang="fr-FR" sz="1100" b="1" baseline="0"/>
            <a:t>AL</a:t>
          </a:r>
          <a:endParaRPr lang="fr-FR" sz="1100" b="1"/>
        </a:p>
      </xdr:txBody>
    </xdr:sp>
    <xdr:clientData/>
  </xdr:twoCellAnchor>
  <xdr:twoCellAnchor editAs="oneCell">
    <xdr:from>
      <xdr:col>20</xdr:col>
      <xdr:colOff>95250</xdr:colOff>
      <xdr:row>0</xdr:row>
      <xdr:rowOff>177801</xdr:rowOff>
    </xdr:from>
    <xdr:to>
      <xdr:col>23</xdr:col>
      <xdr:colOff>237302</xdr:colOff>
      <xdr:row>28</xdr:row>
      <xdr:rowOff>107951</xdr:rowOff>
    </xdr:to>
    <xdr:pic>
      <xdr:nvPicPr>
        <xdr:cNvPr id="6" name="Image 5">
          <a:extLst>
            <a:ext uri="{FF2B5EF4-FFF2-40B4-BE49-F238E27FC236}">
              <a16:creationId xmlns:a16="http://schemas.microsoft.com/office/drawing/2014/main" id="{32EF68E8-1DCB-F97D-BAC3-41BF93BE9F66}"/>
            </a:ext>
          </a:extLst>
        </xdr:cNvPr>
        <xdr:cNvPicPr>
          <a:picLocks noChangeAspect="1"/>
        </xdr:cNvPicPr>
      </xdr:nvPicPr>
      <xdr:blipFill>
        <a:blip xmlns:r="http://schemas.openxmlformats.org/officeDocument/2006/relationships" r:embed="rId2"/>
        <a:stretch>
          <a:fillRect/>
        </a:stretch>
      </xdr:blipFill>
      <xdr:spPr>
        <a:xfrm>
          <a:off x="15335250" y="177801"/>
          <a:ext cx="2428052" cy="5086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12699</xdr:colOff>
      <xdr:row>1</xdr:row>
      <xdr:rowOff>19050</xdr:rowOff>
    </xdr:from>
    <xdr:to>
      <xdr:col>9</xdr:col>
      <xdr:colOff>396699</xdr:colOff>
      <xdr:row>20</xdr:row>
      <xdr:rowOff>120200</xdr:rowOff>
    </xdr:to>
    <xdr:graphicFrame macro="">
      <xdr:nvGraphicFramePr>
        <xdr:cNvPr id="2" name="Graphique 1">
          <a:extLst>
            <a:ext uri="{FF2B5EF4-FFF2-40B4-BE49-F238E27FC236}">
              <a16:creationId xmlns:a16="http://schemas.microsoft.com/office/drawing/2014/main" id="{3FE56705-A1A9-4D8C-9E25-25E1389BF0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260349</xdr:colOff>
      <xdr:row>6</xdr:row>
      <xdr:rowOff>133350</xdr:rowOff>
    </xdr:from>
    <xdr:to>
      <xdr:col>9</xdr:col>
      <xdr:colOff>306202</xdr:colOff>
      <xdr:row>10</xdr:row>
      <xdr:rowOff>177990</xdr:rowOff>
    </xdr:to>
    <xdr:sp macro="" textlink="'base de travail'!AA2">
      <xdr:nvSpPr>
        <xdr:cNvPr id="3" name="Rectangle 1" hidden="1">
          <a:extLst>
            <a:ext uri="{FF2B5EF4-FFF2-40B4-BE49-F238E27FC236}">
              <a16:creationId xmlns:a16="http://schemas.microsoft.com/office/drawing/2014/main" id="{34C0C59D-F24E-4F6C-8B36-180626DC016D}"/>
            </a:ext>
          </a:extLst>
        </xdr:cNvPr>
        <xdr:cNvSpPr/>
      </xdr:nvSpPr>
      <xdr:spPr>
        <a:xfrm>
          <a:off x="5594349" y="1238250"/>
          <a:ext cx="1569853" cy="781240"/>
        </a:xfrm>
        <a:prstGeom prst="rect">
          <a:avLst/>
        </a:prstGeom>
        <a:solidFill>
          <a:schemeClr val="accent3">
            <a:lumMod val="20000"/>
            <a:lumOff val="80000"/>
          </a:schemeClr>
        </a:solidFill>
        <a:ln w="6350"/>
        <a:effectLst>
          <a:outerShdw blurRad="63500" sx="102000" sy="102000" algn="ct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fld id="{C36B1104-F6F5-4B14-A3F5-7ABBC6E1F2DF}" type="TxLink">
            <a:rPr lang="en-US" sz="1100" b="0" i="0" u="none" strike="noStrike">
              <a:solidFill>
                <a:srgbClr val="000000"/>
              </a:solidFill>
              <a:latin typeface="Calibri"/>
              <a:cs typeface="Calibri"/>
            </a:rPr>
            <a:pPr algn="l"/>
            <a:t>Test 6
Sexe : Femme
Ancienneté : 14 ans
Rémunération : 70850 €</a:t>
          </a:fld>
          <a:endParaRPr lang="fr-FR"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6350</xdr:colOff>
      <xdr:row>1</xdr:row>
      <xdr:rowOff>12700</xdr:rowOff>
    </xdr:from>
    <xdr:to>
      <xdr:col>9</xdr:col>
      <xdr:colOff>390350</xdr:colOff>
      <xdr:row>20</xdr:row>
      <xdr:rowOff>113850</xdr:rowOff>
    </xdr:to>
    <xdr:graphicFrame macro="">
      <xdr:nvGraphicFramePr>
        <xdr:cNvPr id="2" name="Graphique 1">
          <a:extLst>
            <a:ext uri="{FF2B5EF4-FFF2-40B4-BE49-F238E27FC236}">
              <a16:creationId xmlns:a16="http://schemas.microsoft.com/office/drawing/2014/main" id="{39D4F679-AFF2-4C0B-AD0D-B8A672668E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520700</xdr:colOff>
      <xdr:row>8</xdr:row>
      <xdr:rowOff>95250</xdr:rowOff>
    </xdr:from>
    <xdr:to>
      <xdr:col>7</xdr:col>
      <xdr:colOff>240820</xdr:colOff>
      <xdr:row>9</xdr:row>
      <xdr:rowOff>175660</xdr:rowOff>
    </xdr:to>
    <xdr:sp macro="" textlink="'base de travail'!AB2">
      <xdr:nvSpPr>
        <xdr:cNvPr id="3" name="Rectangle 1" hidden="1">
          <a:extLst>
            <a:ext uri="{FF2B5EF4-FFF2-40B4-BE49-F238E27FC236}">
              <a16:creationId xmlns:a16="http://schemas.microsoft.com/office/drawing/2014/main" id="{63197437-8C21-4BAE-9A05-061B3D0483A0}"/>
            </a:ext>
          </a:extLst>
        </xdr:cNvPr>
        <xdr:cNvSpPr/>
      </xdr:nvSpPr>
      <xdr:spPr>
        <a:xfrm>
          <a:off x="5092700" y="1568450"/>
          <a:ext cx="482120" cy="264560"/>
        </a:xfrm>
        <a:prstGeom prst="rect">
          <a:avLst/>
        </a:prstGeom>
        <a:solidFill>
          <a:schemeClr val="accent3">
            <a:lumMod val="20000"/>
            <a:lumOff val="80000"/>
          </a:schemeClr>
        </a:solidFill>
        <a:ln w="6350"/>
        <a:effectLst>
          <a:outerShdw blurRad="63500" sx="102000" sy="102000" algn="ct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wrap="none" rtlCol="0" anchor="t">
          <a:spAutoFit/>
        </a:bodyPr>
        <a:lstStyle/>
        <a:p>
          <a:pPr algn="l"/>
          <a:fld id="{B8327669-F656-47F2-83D5-720655163123}" type="TxLink">
            <a:rPr lang="en-US" sz="1100" b="0" i="0" u="none" strike="noStrike">
              <a:solidFill>
                <a:srgbClr val="000000"/>
              </a:solidFill>
              <a:latin typeface="Calibri"/>
              <a:cs typeface="Calibri"/>
            </a:rPr>
            <a:pPr algn="l"/>
            <a:t>Test 6
Sexe : Femme
Directeur : A
Société : QQQQ
Rémunération : 70850 €</a:t>
          </a:fld>
          <a:endParaRPr lang="fr-FR" sz="1100">
            <a:solidFill>
              <a:sysClr val="windowText" lastClr="000000"/>
            </a:solidFill>
          </a:endParaRPr>
        </a:p>
      </xdr:txBody>
    </xdr:sp>
    <xdr:clientData/>
  </xdr:twoCellAnchor>
  <xdr:twoCellAnchor>
    <xdr:from>
      <xdr:col>18</xdr:col>
      <xdr:colOff>31750</xdr:colOff>
      <xdr:row>1</xdr:row>
      <xdr:rowOff>6350</xdr:rowOff>
    </xdr:from>
    <xdr:to>
      <xdr:col>24</xdr:col>
      <xdr:colOff>368300</xdr:colOff>
      <xdr:row>29</xdr:row>
      <xdr:rowOff>120650</xdr:rowOff>
    </xdr:to>
    <xdr:sp macro="" textlink="">
      <xdr:nvSpPr>
        <xdr:cNvPr id="4" name="ZoneTexte 3">
          <a:extLst>
            <a:ext uri="{FF2B5EF4-FFF2-40B4-BE49-F238E27FC236}">
              <a16:creationId xmlns:a16="http://schemas.microsoft.com/office/drawing/2014/main" id="{5C902B13-87A1-DF5D-0355-292557FF5D6A}"/>
            </a:ext>
          </a:extLst>
        </xdr:cNvPr>
        <xdr:cNvSpPr txBox="1"/>
      </xdr:nvSpPr>
      <xdr:spPr>
        <a:xfrm>
          <a:off x="13747750" y="190500"/>
          <a:ext cx="4908550" cy="527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p>
        <a:p>
          <a:endParaRPr lang="fr-FR" sz="1100"/>
        </a:p>
        <a:p>
          <a:r>
            <a:rPr lang="fr-FR" sz="1100"/>
            <a:t>• Liste déroulante </a:t>
          </a:r>
          <a:r>
            <a:rPr lang="fr-FR" sz="1100" b="1"/>
            <a:t>sans doublon </a:t>
          </a:r>
          <a:r>
            <a:rPr lang="fr-FR" sz="1100"/>
            <a:t>en K2 (jaune) permettant de faire une sélection</a:t>
          </a:r>
          <a:r>
            <a:rPr lang="fr-FR" sz="1100" baseline="0"/>
            <a:t> de l'affichage des données par les directeurs.</a:t>
          </a:r>
        </a:p>
        <a:p>
          <a:r>
            <a:rPr lang="fr-FR" sz="1100" baseline="0"/>
            <a:t>• Cette liste commence tout en haut par un vide. Ce vide permet de n'avoir aucune sélection en affichant donc tout le monde.</a:t>
          </a:r>
        </a:p>
        <a:p>
          <a:r>
            <a:rPr lang="fr-FR" sz="1100" baseline="0"/>
            <a:t>• En faisant un choix dans cette liste déroulante, une macro active la sélection du graphique ce qui permet l'affichage des spécificités de chacun.</a:t>
          </a:r>
        </a:p>
        <a:p>
          <a:endParaRPr lang="fr-FR" sz="1100" baseline="0"/>
        </a:p>
        <a:p>
          <a:r>
            <a:rPr lang="fr-FR" sz="1100" b="1" strike="noStrike" baseline="0"/>
            <a:t>Attention :</a:t>
          </a:r>
          <a:endParaRPr lang="fr-FR" sz="1100" b="1" strike="noStrike" baseline="0">
            <a:solidFill>
              <a:srgbClr val="FF0000"/>
            </a:solidFill>
          </a:endParaRPr>
        </a:p>
        <a:p>
          <a:r>
            <a:rPr lang="fr-FR" sz="1100" strike="noStrike" baseline="0">
              <a:solidFill>
                <a:schemeClr val="dk1"/>
              </a:solidFill>
              <a:effectLst/>
              <a:latin typeface="+mn-lt"/>
              <a:ea typeface="+mn-ea"/>
              <a:cs typeface="+mn-cs"/>
            </a:rPr>
            <a:t>Par sécurité, à</a:t>
          </a:r>
          <a:r>
            <a:rPr lang="fr-FR" sz="1100" strike="noStrike" baseline="0"/>
            <a:t> l'activation des feuilles </a:t>
          </a:r>
          <a:r>
            <a:rPr lang="fr-FR" sz="1100" strike="noStrike" baseline="0">
              <a:solidFill>
                <a:schemeClr val="dk1"/>
              </a:solidFill>
              <a:effectLst/>
              <a:latin typeface="+mn-lt"/>
              <a:ea typeface="+mn-ea"/>
              <a:cs typeface="+mn-cs"/>
            </a:rPr>
            <a:t>"rem par age" et "rem par ancienneté"</a:t>
          </a:r>
          <a:r>
            <a:rPr lang="fr-FR" sz="1100" strike="noStrike" baseline="0"/>
            <a:t>, une macro remet le filtre en K2 à "vide" pour consulter les graphiques avec l'affichage de toutes les données.</a:t>
          </a:r>
        </a:p>
        <a:p>
          <a:endParaRPr lang="fr-FR" sz="1100" baseline="0"/>
        </a:p>
        <a:p>
          <a:r>
            <a:rPr lang="fr-FR" sz="1100" b="1" baseline="0"/>
            <a:t>Pour info, mais important :</a:t>
          </a:r>
        </a:p>
        <a:p>
          <a:r>
            <a:rPr lang="fr-FR" sz="1100" baseline="0"/>
            <a:t>• Une autre macro dans la feuille "base de travail" permet d'établir le numéro de chaque points visibles lors du tri de la liste déroulante de cette feuille. Il ne faut pas ajouter de colonne dans le tableau de la feuille "base de travail" car la macro ne suivrait pas l'ajout de colonne (sauf correction dans la macro - colonne 'M' basée sur la colonne 'H').</a:t>
          </a:r>
        </a:p>
        <a:p>
          <a:r>
            <a:rPr lang="fr-FR" sz="1100" baseline="0"/>
            <a:t>• Tous les graphiques portent le même nom "Graphique 1". Ne pas changer le nom, svp (bug macro assuré...).</a:t>
          </a:r>
        </a:p>
        <a:p>
          <a:endParaRPr lang="fr-FR" sz="1100" baseline="0"/>
        </a:p>
        <a:p>
          <a:r>
            <a:rPr lang="fr-FR" sz="1100" baseline="0"/>
            <a:t>• La courbe de tendance peut parfois gêner l'affichage spécifique (du rectangle au survol de la souris) si il n'y a que 2 ou 3 données notament si les points du graphique sont sur la courbe de tendance (je ne peux rien faire pour cela il faut prendre un peu plus de temps et viser juste !).</a:t>
          </a:r>
        </a:p>
        <a:p>
          <a:endParaRPr lang="fr-FR" sz="1100" baseline="0"/>
        </a:p>
        <a:p>
          <a:r>
            <a:rPr lang="fr-FR" sz="1100" b="1" baseline="0"/>
            <a:t>AL</a:t>
          </a:r>
          <a:endParaRPr lang="fr-FR" sz="1100" b="1"/>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3A8C509-188F-438A-B3E1-2807E14A777A}" name="Tableau1" displayName="Tableau1" ref="A1:V13" totalsRowShown="0" headerRowDxfId="26" dataDxfId="24" headerRowBorderDxfId="25" tableBorderDxfId="23" totalsRowBorderDxfId="22">
  <autoFilter ref="A1:V13" xr:uid="{33A8C509-188F-438A-B3E1-2807E14A77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autoFilter>
  <tableColumns count="22">
    <tableColumn id="1" xr3:uid="{CD6B7A82-0068-49E7-9E4E-B338328EE710}" name="Directeur" dataDxfId="21" dataCellStyle="Normal 7"/>
    <tableColumn id="2" xr3:uid="{31190053-ACE7-4B0C-8C97-D0B909AADC10}" name="Entreprise" dataDxfId="20" dataCellStyle="Normal 7"/>
    <tableColumn id="3" xr3:uid="{B87B34F7-4FBD-47C9-A624-2BBDF5751C0C}" name="Nom/prénom" dataDxfId="19" dataCellStyle="Normal 7"/>
    <tableColumn id="4" xr3:uid="{DF33DDD6-FB32-48C5-AE86-F85A71A21DA2}" name="Sexe" dataDxfId="18" dataCellStyle="Normal 7"/>
    <tableColumn id="5" xr3:uid="{A6BF10E4-E4A1-49B5-BF90-60E5C256FE3B}" name="Age" dataDxfId="17" dataCellStyle="Normal 7"/>
    <tableColumn id="6" xr3:uid="{5C89ED99-C5BB-4C08-AD69-522742D8BEFD}" name="Anc." dataDxfId="16" dataCellStyle="Normal 7"/>
    <tableColumn id="7" xr3:uid="{E35E2F7F-BA78-4FE4-9A0F-C593CC74F8D4}" name="Position" dataDxfId="15" dataCellStyle="Normal 7"/>
    <tableColumn id="8" xr3:uid="{CE843E36-4828-4D6B-B9A4-2BCD667F422B}" name="Brut mensuel 2024" dataDxfId="14" dataCellStyle="Normal 7"/>
    <tableColumn id="9" xr3:uid="{E1E0F575-9AC9-4653-AC4C-091613D69DAC}" name="Intéressement" dataDxfId="13"/>
    <tableColumn id="10" xr3:uid="{953A501A-EF83-4D79-97B8-A57817C874CF}" name="Participation" dataDxfId="12"/>
    <tableColumn id="11" xr3:uid="{39A7DB8C-7C6F-48AE-8BAE-9FC2963EAE0E}" name="Primes exc" dataDxfId="11"/>
    <tableColumn id="12" xr3:uid="{83FE5881-6A4A-4432-8CD8-2FA8414438AE}" name="Rémuneration Brute 2024" dataDxfId="10">
      <calculatedColumnFormula>(H2*13)+I2+J2+K2</calculatedColumnFormula>
    </tableColumn>
    <tableColumn id="13" xr3:uid="{469C48A6-6484-44BA-9DA6-DF4FD71EEA4B}" name="Abscisse" dataDxfId="9">
      <calculatedColumnFormula>IF(N2="","",LignesVisibles($N$2:N2))</calculatedColumnFormula>
    </tableColumn>
    <tableColumn id="21" xr3:uid="{98B51476-7DB1-4BC6-879A-227D655CADAF}" name="ChoixDir" dataDxfId="8">
      <calculatedColumnFormula>IF('rem par directeur'!$K$2="",Tableau1[Directeur],IF(Tableau1[[#This Row],[Directeur]]='rem par directeur'!$K$2,Tableau1[[#This Row],[Directeur]],NA()))</calculatedColumnFormula>
    </tableColumn>
    <tableColumn id="14" xr3:uid="{C0C87C69-66B6-44F1-8DFC-881388A9B867}" name="Homme" dataDxfId="7">
      <calculatedColumnFormula>IF(N2&lt;&gt;"",IF($D2="H",$L2,NA()),"")</calculatedColumnFormula>
    </tableColumn>
    <tableColumn id="15" xr3:uid="{6EA191D9-9FEC-46F1-8A4E-23D110F2B2EE}" name="Femme" dataDxfId="6">
      <calculatedColumnFormula>IF(N2&lt;&gt;"",IF(D2="F",L2,NA()),"")</calculatedColumnFormula>
    </tableColumn>
    <tableColumn id="22" xr3:uid="{FA1DC3CD-F325-45D1-B950-DB9632F5F0C8}" name="Mixte" dataDxfId="5">
      <calculatedColumnFormula>IF(N2&lt;&gt;"",$L2,NA())</calculatedColumnFormula>
    </tableColumn>
    <tableColumn id="16" xr3:uid="{E4AA568B-9623-4591-9835-D7D893899D66}" name="Sexe2" dataDxfId="4">
      <calculatedColumnFormula>IF(N2&lt;&gt;"",IF($D2="H","Homme","Femme"),"")</calculatedColumnFormula>
    </tableColumn>
    <tableColumn id="17" xr3:uid="{3E3C115E-3F88-4058-AC8F-7E3A5B996D77}" name="Entité" dataDxfId="3">
      <calculatedColumnFormula>IF(N2&lt;&gt;"",A2&amp;CHAR(10)&amp;B2,"")</calculatedColumnFormula>
    </tableColumn>
    <tableColumn id="18" xr3:uid="{5DA16219-0CE8-482E-BD00-D8A4861B1118}" name="Concat. Age" dataDxfId="2">
      <calculatedColumnFormula>'base de travail'!$C$2:$C$13&amp;CHAR(10)&amp;
"Sexe : "&amp;'base de travail'!$R$2:$R$13&amp;CHAR(10)&amp;
"Âge : "&amp;'base de travail'!$E$2:$E$13&amp;" ans"&amp;CHAR(10)&amp;
"Rémunération : "&amp;'base de travail'!$L$2:$L$13&amp;" €"</calculatedColumnFormula>
    </tableColumn>
    <tableColumn id="19" xr3:uid="{8E9DA591-2BB0-493A-9F65-45B807EA4CBB}" name="Concat. Ancienneté" dataDxfId="1">
      <calculatedColumnFormula>'base de travail'!$C$2:$C$13&amp;CHAR(10)&amp;
"Sexe : "&amp;'base de travail'!$R$2:$R$13&amp;CHAR(10)&amp;
"Ancienneté : "&amp;'base de travail'!$F$2:$F$13&amp;" ans"&amp;CHAR(10)&amp;
"Rémunération : "&amp;'base de travail'!$L$2:$L$13&amp;" €"</calculatedColumnFormula>
    </tableColumn>
    <tableColumn id="20" xr3:uid="{5D37C46F-36D3-4159-912C-697D8D27C521}" name="Concat. Directeur" dataDxfId="0">
      <calculatedColumnFormula>'base de travail'!$C$2:$C$13&amp;CHAR(10)&amp;
"Sexe : "&amp;'base de travail'!$R$2:$R$13&amp;CHAR(10)&amp;
"Directeur : "&amp;'base de travail'!$A$2:$A$13&amp;CHAR(10)&amp;
"Société : "&amp;'base de travail'!$B$2:$B$13&amp;CHAR(10)&amp;
"Rémunération : "&amp;'base de travail'!$L$2:$L$13&amp;" €"</calculatedColumnFormula>
    </tableColumn>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7A145-F1AD-40C2-AD1B-5ED17B5B8E0A}">
  <sheetPr codeName="Feuil1"/>
  <dimension ref="A1:AH49"/>
  <sheetViews>
    <sheetView workbookViewId="0">
      <selection activeCell="L11" sqref="L11"/>
    </sheetView>
  </sheetViews>
  <sheetFormatPr baseColWidth="10" defaultRowHeight="14.5" x14ac:dyDescent="0.35"/>
  <cols>
    <col min="2" max="2" width="11.7265625" customWidth="1"/>
    <col min="3" max="3" width="14.36328125" customWidth="1"/>
    <col min="8" max="8" width="18.81640625" customWidth="1"/>
    <col min="9" max="9" width="15" customWidth="1"/>
    <col min="10" max="10" width="14.90625" customWidth="1"/>
    <col min="11" max="11" width="12.26953125" customWidth="1"/>
    <col min="12" max="12" width="24.6328125" customWidth="1"/>
    <col min="13" max="18" width="10.90625" customWidth="1"/>
    <col min="19" max="19" width="13.26953125" customWidth="1"/>
    <col min="20" max="20" width="19.54296875" customWidth="1"/>
    <col min="21" max="21" width="17.90625" customWidth="1"/>
    <col min="22" max="34" width="10.90625" customWidth="1"/>
  </cols>
  <sheetData>
    <row r="1" spans="1:34" x14ac:dyDescent="0.35">
      <c r="A1" s="18" t="s">
        <v>0</v>
      </c>
      <c r="B1" s="19" t="s">
        <v>1</v>
      </c>
      <c r="C1" s="19" t="s">
        <v>2</v>
      </c>
      <c r="D1" s="19" t="s">
        <v>3</v>
      </c>
      <c r="E1" s="19" t="s">
        <v>4</v>
      </c>
      <c r="F1" s="19" t="s">
        <v>5</v>
      </c>
      <c r="G1" s="19" t="s">
        <v>6</v>
      </c>
      <c r="H1" s="19" t="s">
        <v>7</v>
      </c>
      <c r="I1" s="19" t="s">
        <v>8</v>
      </c>
      <c r="J1" s="19" t="s">
        <v>9</v>
      </c>
      <c r="K1" s="19" t="s">
        <v>17</v>
      </c>
      <c r="L1" s="19" t="s">
        <v>10</v>
      </c>
      <c r="M1" s="20" t="s">
        <v>30</v>
      </c>
      <c r="N1" s="20" t="s">
        <v>39</v>
      </c>
      <c r="O1" s="20" t="s">
        <v>31</v>
      </c>
      <c r="P1" s="20" t="s">
        <v>32</v>
      </c>
      <c r="Q1" s="20" t="s">
        <v>51</v>
      </c>
      <c r="R1" s="20" t="s">
        <v>34</v>
      </c>
      <c r="S1" s="20" t="s">
        <v>33</v>
      </c>
      <c r="T1" s="21" t="s">
        <v>23</v>
      </c>
      <c r="U1" s="21" t="s">
        <v>22</v>
      </c>
      <c r="V1" s="22" t="s">
        <v>25</v>
      </c>
      <c r="X1" s="2" t="s">
        <v>18</v>
      </c>
      <c r="Z1" s="4" t="s">
        <v>4</v>
      </c>
      <c r="AA1" s="4" t="s">
        <v>20</v>
      </c>
      <c r="AB1" s="5" t="s">
        <v>0</v>
      </c>
      <c r="AD1" s="1" t="s">
        <v>19</v>
      </c>
      <c r="AE1" s="1" t="s">
        <v>21</v>
      </c>
      <c r="AF1" s="1" t="s">
        <v>24</v>
      </c>
    </row>
    <row r="2" spans="1:34" x14ac:dyDescent="0.35">
      <c r="A2" s="16" t="s">
        <v>12</v>
      </c>
      <c r="B2" s="6" t="s">
        <v>27</v>
      </c>
      <c r="C2" s="7" t="s">
        <v>12</v>
      </c>
      <c r="D2" s="8" t="s">
        <v>13</v>
      </c>
      <c r="E2" s="9">
        <v>52</v>
      </c>
      <c r="F2" s="9">
        <v>11</v>
      </c>
      <c r="G2" s="8"/>
      <c r="H2" s="10">
        <v>7000</v>
      </c>
      <c r="I2" s="11"/>
      <c r="J2" s="12"/>
      <c r="K2" s="12"/>
      <c r="L2" s="13">
        <f>(H2*13)+I2+J2+K2</f>
        <v>91000</v>
      </c>
      <c r="M2" s="14">
        <f>IF(N2="","",LignesVisibles($N$2:N2))</f>
        <v>1</v>
      </c>
      <c r="N2" s="14" t="str">
        <f>IF('rem par directeur'!$K$2="",Tableau1[Directeur],IF(Tableau1[[#This Row],[Directeur]]='rem par directeur'!$K$2,Tableau1[[#This Row],[Directeur]],NA()))</f>
        <v>A</v>
      </c>
      <c r="O2" s="14">
        <f>IF(N2&lt;&gt;"",IF($D2="H",$L2,NA()),"")</f>
        <v>91000</v>
      </c>
      <c r="P2" s="14" t="e">
        <f t="shared" ref="P2:P7" si="0">IF(N2&lt;&gt;"",IF(D2="F",L2,NA()),"")</f>
        <v>#N/A</v>
      </c>
      <c r="Q2" s="14">
        <f t="shared" ref="Q2:Q12" si="1">IF(N2&lt;&gt;"",$L2,NA())</f>
        <v>91000</v>
      </c>
      <c r="R2" s="14" t="str">
        <f t="shared" ref="R2:R7" si="2">IF(N2&lt;&gt;"",IF($D2="H","Homme","Femme"),"")</f>
        <v>Homme</v>
      </c>
      <c r="S2" s="14" t="str">
        <f t="shared" ref="S2:S7" si="3">IF(N2&lt;&gt;"",A2&amp;CHAR(10)&amp;B2,"")</f>
        <v>A
WWW</v>
      </c>
      <c r="T2" s="14" t="str">
        <f>'base de travail'!$C$2:$C$13&amp;CHAR(10)&amp;
"Sexe : "&amp;'base de travail'!$R$2:$R$13&amp;CHAR(10)&amp;
"Âge : "&amp;'base de travail'!$E$2:$E$13&amp;" ans"&amp;CHAR(10)&amp;
"Rémunération : "&amp;'base de travail'!$L$2:$L$13&amp;" €"</f>
        <v>A
Sexe : Homme
Âge : 52 ans
Rémunération : 91000 €</v>
      </c>
      <c r="U2" s="14" t="str">
        <f>'base de travail'!$C$2:$C$13&amp;CHAR(10)&amp;
"Sexe : "&amp;'base de travail'!$R$2:$R$13&amp;CHAR(10)&amp;
"Ancienneté : "&amp;'base de travail'!$F$2:$F$13&amp;" ans"&amp;CHAR(10)&amp;
"Rémunération : "&amp;'base de travail'!$L$2:$L$13&amp;" €"</f>
        <v>A
Sexe : Homme
Ancienneté : 11 ans
Rémunération : 91000 €</v>
      </c>
      <c r="V2" s="17" t="str">
        <f>'base de travail'!$C$2:$C$13&amp;CHAR(10)&amp;
"Sexe : "&amp;'base de travail'!$R$2:$R$13&amp;CHAR(10)&amp;
"Directeur : "&amp;'base de travail'!$A$2:$A$13&amp;CHAR(10)&amp;
"Société : "&amp;'base de travail'!$B$2:$B$13&amp;CHAR(10)&amp;
"Rémunération : "&amp;'base de travail'!$L$2:$L$13&amp;" €"</f>
        <v>A
Sexe : Homme
Directeur : A
Société : WWW
Rémunération : 91000 €</v>
      </c>
      <c r="X2" s="3">
        <v>11</v>
      </c>
      <c r="Z2" s="3" t="str">
        <f>INDEX('base de travail'!$T$2:$T$13,MesPointsIndex)</f>
        <v>Test 6
Sexe : Femme
Âge : 50 ans
Rémunération : 70850 €</v>
      </c>
      <c r="AA2" s="3" t="str">
        <f>INDEX('base de travail'!$U$2:$U$13,MesPointsIndex)</f>
        <v>Test 6
Sexe : Femme
Ancienneté : 14 ans
Rémunération : 70850 €</v>
      </c>
      <c r="AB2" s="3" t="str">
        <f>INDEX('base de travail'!$V$2:$V$13,MesPointsIndex)</f>
        <v>Test 6
Sexe : Femme
Directeur : A
Société : QQQQ
Rémunération : 70850 €</v>
      </c>
      <c r="AH2" t="str">
        <f t="array" ref="AH2">IFERROR(INDEX(Liste,MATCH(SMALL(IF((COUNTIF(AH$1:AH1,Liste)=0)*(Liste&lt;&gt;""),COUNTIF(Liste,"&lt;"&amp;Liste)),1),IF(Liste&lt;&gt;"",COUNTIF(Liste,"&lt;"&amp;Liste)),0)),"")</f>
        <v>A</v>
      </c>
    </row>
    <row r="3" spans="1:34" x14ac:dyDescent="0.35">
      <c r="A3" s="16" t="s">
        <v>14</v>
      </c>
      <c r="B3" s="6" t="s">
        <v>11</v>
      </c>
      <c r="C3" s="15" t="s">
        <v>14</v>
      </c>
      <c r="D3" s="8" t="s">
        <v>26</v>
      </c>
      <c r="E3" s="9">
        <v>38</v>
      </c>
      <c r="F3" s="9">
        <v>13</v>
      </c>
      <c r="G3" s="8"/>
      <c r="H3" s="10">
        <v>5000</v>
      </c>
      <c r="I3" s="11"/>
      <c r="J3" s="12"/>
      <c r="K3" s="12"/>
      <c r="L3" s="13">
        <f t="shared" ref="L3:L5" si="4">(H3*13)+I3+J3+K3</f>
        <v>65000</v>
      </c>
      <c r="M3" s="14">
        <f>IF(N3="","",LignesVisibles($N$2:N3))</f>
        <v>2</v>
      </c>
      <c r="N3" s="14" t="str">
        <f>IF('rem par directeur'!$K$2="",Tableau1[Directeur],IF(Tableau1[[#This Row],[Directeur]]='rem par directeur'!$K$2,Tableau1[[#This Row],[Directeur]],NA()))</f>
        <v>B</v>
      </c>
      <c r="O3" s="14" t="e">
        <f t="shared" ref="O3:O7" si="5">IF(N3&lt;&gt;"",IF($D3="H",$L3,NA()),"")</f>
        <v>#N/A</v>
      </c>
      <c r="P3" s="14">
        <f t="shared" si="0"/>
        <v>65000</v>
      </c>
      <c r="Q3" s="14">
        <f t="shared" si="1"/>
        <v>65000</v>
      </c>
      <c r="R3" s="14" t="str">
        <f t="shared" si="2"/>
        <v>Femme</v>
      </c>
      <c r="S3" s="14" t="str">
        <f t="shared" si="3"/>
        <v>B
XXX</v>
      </c>
      <c r="T3" s="14" t="str">
        <f>'base de travail'!$C$2:$C$13&amp;CHAR(10)&amp;
"Sexe : "&amp;'base de travail'!$R$2:$R$13&amp;CHAR(10)&amp;
"Âge : "&amp;'base de travail'!$E$2:$E$13&amp;" ans"&amp;CHAR(10)&amp;
"Rémunération : "&amp;'base de travail'!$L$2:$L$13&amp;" €"</f>
        <v>B
Sexe : Femme
Âge : 38 ans
Rémunération : 65000 €</v>
      </c>
      <c r="U3" s="14" t="str">
        <f>'base de travail'!$C$2:$C$13&amp;CHAR(10)&amp;
"Sexe : "&amp;'base de travail'!$R$2:$R$13&amp;CHAR(10)&amp;
"Ancienneté : "&amp;'base de travail'!$F$2:$F$13&amp;" ans"&amp;CHAR(10)&amp;
"Rémunération : "&amp;'base de travail'!$L$2:$L$13&amp;" €"</f>
        <v>B
Sexe : Femme
Ancienneté : 13 ans
Rémunération : 65000 €</v>
      </c>
      <c r="V3" s="17" t="str">
        <f>'base de travail'!$C$2:$C$13&amp;CHAR(10)&amp;
"Sexe : "&amp;'base de travail'!$R$2:$R$13&amp;CHAR(10)&amp;
"Directeur : "&amp;'base de travail'!$A$2:$A$13&amp;CHAR(10)&amp;
"Société : "&amp;'base de travail'!$B$2:$B$13&amp;CHAR(10)&amp;
"Rémunération : "&amp;'base de travail'!$L$2:$L$13&amp;" €"</f>
        <v>B
Sexe : Femme
Directeur : B
Société : XXX
Rémunération : 65000 €</v>
      </c>
      <c r="AH3" t="str">
        <f t="array" ref="AH3">IFERROR(INDEX(Liste,MATCH(SMALL(IF((COUNTIF(AH$1:AH2,Liste)=0)*(Liste&lt;&gt;""),COUNTIF(Liste,"&lt;"&amp;Liste)),1),IF(Liste&lt;&gt;"",COUNTIF(Liste,"&lt;"&amp;Liste)),0)),"")</f>
        <v>Azerty</v>
      </c>
    </row>
    <row r="4" spans="1:34" x14ac:dyDescent="0.35">
      <c r="A4" s="16" t="s">
        <v>15</v>
      </c>
      <c r="B4" s="6" t="s">
        <v>28</v>
      </c>
      <c r="C4" s="7" t="s">
        <v>15</v>
      </c>
      <c r="D4" s="8" t="s">
        <v>13</v>
      </c>
      <c r="E4" s="9">
        <v>38</v>
      </c>
      <c r="F4" s="9">
        <v>14</v>
      </c>
      <c r="G4" s="8"/>
      <c r="H4" s="10">
        <v>4500</v>
      </c>
      <c r="I4" s="11"/>
      <c r="J4" s="12"/>
      <c r="K4" s="12"/>
      <c r="L4" s="13">
        <f t="shared" si="4"/>
        <v>58500</v>
      </c>
      <c r="M4" s="14">
        <f>IF(N4="","",LignesVisibles($N$2:N4))</f>
        <v>3</v>
      </c>
      <c r="N4" s="14" t="str">
        <f>IF('rem par directeur'!$K$2="",Tableau1[Directeur],IF(Tableau1[[#This Row],[Directeur]]='rem par directeur'!$K$2,Tableau1[[#This Row],[Directeur]],NA()))</f>
        <v>C</v>
      </c>
      <c r="O4" s="14">
        <f t="shared" si="5"/>
        <v>58500</v>
      </c>
      <c r="P4" s="14" t="e">
        <f t="shared" si="0"/>
        <v>#N/A</v>
      </c>
      <c r="Q4" s="14">
        <f t="shared" si="1"/>
        <v>58500</v>
      </c>
      <c r="R4" s="14" t="str">
        <f t="shared" si="2"/>
        <v>Homme</v>
      </c>
      <c r="S4" s="14" t="str">
        <f t="shared" si="3"/>
        <v>C
YYY</v>
      </c>
      <c r="T4" s="14" t="str">
        <f>'base de travail'!$C$2:$C$13&amp;CHAR(10)&amp;
"Sexe : "&amp;'base de travail'!$R$2:$R$13&amp;CHAR(10)&amp;
"Âge : "&amp;'base de travail'!$E$2:$E$13&amp;" ans"&amp;CHAR(10)&amp;
"Rémunération : "&amp;'base de travail'!$L$2:$L$13&amp;" €"</f>
        <v>C
Sexe : Homme
Âge : 38 ans
Rémunération : 58500 €</v>
      </c>
      <c r="U4" s="14" t="str">
        <f>'base de travail'!$C$2:$C$13&amp;CHAR(10)&amp;
"Sexe : "&amp;'base de travail'!$R$2:$R$13&amp;CHAR(10)&amp;
"Ancienneté : "&amp;'base de travail'!$F$2:$F$13&amp;" ans"&amp;CHAR(10)&amp;
"Rémunération : "&amp;'base de travail'!$L$2:$L$13&amp;" €"</f>
        <v>C
Sexe : Homme
Ancienneté : 14 ans
Rémunération : 58500 €</v>
      </c>
      <c r="V4" s="17" t="str">
        <f>'base de travail'!$C$2:$C$13&amp;CHAR(10)&amp;
"Sexe : "&amp;'base de travail'!$R$2:$R$13&amp;CHAR(10)&amp;
"Directeur : "&amp;'base de travail'!$A$2:$A$13&amp;CHAR(10)&amp;
"Société : "&amp;'base de travail'!$B$2:$B$13&amp;CHAR(10)&amp;
"Rémunération : "&amp;'base de travail'!$L$2:$L$13&amp;" €"</f>
        <v>C
Sexe : Homme
Directeur : C
Société : YYY
Rémunération : 58500 €</v>
      </c>
      <c r="AH4" t="str">
        <f t="array" ref="AH4">IFERROR(INDEX(Liste,MATCH(SMALL(IF((COUNTIF(AH$1:AH3,Liste)=0)*(Liste&lt;&gt;""),COUNTIF(Liste,"&lt;"&amp;Liste)),1),IF(Liste&lt;&gt;"",COUNTIF(Liste,"&lt;"&amp;Liste)),0)),"")</f>
        <v>B</v>
      </c>
    </row>
    <row r="5" spans="1:34" x14ac:dyDescent="0.35">
      <c r="A5" s="16" t="s">
        <v>12</v>
      </c>
      <c r="B5" s="6" t="s">
        <v>29</v>
      </c>
      <c r="C5" s="7" t="s">
        <v>16</v>
      </c>
      <c r="D5" s="8" t="s">
        <v>13</v>
      </c>
      <c r="E5" s="9">
        <v>36</v>
      </c>
      <c r="F5" s="9">
        <v>15</v>
      </c>
      <c r="G5" s="8"/>
      <c r="H5" s="10">
        <v>5500</v>
      </c>
      <c r="I5" s="11"/>
      <c r="J5" s="12"/>
      <c r="K5" s="12"/>
      <c r="L5" s="13">
        <f t="shared" si="4"/>
        <v>71500</v>
      </c>
      <c r="M5" s="14">
        <f>IF(N5="","",LignesVisibles($N$2:N5))</f>
        <v>4</v>
      </c>
      <c r="N5" s="14" t="str">
        <f>IF('rem par directeur'!$K$2="",Tableau1[Directeur],IF(Tableau1[[#This Row],[Directeur]]='rem par directeur'!$K$2,Tableau1[[#This Row],[Directeur]],NA()))</f>
        <v>A</v>
      </c>
      <c r="O5" s="14">
        <f t="shared" si="5"/>
        <v>71500</v>
      </c>
      <c r="P5" s="14" t="e">
        <f t="shared" si="0"/>
        <v>#N/A</v>
      </c>
      <c r="Q5" s="14">
        <f t="shared" si="1"/>
        <v>71500</v>
      </c>
      <c r="R5" s="14" t="str">
        <f t="shared" si="2"/>
        <v>Homme</v>
      </c>
      <c r="S5" s="14" t="str">
        <f t="shared" si="3"/>
        <v>A
ZZZ</v>
      </c>
      <c r="T5" s="14" t="str">
        <f>'base de travail'!$C$2:$C$13&amp;CHAR(10)&amp;
"Sexe : "&amp;'base de travail'!$R$2:$R$13&amp;CHAR(10)&amp;
"Âge : "&amp;'base de travail'!$E$2:$E$13&amp;" ans"&amp;CHAR(10)&amp;
"Rémunération : "&amp;'base de travail'!$L$2:$L$13&amp;" €"</f>
        <v>D
Sexe : Homme
Âge : 36 ans
Rémunération : 71500 €</v>
      </c>
      <c r="U5" s="14" t="str">
        <f>'base de travail'!$C$2:$C$13&amp;CHAR(10)&amp;
"Sexe : "&amp;'base de travail'!$R$2:$R$13&amp;CHAR(10)&amp;
"Ancienneté : "&amp;'base de travail'!$F$2:$F$13&amp;" ans"&amp;CHAR(10)&amp;
"Rémunération : "&amp;'base de travail'!$L$2:$L$13&amp;" €"</f>
        <v>D
Sexe : Homme
Ancienneté : 15 ans
Rémunération : 71500 €</v>
      </c>
      <c r="V5" s="17" t="str">
        <f>'base de travail'!$C$2:$C$13&amp;CHAR(10)&amp;
"Sexe : "&amp;'base de travail'!$R$2:$R$13&amp;CHAR(10)&amp;
"Directeur : "&amp;'base de travail'!$A$2:$A$13&amp;CHAR(10)&amp;
"Société : "&amp;'base de travail'!$B$2:$B$13&amp;CHAR(10)&amp;
"Rémunération : "&amp;'base de travail'!$L$2:$L$13&amp;" €"</f>
        <v>D
Sexe : Homme
Directeur : A
Société : ZZZ
Rémunération : 71500 €</v>
      </c>
      <c r="AH5" t="str">
        <f t="array" ref="AH5">IFERROR(INDEX(Liste,MATCH(SMALL(IF((COUNTIF(AH$1:AH4,Liste)=0)*(Liste&lt;&gt;""),COUNTIF(Liste,"&lt;"&amp;Liste)),1),IF(Liste&lt;&gt;"",COUNTIF(Liste,"&lt;"&amp;Liste)),0)),"")</f>
        <v>C</v>
      </c>
    </row>
    <row r="6" spans="1:34" x14ac:dyDescent="0.35">
      <c r="A6" s="16" t="s">
        <v>37</v>
      </c>
      <c r="B6" s="6" t="s">
        <v>35</v>
      </c>
      <c r="C6" s="7" t="s">
        <v>37</v>
      </c>
      <c r="D6" s="8" t="s">
        <v>26</v>
      </c>
      <c r="E6" s="9">
        <v>44</v>
      </c>
      <c r="F6" s="9">
        <v>9</v>
      </c>
      <c r="G6" s="8"/>
      <c r="H6" s="10">
        <v>4400</v>
      </c>
      <c r="I6" s="11"/>
      <c r="J6" s="12"/>
      <c r="K6" s="12"/>
      <c r="L6" s="13">
        <f t="shared" ref="L6:L11" si="6">(H6*13)+I6+J6+K6</f>
        <v>57200</v>
      </c>
      <c r="M6" s="14">
        <f>IF(N6="","",LignesVisibles($N$2:N6))</f>
        <v>5</v>
      </c>
      <c r="N6" s="14" t="str">
        <f>IF('rem par directeur'!$K$2="",Tableau1[Directeur],IF(Tableau1[[#This Row],[Directeur]]='rem par directeur'!$K$2,Tableau1[[#This Row],[Directeur]],NA()))</f>
        <v>Test 1</v>
      </c>
      <c r="O6" s="14" t="e">
        <f t="shared" si="5"/>
        <v>#N/A</v>
      </c>
      <c r="P6" s="14">
        <f t="shared" si="0"/>
        <v>57200</v>
      </c>
      <c r="Q6" s="14">
        <f t="shared" si="1"/>
        <v>57200</v>
      </c>
      <c r="R6" s="14" t="str">
        <f t="shared" si="2"/>
        <v>Femme</v>
      </c>
      <c r="S6" s="14" t="str">
        <f t="shared" si="3"/>
        <v>Test 1
Krosoft</v>
      </c>
      <c r="T6" s="14" t="str">
        <f>'base de travail'!$C$2:$C$13&amp;CHAR(10)&amp;
"Sexe : "&amp;'base de travail'!$R$2:$R$13&amp;CHAR(10)&amp;
"Âge : "&amp;'base de travail'!$E$2:$E$13&amp;" ans"&amp;CHAR(10)&amp;
"Rémunération : "&amp;'base de travail'!$L$2:$L$13&amp;" €"</f>
        <v>Test 1
Sexe : Femme
Âge : 44 ans
Rémunération : 57200 €</v>
      </c>
      <c r="U6" s="14" t="str">
        <f>'base de travail'!$C$2:$C$13&amp;CHAR(10)&amp;
"Sexe : "&amp;'base de travail'!$R$2:$R$13&amp;CHAR(10)&amp;
"Ancienneté : "&amp;'base de travail'!$F$2:$F$13&amp;" ans"&amp;CHAR(10)&amp;
"Rémunération : "&amp;'base de travail'!$L$2:$L$13&amp;" €"</f>
        <v>Test 1
Sexe : Femme
Ancienneté : 9 ans
Rémunération : 57200 €</v>
      </c>
      <c r="V6" s="17" t="str">
        <f>'base de travail'!$C$2:$C$13&amp;CHAR(10)&amp;
"Sexe : "&amp;'base de travail'!$R$2:$R$13&amp;CHAR(10)&amp;
"Directeur : "&amp;'base de travail'!$A$2:$A$13&amp;CHAR(10)&amp;
"Société : "&amp;'base de travail'!$B$2:$B$13&amp;CHAR(10)&amp;
"Rémunération : "&amp;'base de travail'!$L$2:$L$13&amp;" €"</f>
        <v>Test 1
Sexe : Femme
Directeur : Test 1
Société : Krosoft
Rémunération : 57200 €</v>
      </c>
      <c r="AH6" t="str">
        <f t="array" ref="AH6">IFERROR(INDEX(Liste,MATCH(SMALL(IF((COUNTIF(AH$1:AH5,Liste)=0)*(Liste&lt;&gt;""),COUNTIF(Liste,"&lt;"&amp;Liste)),1),IF(Liste&lt;&gt;"",COUNTIF(Liste,"&lt;"&amp;Liste)),0)),"")</f>
        <v>Qsdfgh</v>
      </c>
    </row>
    <row r="7" spans="1:34" x14ac:dyDescent="0.35">
      <c r="A7" s="23" t="s">
        <v>38</v>
      </c>
      <c r="B7" s="24" t="s">
        <v>36</v>
      </c>
      <c r="C7" s="25" t="s">
        <v>38</v>
      </c>
      <c r="D7" s="26" t="s">
        <v>26</v>
      </c>
      <c r="E7" s="27">
        <v>39</v>
      </c>
      <c r="F7" s="27">
        <v>7</v>
      </c>
      <c r="G7" s="26"/>
      <c r="H7" s="28">
        <v>3800</v>
      </c>
      <c r="I7" s="29"/>
      <c r="J7" s="30"/>
      <c r="K7" s="30"/>
      <c r="L7" s="31">
        <f t="shared" si="6"/>
        <v>49400</v>
      </c>
      <c r="M7" s="14">
        <f>IF(N7="","",LignesVisibles($N$2:N7))</f>
        <v>6</v>
      </c>
      <c r="N7" s="32" t="str">
        <f>IF('rem par directeur'!$K$2="",Tableau1[Directeur],IF(Tableau1[[#This Row],[Directeur]]='rem par directeur'!$K$2,Tableau1[[#This Row],[Directeur]],NA()))</f>
        <v>Test 2</v>
      </c>
      <c r="O7" s="32" t="e">
        <f t="shared" si="5"/>
        <v>#N/A</v>
      </c>
      <c r="P7" s="32">
        <f t="shared" si="0"/>
        <v>49400</v>
      </c>
      <c r="Q7" s="32">
        <f t="shared" si="1"/>
        <v>49400</v>
      </c>
      <c r="R7" s="32" t="str">
        <f t="shared" si="2"/>
        <v>Femme</v>
      </c>
      <c r="S7" s="32" t="str">
        <f t="shared" si="3"/>
        <v>Test 2
Atazone</v>
      </c>
      <c r="T7" s="32" t="str">
        <f>'base de travail'!$C$2:$C$13&amp;CHAR(10)&amp;
"Sexe : "&amp;'base de travail'!$R$2:$R$13&amp;CHAR(10)&amp;
"Âge : "&amp;'base de travail'!$E$2:$E$13&amp;" ans"&amp;CHAR(10)&amp;
"Rémunération : "&amp;'base de travail'!$L$2:$L$13&amp;" €"</f>
        <v>Test 2
Sexe : Femme
Âge : 39 ans
Rémunération : 49400 €</v>
      </c>
      <c r="U7" s="32" t="str">
        <f>'base de travail'!$C$2:$C$13&amp;CHAR(10)&amp;
"Sexe : "&amp;'base de travail'!$R$2:$R$13&amp;CHAR(10)&amp;
"Ancienneté : "&amp;'base de travail'!$F$2:$F$13&amp;" ans"&amp;CHAR(10)&amp;
"Rémunération : "&amp;'base de travail'!$L$2:$L$13&amp;" €"</f>
        <v>Test 2
Sexe : Femme
Ancienneté : 7 ans
Rémunération : 49400 €</v>
      </c>
      <c r="V7" s="33" t="str">
        <f>'base de travail'!$C$2:$C$13&amp;CHAR(10)&amp;
"Sexe : "&amp;'base de travail'!$R$2:$R$13&amp;CHAR(10)&amp;
"Directeur : "&amp;'base de travail'!$A$2:$A$13&amp;CHAR(10)&amp;
"Société : "&amp;'base de travail'!$B$2:$B$13&amp;CHAR(10)&amp;
"Rémunération : "&amp;'base de travail'!$L$2:$L$13&amp;" €"</f>
        <v>Test 2
Sexe : Femme
Directeur : Test 2
Société : Atazone
Rémunération : 49400 €</v>
      </c>
      <c r="AH7" t="str">
        <f t="array" ref="AH7">IFERROR(INDEX(Liste,MATCH(SMALL(IF((COUNTIF(AH$1:AH6,Liste)=0)*(Liste&lt;&gt;""),COUNTIF(Liste,"&lt;"&amp;Liste)),1),IF(Liste&lt;&gt;"",COUNTIF(Liste,"&lt;"&amp;Liste)),0)),"")</f>
        <v>Test 1</v>
      </c>
    </row>
    <row r="8" spans="1:34" x14ac:dyDescent="0.35">
      <c r="A8" s="23" t="s">
        <v>40</v>
      </c>
      <c r="B8" s="24" t="s">
        <v>41</v>
      </c>
      <c r="C8" s="25" t="s">
        <v>42</v>
      </c>
      <c r="D8" s="26" t="s">
        <v>13</v>
      </c>
      <c r="E8" s="27">
        <v>33</v>
      </c>
      <c r="F8" s="27">
        <v>9</v>
      </c>
      <c r="G8" s="26"/>
      <c r="H8" s="28">
        <v>4000</v>
      </c>
      <c r="I8" s="29"/>
      <c r="J8" s="30"/>
      <c r="K8" s="30"/>
      <c r="L8" s="31">
        <f t="shared" si="6"/>
        <v>52000</v>
      </c>
      <c r="M8" s="14">
        <f>IF(N8="","",LignesVisibles($N$2:N8))</f>
        <v>7</v>
      </c>
      <c r="N8" s="32" t="str">
        <f>IF('rem par directeur'!$K$2="",Tableau1[Directeur],IF(Tableau1[[#This Row],[Directeur]]='rem par directeur'!$K$2,Tableau1[[#This Row],[Directeur]],NA()))</f>
        <v>Azerty</v>
      </c>
      <c r="O8" s="32">
        <f t="shared" ref="O8:O13" si="7">IF(N8&lt;&gt;"",IF($D8="H",$L8,NA()),"")</f>
        <v>52000</v>
      </c>
      <c r="P8" s="32" t="e">
        <f t="shared" ref="P8:P13" si="8">IF(N8&lt;&gt;"",IF(D8="F",L8,NA()),"")</f>
        <v>#N/A</v>
      </c>
      <c r="Q8" s="32">
        <f t="shared" si="1"/>
        <v>52000</v>
      </c>
      <c r="R8" s="32" t="str">
        <f t="shared" ref="R8:R13" si="9">IF(N8&lt;&gt;"",IF($D8="H","Homme","Femme"),"")</f>
        <v>Homme</v>
      </c>
      <c r="S8" s="32" t="str">
        <f t="shared" ref="S8:S13" si="10">IF(N8&lt;&gt;"",A8&amp;CHAR(10)&amp;B8,"")</f>
        <v>Azerty
AAA</v>
      </c>
      <c r="T8" s="32" t="str">
        <f>'base de travail'!$C$2:$C$13&amp;CHAR(10)&amp;
"Sexe : "&amp;'base de travail'!$R$2:$R$13&amp;CHAR(10)&amp;
"Âge : "&amp;'base de travail'!$E$2:$E$13&amp;" ans"&amp;CHAR(10)&amp;
"Rémunération : "&amp;'base de travail'!$L$2:$L$13&amp;" €"</f>
        <v>Test 3
Sexe : Homme
Âge : 33 ans
Rémunération : 52000 €</v>
      </c>
      <c r="U8" s="32" t="str">
        <f>'base de travail'!$C$2:$C$13&amp;CHAR(10)&amp;
"Sexe : "&amp;'base de travail'!$R$2:$R$13&amp;CHAR(10)&amp;
"Ancienneté : "&amp;'base de travail'!$F$2:$F$13&amp;" ans"&amp;CHAR(10)&amp;
"Rémunération : "&amp;'base de travail'!$L$2:$L$13&amp;" €"</f>
        <v>Test 3
Sexe : Homme
Ancienneté : 9 ans
Rémunération : 52000 €</v>
      </c>
      <c r="V8" s="33" t="str">
        <f>'base de travail'!$C$2:$C$13&amp;CHAR(10)&amp;
"Sexe : "&amp;'base de travail'!$R$2:$R$13&amp;CHAR(10)&amp;
"Directeur : "&amp;'base de travail'!$A$2:$A$13&amp;CHAR(10)&amp;
"Société : "&amp;'base de travail'!$B$2:$B$13&amp;CHAR(10)&amp;
"Rémunération : "&amp;'base de travail'!$L$2:$L$13&amp;" €"</f>
        <v>Test 3
Sexe : Homme
Directeur : Azerty
Société : AAA
Rémunération : 52000 €</v>
      </c>
      <c r="AH8" t="str">
        <f t="array" ref="AH8">IFERROR(INDEX(Liste,MATCH(SMALL(IF((COUNTIF(AH$1:AH7,Liste)=0)*(Liste&lt;&gt;""),COUNTIF(Liste,"&lt;"&amp;Liste)),1),IF(Liste&lt;&gt;"",COUNTIF(Liste,"&lt;"&amp;Liste)),0)),"")</f>
        <v>Test 2</v>
      </c>
    </row>
    <row r="9" spans="1:34" x14ac:dyDescent="0.35">
      <c r="A9" s="23" t="s">
        <v>43</v>
      </c>
      <c r="B9" s="24" t="s">
        <v>44</v>
      </c>
      <c r="C9" s="25" t="s">
        <v>45</v>
      </c>
      <c r="D9" s="26" t="s">
        <v>13</v>
      </c>
      <c r="E9" s="27">
        <v>35</v>
      </c>
      <c r="F9" s="27">
        <v>10</v>
      </c>
      <c r="G9" s="26"/>
      <c r="H9" s="28">
        <v>4200</v>
      </c>
      <c r="I9" s="29"/>
      <c r="J9" s="30"/>
      <c r="K9" s="30"/>
      <c r="L9" s="31">
        <f t="shared" si="6"/>
        <v>54600</v>
      </c>
      <c r="M9" s="14">
        <f>IF(N9="","",LignesVisibles($N$2:N9))</f>
        <v>8</v>
      </c>
      <c r="N9" s="32" t="str">
        <f>IF('rem par directeur'!$K$2="",Tableau1[Directeur],IF(Tableau1[[#This Row],[Directeur]]='rem par directeur'!$K$2,Tableau1[[#This Row],[Directeur]],NA()))</f>
        <v>Qsdfgh</v>
      </c>
      <c r="O9" s="32">
        <f t="shared" si="7"/>
        <v>54600</v>
      </c>
      <c r="P9" s="32" t="e">
        <f t="shared" si="8"/>
        <v>#N/A</v>
      </c>
      <c r="Q9" s="32">
        <f t="shared" si="1"/>
        <v>54600</v>
      </c>
      <c r="R9" s="32" t="str">
        <f t="shared" si="9"/>
        <v>Homme</v>
      </c>
      <c r="S9" s="32" t="str">
        <f t="shared" si="10"/>
        <v>Qsdfgh
BBB</v>
      </c>
      <c r="T9" s="32" t="str">
        <f>'base de travail'!$C$2:$C$13&amp;CHAR(10)&amp;
"Sexe : "&amp;'base de travail'!$R$2:$R$13&amp;CHAR(10)&amp;
"Âge : "&amp;'base de travail'!$E$2:$E$13&amp;" ans"&amp;CHAR(10)&amp;
"Rémunération : "&amp;'base de travail'!$L$2:$L$13&amp;" €"</f>
        <v>Test 4
Sexe : Homme
Âge : 35 ans
Rémunération : 54600 €</v>
      </c>
      <c r="U9" s="32" t="str">
        <f>'base de travail'!$C$2:$C$13&amp;CHAR(10)&amp;
"Sexe : "&amp;'base de travail'!$R$2:$R$13&amp;CHAR(10)&amp;
"Ancienneté : "&amp;'base de travail'!$F$2:$F$13&amp;" ans"&amp;CHAR(10)&amp;
"Rémunération : "&amp;'base de travail'!$L$2:$L$13&amp;" €"</f>
        <v>Test 4
Sexe : Homme
Ancienneté : 10 ans
Rémunération : 54600 €</v>
      </c>
      <c r="V9" s="33" t="str">
        <f>'base de travail'!$C$2:$C$13&amp;CHAR(10)&amp;
"Sexe : "&amp;'base de travail'!$R$2:$R$13&amp;CHAR(10)&amp;
"Directeur : "&amp;'base de travail'!$A$2:$A$13&amp;CHAR(10)&amp;
"Société : "&amp;'base de travail'!$B$2:$B$13&amp;CHAR(10)&amp;
"Rémunération : "&amp;'base de travail'!$L$2:$L$13&amp;" €"</f>
        <v>Test 4
Sexe : Homme
Directeur : Qsdfgh
Société : BBB
Rémunération : 54600 €</v>
      </c>
      <c r="AH9" t="str">
        <f t="array" ref="AH9">IFERROR(INDEX(Liste,MATCH(SMALL(IF((COUNTIF(AH$1:AH8,Liste)=0)*(Liste&lt;&gt;""),COUNTIF(Liste,"&lt;"&amp;Liste)),1),IF(Liste&lt;&gt;"",COUNTIF(Liste,"&lt;"&amp;Liste)),0)),"")</f>
        <v/>
      </c>
    </row>
    <row r="10" spans="1:34" x14ac:dyDescent="0.35">
      <c r="A10" s="23" t="s">
        <v>12</v>
      </c>
      <c r="B10" s="24" t="s">
        <v>46</v>
      </c>
      <c r="C10" s="25" t="s">
        <v>12</v>
      </c>
      <c r="D10" s="26" t="s">
        <v>26</v>
      </c>
      <c r="E10" s="27">
        <v>38</v>
      </c>
      <c r="F10" s="27">
        <v>12</v>
      </c>
      <c r="G10" s="26"/>
      <c r="H10" s="28">
        <v>4800</v>
      </c>
      <c r="I10" s="29"/>
      <c r="J10" s="30"/>
      <c r="K10" s="30"/>
      <c r="L10" s="31">
        <f t="shared" si="6"/>
        <v>62400</v>
      </c>
      <c r="M10" s="32">
        <f>IF(N10="","",LignesVisibles($N$2:N10))</f>
        <v>9</v>
      </c>
      <c r="N10" s="32" t="str">
        <f>IF('rem par directeur'!$K$2="",Tableau1[Directeur],IF(Tableau1[[#This Row],[Directeur]]='rem par directeur'!$K$2,Tableau1[[#This Row],[Directeur]],NA()))</f>
        <v>A</v>
      </c>
      <c r="O10" s="32" t="e">
        <f t="shared" si="7"/>
        <v>#N/A</v>
      </c>
      <c r="P10" s="32">
        <f t="shared" si="8"/>
        <v>62400</v>
      </c>
      <c r="Q10" s="32">
        <f t="shared" si="1"/>
        <v>62400</v>
      </c>
      <c r="R10" s="32" t="str">
        <f t="shared" si="9"/>
        <v>Femme</v>
      </c>
      <c r="S10" s="32" t="str">
        <f t="shared" si="10"/>
        <v>A
CCC</v>
      </c>
      <c r="T10" s="32" t="str">
        <f>'base de travail'!$C$2:$C$13&amp;CHAR(10)&amp;
"Sexe : "&amp;'base de travail'!$R$2:$R$13&amp;CHAR(10)&amp;
"Âge : "&amp;'base de travail'!$E$2:$E$13&amp;" ans"&amp;CHAR(10)&amp;
"Rémunération : "&amp;'base de travail'!$L$2:$L$13&amp;" €"</f>
        <v>A
Sexe : Femme
Âge : 38 ans
Rémunération : 62400 €</v>
      </c>
      <c r="U10" s="32" t="str">
        <f>'base de travail'!$C$2:$C$13&amp;CHAR(10)&amp;
"Sexe : "&amp;'base de travail'!$R$2:$R$13&amp;CHAR(10)&amp;
"Ancienneté : "&amp;'base de travail'!$F$2:$F$13&amp;" ans"&amp;CHAR(10)&amp;
"Rémunération : "&amp;'base de travail'!$L$2:$L$13&amp;" €"</f>
        <v>A
Sexe : Femme
Ancienneté : 12 ans
Rémunération : 62400 €</v>
      </c>
      <c r="V10" s="33" t="str">
        <f>'base de travail'!$C$2:$C$13&amp;CHAR(10)&amp;
"Sexe : "&amp;'base de travail'!$R$2:$R$13&amp;CHAR(10)&amp;
"Directeur : "&amp;'base de travail'!$A$2:$A$13&amp;CHAR(10)&amp;
"Société : "&amp;'base de travail'!$B$2:$B$13&amp;CHAR(10)&amp;
"Rémunération : "&amp;'base de travail'!$L$2:$L$13&amp;" €"</f>
        <v>A
Sexe : Femme
Directeur : A
Société : CCC
Rémunération : 62400 €</v>
      </c>
      <c r="AH10" t="str">
        <f t="array" ref="AH10">IFERROR(INDEX(Liste,MATCH(SMALL(IF((COUNTIF(AH$1:AH9,Liste)=0)*(Liste&lt;&gt;""),COUNTIF(Liste,"&lt;"&amp;Liste)),1),IF(Liste&lt;&gt;"",COUNTIF(Liste,"&lt;"&amp;Liste)),0)),"")</f>
        <v/>
      </c>
    </row>
    <row r="11" spans="1:34" x14ac:dyDescent="0.35">
      <c r="A11" s="23" t="s">
        <v>40</v>
      </c>
      <c r="B11" s="24" t="s">
        <v>47</v>
      </c>
      <c r="C11" s="25" t="s">
        <v>50</v>
      </c>
      <c r="D11" s="26" t="s">
        <v>13</v>
      </c>
      <c r="E11" s="27">
        <v>47</v>
      </c>
      <c r="F11" s="27">
        <v>10</v>
      </c>
      <c r="G11" s="26"/>
      <c r="H11" s="28">
        <v>5100</v>
      </c>
      <c r="I11" s="29"/>
      <c r="J11" s="30"/>
      <c r="K11" s="30"/>
      <c r="L11" s="31">
        <f t="shared" si="6"/>
        <v>66300</v>
      </c>
      <c r="M11" s="32">
        <f>IF(N11="","",LignesVisibles($N$2:N11))</f>
        <v>10</v>
      </c>
      <c r="N11" s="32" t="str">
        <f>IF('rem par directeur'!$K$2="",Tableau1[Directeur],IF(Tableau1[[#This Row],[Directeur]]='rem par directeur'!$K$2,Tableau1[[#This Row],[Directeur]],NA()))</f>
        <v>Azerty</v>
      </c>
      <c r="O11" s="32">
        <f t="shared" si="7"/>
        <v>66300</v>
      </c>
      <c r="P11" s="32" t="e">
        <f t="shared" si="8"/>
        <v>#N/A</v>
      </c>
      <c r="Q11" s="32">
        <f t="shared" si="1"/>
        <v>66300</v>
      </c>
      <c r="R11" s="32" t="str">
        <f t="shared" si="9"/>
        <v>Homme</v>
      </c>
      <c r="S11" s="32" t="str">
        <f t="shared" si="10"/>
        <v>Azerty
DDD</v>
      </c>
      <c r="T11" s="32" t="str">
        <f>'base de travail'!$C$2:$C$13&amp;CHAR(10)&amp;
"Sexe : "&amp;'base de travail'!$R$2:$R$13&amp;CHAR(10)&amp;
"Âge : "&amp;'base de travail'!$E$2:$E$13&amp;" ans"&amp;CHAR(10)&amp;
"Rémunération : "&amp;'base de travail'!$L$2:$L$13&amp;" €"</f>
        <v>Test 5
Sexe : Homme
Âge : 47 ans
Rémunération : 66300 €</v>
      </c>
      <c r="U11" s="32" t="str">
        <f>'base de travail'!$C$2:$C$13&amp;CHAR(10)&amp;
"Sexe : "&amp;'base de travail'!$R$2:$R$13&amp;CHAR(10)&amp;
"Ancienneté : "&amp;'base de travail'!$F$2:$F$13&amp;" ans"&amp;CHAR(10)&amp;
"Rémunération : "&amp;'base de travail'!$L$2:$L$13&amp;" €"</f>
        <v>Test 5
Sexe : Homme
Ancienneté : 10 ans
Rémunération : 66300 €</v>
      </c>
      <c r="V11" s="33" t="str">
        <f>'base de travail'!$C$2:$C$13&amp;CHAR(10)&amp;
"Sexe : "&amp;'base de travail'!$R$2:$R$13&amp;CHAR(10)&amp;
"Directeur : "&amp;'base de travail'!$A$2:$A$13&amp;CHAR(10)&amp;
"Société : "&amp;'base de travail'!$B$2:$B$13&amp;CHAR(10)&amp;
"Rémunération : "&amp;'base de travail'!$L$2:$L$13&amp;" €"</f>
        <v>Test 5
Sexe : Homme
Directeur : Azerty
Société : DDD
Rémunération : 66300 €</v>
      </c>
      <c r="AH11" t="str">
        <f t="array" ref="AH11">IFERROR(INDEX(Liste,MATCH(SMALL(IF((COUNTIF(AH$1:AH10,Liste)=0)*(Liste&lt;&gt;""),COUNTIF(Liste,"&lt;"&amp;Liste)),1),IF(Liste&lt;&gt;"",COUNTIF(Liste,"&lt;"&amp;Liste)),0)),"")</f>
        <v/>
      </c>
    </row>
    <row r="12" spans="1:34" x14ac:dyDescent="0.35">
      <c r="A12" s="23" t="s">
        <v>12</v>
      </c>
      <c r="B12" s="24" t="s">
        <v>49</v>
      </c>
      <c r="C12" s="25" t="s">
        <v>48</v>
      </c>
      <c r="D12" s="26" t="s">
        <v>26</v>
      </c>
      <c r="E12" s="27">
        <v>50</v>
      </c>
      <c r="F12" s="27">
        <v>14</v>
      </c>
      <c r="G12" s="26"/>
      <c r="H12" s="28">
        <v>5450</v>
      </c>
      <c r="I12" s="29"/>
      <c r="J12" s="30"/>
      <c r="K12" s="30"/>
      <c r="L12" s="31">
        <f>(H12*13)+I12+J12+K12</f>
        <v>70850</v>
      </c>
      <c r="M12" s="32">
        <f>IF(N12="","",LignesVisibles($N$2:N12))</f>
        <v>11</v>
      </c>
      <c r="N12" s="32" t="str">
        <f>IF('rem par directeur'!$K$2="",Tableau1[Directeur],IF(Tableau1[[#This Row],[Directeur]]='rem par directeur'!$K$2,Tableau1[[#This Row],[Directeur]],NA()))</f>
        <v>A</v>
      </c>
      <c r="O12" s="32" t="e">
        <f t="shared" si="7"/>
        <v>#N/A</v>
      </c>
      <c r="P12" s="32">
        <f t="shared" si="8"/>
        <v>70850</v>
      </c>
      <c r="Q12" s="32">
        <f t="shared" si="1"/>
        <v>70850</v>
      </c>
      <c r="R12" s="32" t="str">
        <f t="shared" si="9"/>
        <v>Femme</v>
      </c>
      <c r="S12" s="32" t="str">
        <f t="shared" si="10"/>
        <v>A
QQQQ</v>
      </c>
      <c r="T12" s="32" t="str">
        <f>'base de travail'!$C$2:$C$13&amp;CHAR(10)&amp;
"Sexe : "&amp;'base de travail'!$R$2:$R$13&amp;CHAR(10)&amp;
"Âge : "&amp;'base de travail'!$E$2:$E$13&amp;" ans"&amp;CHAR(10)&amp;
"Rémunération : "&amp;'base de travail'!$L$2:$L$13&amp;" €"</f>
        <v>Test 6
Sexe : Femme
Âge : 50 ans
Rémunération : 70850 €</v>
      </c>
      <c r="U12" s="32" t="str">
        <f>'base de travail'!$C$2:$C$13&amp;CHAR(10)&amp;
"Sexe : "&amp;'base de travail'!$R$2:$R$13&amp;CHAR(10)&amp;
"Ancienneté : "&amp;'base de travail'!$F$2:$F$13&amp;" ans"&amp;CHAR(10)&amp;
"Rémunération : "&amp;'base de travail'!$L$2:$L$13&amp;" €"</f>
        <v>Test 6
Sexe : Femme
Ancienneté : 14 ans
Rémunération : 70850 €</v>
      </c>
      <c r="V12" s="33" t="str">
        <f>'base de travail'!$C$2:$C$13&amp;CHAR(10)&amp;
"Sexe : "&amp;'base de travail'!$R$2:$R$13&amp;CHAR(10)&amp;
"Directeur : "&amp;'base de travail'!$A$2:$A$13&amp;CHAR(10)&amp;
"Société : "&amp;'base de travail'!$B$2:$B$13&amp;CHAR(10)&amp;
"Rémunération : "&amp;'base de travail'!$L$2:$L$13&amp;" €"</f>
        <v>Test 6
Sexe : Femme
Directeur : A
Société : QQQQ
Rémunération : 70850 €</v>
      </c>
      <c r="AH12" t="str">
        <f t="array" ref="AH12">IFERROR(INDEX(Liste,MATCH(SMALL(IF((COUNTIF(AH$1:AH11,Liste)=0)*(Liste&lt;&gt;""),COUNTIF(Liste,"&lt;"&amp;Liste)),1),IF(Liste&lt;&gt;"",COUNTIF(Liste,"&lt;"&amp;Liste)),0)),"")</f>
        <v/>
      </c>
    </row>
    <row r="13" spans="1:34" x14ac:dyDescent="0.35">
      <c r="A13" s="23" t="s">
        <v>40</v>
      </c>
      <c r="B13" s="24" t="s">
        <v>52</v>
      </c>
      <c r="C13" s="25" t="s">
        <v>53</v>
      </c>
      <c r="D13" s="26" t="s">
        <v>13</v>
      </c>
      <c r="E13" s="27">
        <v>58</v>
      </c>
      <c r="F13" s="27">
        <v>19</v>
      </c>
      <c r="G13" s="26"/>
      <c r="H13" s="28">
        <v>6300</v>
      </c>
      <c r="I13" s="29"/>
      <c r="J13" s="30"/>
      <c r="K13" s="30"/>
      <c r="L13" s="31">
        <f>(H13*13)+I13+J13+K13</f>
        <v>81900</v>
      </c>
      <c r="M13" s="32">
        <f>IF(N13="","",LignesVisibles($N$2:N13))</f>
        <v>12</v>
      </c>
      <c r="N13" s="32" t="str">
        <f>IF('rem par directeur'!$K$2="",Tableau1[Directeur],IF(Tableau1[[#This Row],[Directeur]]='rem par directeur'!$K$2,Tableau1[[#This Row],[Directeur]],NA()))</f>
        <v>Azerty</v>
      </c>
      <c r="O13" s="32">
        <f t="shared" si="7"/>
        <v>81900</v>
      </c>
      <c r="P13" s="32" t="e">
        <f t="shared" si="8"/>
        <v>#N/A</v>
      </c>
      <c r="Q13" s="32">
        <f>IF(N13&lt;&gt;"",$L13,NA())</f>
        <v>81900</v>
      </c>
      <c r="R13" s="32" t="str">
        <f t="shared" si="9"/>
        <v>Homme</v>
      </c>
      <c r="S13" s="32" t="str">
        <f t="shared" si="10"/>
        <v>Azerty
SSS</v>
      </c>
      <c r="T13" s="32" t="str">
        <f>'base de travail'!$C$2:$C$13&amp;CHAR(10)&amp;
"Sexe : "&amp;'base de travail'!$R$2:$R$13&amp;CHAR(10)&amp;
"Âge : "&amp;'base de travail'!$E$2:$E$13&amp;" ans"&amp;CHAR(10)&amp;
"Rémunération : "&amp;'base de travail'!$L$2:$L$13&amp;" €"</f>
        <v>AL 22
Sexe : Homme
Âge : 58 ans
Rémunération : 81900 €</v>
      </c>
      <c r="U13" s="32" t="str">
        <f>'base de travail'!$C$2:$C$13&amp;CHAR(10)&amp;
"Sexe : "&amp;'base de travail'!$R$2:$R$13&amp;CHAR(10)&amp;
"Ancienneté : "&amp;'base de travail'!$F$2:$F$13&amp;" ans"&amp;CHAR(10)&amp;
"Rémunération : "&amp;'base de travail'!$L$2:$L$13&amp;" €"</f>
        <v>AL 22
Sexe : Homme
Ancienneté : 19 ans
Rémunération : 81900 €</v>
      </c>
      <c r="V13" s="33" t="str">
        <f>'base de travail'!$C$2:$C$13&amp;CHAR(10)&amp;
"Sexe : "&amp;'base de travail'!$R$2:$R$13&amp;CHAR(10)&amp;
"Directeur : "&amp;'base de travail'!$A$2:$A$13&amp;CHAR(10)&amp;
"Société : "&amp;'base de travail'!$B$2:$B$13&amp;CHAR(10)&amp;
"Rémunération : "&amp;'base de travail'!$L$2:$L$13&amp;" €"</f>
        <v>AL 22
Sexe : Homme
Directeur : Azerty
Société : SSS
Rémunération : 81900 €</v>
      </c>
      <c r="AH13" t="str">
        <f t="array" ref="AH13">IFERROR(INDEX(Liste,MATCH(SMALL(IF((COUNTIF(AH$1:AH12,Liste)=0)*(Liste&lt;&gt;""),COUNTIF(Liste,"&lt;"&amp;Liste)),1),IF(Liste&lt;&gt;"",COUNTIF(Liste,"&lt;"&amp;Liste)),0)),"")</f>
        <v/>
      </c>
    </row>
    <row r="14" spans="1:34" x14ac:dyDescent="0.35">
      <c r="AH14" t="str">
        <f t="array" ref="AH14">IFERROR(INDEX(Liste,MATCH(SMALL(IF((COUNTIF(AH$1:AH13,Liste)=0)*(Liste&lt;&gt;""),COUNTIF(Liste,"&lt;"&amp;Liste)),1),IF(Liste&lt;&gt;"",COUNTIF(Liste,"&lt;"&amp;Liste)),0)),"")</f>
        <v/>
      </c>
    </row>
    <row r="15" spans="1:34" x14ac:dyDescent="0.35">
      <c r="AH15" t="str">
        <f t="array" ref="AH15">IFERROR(INDEX(Liste,MATCH(SMALL(IF((COUNTIF(AH$1:AH14,Liste)=0)*(Liste&lt;&gt;""),COUNTIF(Liste,"&lt;"&amp;Liste)),1),IF(Liste&lt;&gt;"",COUNTIF(Liste,"&lt;"&amp;Liste)),0)),"")</f>
        <v/>
      </c>
    </row>
    <row r="16" spans="1:34" x14ac:dyDescent="0.35">
      <c r="K16" s="34"/>
      <c r="AH16" t="str">
        <f t="array" ref="AH16">IFERROR(INDEX(Liste,MATCH(SMALL(IF((COUNTIF(AH$1:AH15,Liste)=0)*(Liste&lt;&gt;""),COUNTIF(Liste,"&lt;"&amp;Liste)),1),IF(Liste&lt;&gt;"",COUNTIF(Liste,"&lt;"&amp;Liste)),0)),"")</f>
        <v/>
      </c>
    </row>
    <row r="17" spans="11:34" x14ac:dyDescent="0.35">
      <c r="K17" s="34"/>
      <c r="AH17" t="str">
        <f t="array" ref="AH17">IFERROR(INDEX(Liste,MATCH(SMALL(IF((COUNTIF(AH$1:AH16,Liste)=0)*(Liste&lt;&gt;""),COUNTIF(Liste,"&lt;"&amp;Liste)),1),IF(Liste&lt;&gt;"",COUNTIF(Liste,"&lt;"&amp;Liste)),0)),"")</f>
        <v/>
      </c>
    </row>
    <row r="18" spans="11:34" x14ac:dyDescent="0.35">
      <c r="K18" t="str">
        <f>IFERROR(INDEX(M2:M1000,SMALL(IF(M2:M1000&lt;&gt;"",ROW(M2:M1000)-MIN(ROW(M2:M1000))+1,""),ROWS($A$1:A1))),"")</f>
        <v/>
      </c>
      <c r="AH18" t="str">
        <f t="array" ref="AH18">IFERROR(INDEX(Liste,MATCH(SMALL(IF((COUNTIF(AH$1:AH17,Liste)=0)*(Liste&lt;&gt;""),COUNTIF(Liste,"&lt;"&amp;Liste)),1),IF(Liste&lt;&gt;"",COUNTIF(Liste,"&lt;"&amp;Liste)),0)),"")</f>
        <v/>
      </c>
    </row>
    <row r="19" spans="11:34" x14ac:dyDescent="0.35">
      <c r="K19" t="str">
        <f>IFERROR(INDEX($M$2:$M$1000,SMALL(IF($M$2:$M$1000&lt;&gt;"",ROW($M$2:$M$1000)-MIN(ROW($M$2:$M$1000))+1,""),ROWS($A$1:A1))),"")</f>
        <v/>
      </c>
      <c r="AH19" t="str">
        <f t="array" ref="AH19">IFERROR(INDEX(Liste,MATCH(SMALL(IF((COUNTIF(AH$1:AH18,Liste)=0)*(Liste&lt;&gt;""),COUNTIF(Liste,"&lt;"&amp;Liste)),1),IF(Liste&lt;&gt;"",COUNTIF(Liste,"&lt;"&amp;Liste)),0)),"")</f>
        <v/>
      </c>
    </row>
    <row r="20" spans="11:34" x14ac:dyDescent="0.35">
      <c r="AH20" t="str">
        <f t="array" ref="AH20">IFERROR(INDEX(Liste,MATCH(SMALL(IF((COUNTIF(AH$1:AH19,Liste)=0)*(Liste&lt;&gt;""),COUNTIF(Liste,"&lt;"&amp;Liste)),1),IF(Liste&lt;&gt;"",COUNTIF(Liste,"&lt;"&amp;Liste)),0)),"")</f>
        <v/>
      </c>
    </row>
    <row r="21" spans="11:34" x14ac:dyDescent="0.35">
      <c r="AH21" t="str">
        <f t="array" ref="AH21">IFERROR(INDEX(Liste,MATCH(SMALL(IF((COUNTIF(AH$1:AH20,Liste)=0)*(Liste&lt;&gt;""),COUNTIF(Liste,"&lt;"&amp;Liste)),1),IF(Liste&lt;&gt;"",COUNTIF(Liste,"&lt;"&amp;Liste)),0)),"")</f>
        <v/>
      </c>
    </row>
    <row r="22" spans="11:34" x14ac:dyDescent="0.35">
      <c r="AH22" t="str">
        <f t="array" ref="AH22">IFERROR(INDEX(Liste,MATCH(SMALL(IF((COUNTIF(AH$1:AH21,Liste)=0)*(Liste&lt;&gt;""),COUNTIF(Liste,"&lt;"&amp;Liste)),1),IF(Liste&lt;&gt;"",COUNTIF(Liste,"&lt;"&amp;Liste)),0)),"")</f>
        <v/>
      </c>
    </row>
    <row r="23" spans="11:34" x14ac:dyDescent="0.35">
      <c r="AH23" t="str">
        <f t="array" ref="AH23">IFERROR(INDEX(Liste,MATCH(SMALL(IF((COUNTIF(AH$1:AH22,Liste)=0)*(Liste&lt;&gt;""),COUNTIF(Liste,"&lt;"&amp;Liste)),1),IF(Liste&lt;&gt;"",COUNTIF(Liste,"&lt;"&amp;Liste)),0)),"")</f>
        <v/>
      </c>
    </row>
    <row r="24" spans="11:34" x14ac:dyDescent="0.35">
      <c r="AH24" t="str">
        <f t="array" ref="AH24">IFERROR(INDEX(Liste,MATCH(SMALL(IF((COUNTIF(AH$1:AH23,Liste)=0)*(Liste&lt;&gt;""),COUNTIF(Liste,"&lt;"&amp;Liste)),1),IF(Liste&lt;&gt;"",COUNTIF(Liste,"&lt;"&amp;Liste)),0)),"")</f>
        <v/>
      </c>
    </row>
    <row r="25" spans="11:34" x14ac:dyDescent="0.35">
      <c r="AH25" t="str">
        <f t="array" ref="AH25">IFERROR(INDEX(Liste,MATCH(SMALL(IF((COUNTIF(AH$1:AH24,Liste)=0)*(Liste&lt;&gt;""),COUNTIF(Liste,"&lt;"&amp;Liste)),1),IF(Liste&lt;&gt;"",COUNTIF(Liste,"&lt;"&amp;Liste)),0)),"")</f>
        <v/>
      </c>
    </row>
    <row r="26" spans="11:34" x14ac:dyDescent="0.35">
      <c r="AH26" t="str">
        <f t="array" ref="AH26">IFERROR(INDEX(Liste,MATCH(SMALL(IF((COUNTIF(AH$1:AH25,Liste)=0)*(Liste&lt;&gt;""),COUNTIF(Liste,"&lt;"&amp;Liste)),1),IF(Liste&lt;&gt;"",COUNTIF(Liste,"&lt;"&amp;Liste)),0)),"")</f>
        <v/>
      </c>
    </row>
    <row r="27" spans="11:34" x14ac:dyDescent="0.35">
      <c r="AH27" t="str">
        <f t="array" ref="AH27">IFERROR(INDEX(Liste,MATCH(SMALL(IF((COUNTIF(AH$1:AH26,Liste)=0)*(Liste&lt;&gt;""),COUNTIF(Liste,"&lt;"&amp;Liste)),1),IF(Liste&lt;&gt;"",COUNTIF(Liste,"&lt;"&amp;Liste)),0)),"")</f>
        <v/>
      </c>
    </row>
    <row r="28" spans="11:34" x14ac:dyDescent="0.35">
      <c r="AH28" t="str">
        <f t="array" ref="AH28">IFERROR(INDEX(Liste,MATCH(SMALL(IF((COUNTIF(AH$1:AH27,Liste)=0)*(Liste&lt;&gt;""),COUNTIF(Liste,"&lt;"&amp;Liste)),1),IF(Liste&lt;&gt;"",COUNTIF(Liste,"&lt;"&amp;Liste)),0)),"")</f>
        <v/>
      </c>
    </row>
    <row r="29" spans="11:34" x14ac:dyDescent="0.35">
      <c r="AH29" t="str">
        <f t="array" ref="AH29">IFERROR(INDEX(Liste,MATCH(SMALL(IF((COUNTIF(AH$1:AH28,Liste)=0)*(Liste&lt;&gt;""),COUNTIF(Liste,"&lt;"&amp;Liste)),1),IF(Liste&lt;&gt;"",COUNTIF(Liste,"&lt;"&amp;Liste)),0)),"")</f>
        <v/>
      </c>
    </row>
    <row r="30" spans="11:34" x14ac:dyDescent="0.35">
      <c r="AH30" t="str">
        <f t="array" ref="AH30">IFERROR(INDEX(Liste,MATCH(SMALL(IF((COUNTIF(AH$1:AH29,Liste)=0)*(Liste&lt;&gt;""),COUNTIF(Liste,"&lt;"&amp;Liste)),1),IF(Liste&lt;&gt;"",COUNTIF(Liste,"&lt;"&amp;Liste)),0)),"")</f>
        <v/>
      </c>
    </row>
    <row r="31" spans="11:34" x14ac:dyDescent="0.35">
      <c r="AH31" t="str">
        <f t="array" ref="AH31">IFERROR(INDEX(Liste,MATCH(SMALL(IF((COUNTIF(AH$1:AH30,Liste)=0)*(Liste&lt;&gt;""),COUNTIF(Liste,"&lt;"&amp;Liste)),1),IF(Liste&lt;&gt;"",COUNTIF(Liste,"&lt;"&amp;Liste)),0)),"")</f>
        <v/>
      </c>
    </row>
    <row r="32" spans="11:34" x14ac:dyDescent="0.35">
      <c r="AH32" t="str">
        <f t="array" ref="AH32">IFERROR(INDEX(Liste,MATCH(SMALL(IF((COUNTIF(AH$1:AH31,Liste)=0)*(Liste&lt;&gt;""),COUNTIF(Liste,"&lt;"&amp;Liste)),1),IF(Liste&lt;&gt;"",COUNTIF(Liste,"&lt;"&amp;Liste)),0)),"")</f>
        <v/>
      </c>
    </row>
    <row r="33" spans="34:34" x14ac:dyDescent="0.35">
      <c r="AH33" t="str">
        <f t="array" ref="AH33">IFERROR(INDEX(Liste,MATCH(SMALL(IF((COUNTIF(AH$1:AH32,Liste)=0)*(Liste&lt;&gt;""),COUNTIF(Liste,"&lt;"&amp;Liste)),1),IF(Liste&lt;&gt;"",COUNTIF(Liste,"&lt;"&amp;Liste)),0)),"")</f>
        <v/>
      </c>
    </row>
    <row r="34" spans="34:34" x14ac:dyDescent="0.35">
      <c r="AH34" t="str">
        <f t="array" ref="AH34">IFERROR(INDEX(Liste,MATCH(SMALL(IF((COUNTIF(AH$1:AH33,Liste)=0)*(Liste&lt;&gt;""),COUNTIF(Liste,"&lt;"&amp;Liste)),1),IF(Liste&lt;&gt;"",COUNTIF(Liste,"&lt;"&amp;Liste)),0)),"")</f>
        <v/>
      </c>
    </row>
    <row r="35" spans="34:34" x14ac:dyDescent="0.35">
      <c r="AH35" t="str">
        <f t="array" ref="AH35">IFERROR(INDEX(Liste,MATCH(SMALL(IF((COUNTIF(AH$1:AH34,Liste)=0)*(Liste&lt;&gt;""),COUNTIF(Liste,"&lt;"&amp;Liste)),1),IF(Liste&lt;&gt;"",COUNTIF(Liste,"&lt;"&amp;Liste)),0)),"")</f>
        <v/>
      </c>
    </row>
    <row r="36" spans="34:34" x14ac:dyDescent="0.35">
      <c r="AH36" t="str">
        <f t="array" ref="AH36">IFERROR(INDEX(Liste,MATCH(SMALL(IF((COUNTIF(AH$1:AH35,Liste)=0)*(Liste&lt;&gt;""),COUNTIF(Liste,"&lt;"&amp;Liste)),1),IF(Liste&lt;&gt;"",COUNTIF(Liste,"&lt;"&amp;Liste)),0)),"")</f>
        <v/>
      </c>
    </row>
    <row r="37" spans="34:34" x14ac:dyDescent="0.35">
      <c r="AH37" t="str">
        <f t="array" ref="AH37">IFERROR(INDEX(Liste,MATCH(SMALL(IF((COUNTIF(AH$1:AH36,Liste)=0)*(Liste&lt;&gt;""),COUNTIF(Liste,"&lt;"&amp;Liste)),1),IF(Liste&lt;&gt;"",COUNTIF(Liste,"&lt;"&amp;Liste)),0)),"")</f>
        <v/>
      </c>
    </row>
    <row r="38" spans="34:34" x14ac:dyDescent="0.35">
      <c r="AH38" t="str">
        <f t="array" ref="AH38">IFERROR(INDEX(Liste,MATCH(SMALL(IF((COUNTIF(AH$1:AH37,Liste)=0)*(Liste&lt;&gt;""),COUNTIF(Liste,"&lt;"&amp;Liste)),1),IF(Liste&lt;&gt;"",COUNTIF(Liste,"&lt;"&amp;Liste)),0)),"")</f>
        <v/>
      </c>
    </row>
    <row r="39" spans="34:34" x14ac:dyDescent="0.35">
      <c r="AH39" t="str">
        <f t="array" ref="AH39">IFERROR(INDEX(Liste,MATCH(SMALL(IF((COUNTIF(AH$1:AH38,Liste)=0)*(Liste&lt;&gt;""),COUNTIF(Liste,"&lt;"&amp;Liste)),1),IF(Liste&lt;&gt;"",COUNTIF(Liste,"&lt;"&amp;Liste)),0)),"")</f>
        <v/>
      </c>
    </row>
    <row r="40" spans="34:34" x14ac:dyDescent="0.35">
      <c r="AH40" t="str">
        <f t="array" ref="AH40">IFERROR(INDEX(Liste,MATCH(SMALL(IF((COUNTIF(AH$1:AH39,Liste)=0)*(Liste&lt;&gt;""),COUNTIF(Liste,"&lt;"&amp;Liste)),1),IF(Liste&lt;&gt;"",COUNTIF(Liste,"&lt;"&amp;Liste)),0)),"")</f>
        <v/>
      </c>
    </row>
    <row r="41" spans="34:34" x14ac:dyDescent="0.35">
      <c r="AH41" t="str">
        <f t="array" ref="AH41">IFERROR(INDEX(Liste,MATCH(SMALL(IF((COUNTIF(AH$1:AH40,Liste)=0)*(Liste&lt;&gt;""),COUNTIF(Liste,"&lt;"&amp;Liste)),1),IF(Liste&lt;&gt;"",COUNTIF(Liste,"&lt;"&amp;Liste)),0)),"")</f>
        <v/>
      </c>
    </row>
    <row r="42" spans="34:34" x14ac:dyDescent="0.35">
      <c r="AH42" t="str">
        <f t="array" ref="AH42">IFERROR(INDEX(Liste,MATCH(SMALL(IF((COUNTIF(AH$1:AH41,Liste)=0)*(Liste&lt;&gt;""),COUNTIF(Liste,"&lt;"&amp;Liste)),1),IF(Liste&lt;&gt;"",COUNTIF(Liste,"&lt;"&amp;Liste)),0)),"")</f>
        <v/>
      </c>
    </row>
    <row r="43" spans="34:34" x14ac:dyDescent="0.35">
      <c r="AH43" t="str">
        <f t="array" ref="AH43">IFERROR(INDEX(Liste,MATCH(SMALL(IF((COUNTIF(AH$1:AH42,Liste)=0)*(Liste&lt;&gt;""),COUNTIF(Liste,"&lt;"&amp;Liste)),1),IF(Liste&lt;&gt;"",COUNTIF(Liste,"&lt;"&amp;Liste)),0)),"")</f>
        <v/>
      </c>
    </row>
    <row r="44" spans="34:34" x14ac:dyDescent="0.35">
      <c r="AH44" t="str">
        <f t="array" ref="AH44">IFERROR(INDEX(Liste,MATCH(SMALL(IF((COUNTIF(AH$1:AH43,Liste)=0)*(Liste&lt;&gt;""),COUNTIF(Liste,"&lt;"&amp;Liste)),1),IF(Liste&lt;&gt;"",COUNTIF(Liste,"&lt;"&amp;Liste)),0)),"")</f>
        <v/>
      </c>
    </row>
    <row r="45" spans="34:34" x14ac:dyDescent="0.35">
      <c r="AH45" t="str">
        <f t="array" ref="AH45">IFERROR(INDEX(Liste,MATCH(SMALL(IF((COUNTIF(AH$1:AH44,Liste)=0)*(Liste&lt;&gt;""),COUNTIF(Liste,"&lt;"&amp;Liste)),1),IF(Liste&lt;&gt;"",COUNTIF(Liste,"&lt;"&amp;Liste)),0)),"")</f>
        <v/>
      </c>
    </row>
    <row r="46" spans="34:34" x14ac:dyDescent="0.35">
      <c r="AH46" t="str">
        <f t="array" ref="AH46">IFERROR(INDEX(Liste,MATCH(SMALL(IF((COUNTIF(AH$1:AH45,Liste)=0)*(Liste&lt;&gt;""),COUNTIF(Liste,"&lt;"&amp;Liste)),1),IF(Liste&lt;&gt;"",COUNTIF(Liste,"&lt;"&amp;Liste)),0)),"")</f>
        <v/>
      </c>
    </row>
    <row r="47" spans="34:34" x14ac:dyDescent="0.35">
      <c r="AH47" t="str">
        <f t="array" ref="AH47">IFERROR(INDEX(Liste,MATCH(SMALL(IF((COUNTIF(AH$1:AH46,Liste)=0)*(Liste&lt;&gt;""),COUNTIF(Liste,"&lt;"&amp;Liste)),1),IF(Liste&lt;&gt;"",COUNTIF(Liste,"&lt;"&amp;Liste)),0)),"")</f>
        <v/>
      </c>
    </row>
    <row r="48" spans="34:34" x14ac:dyDescent="0.35">
      <c r="AH48" t="str">
        <f t="array" ref="AH48">IFERROR(INDEX(Liste,MATCH(SMALL(IF((COUNTIF(AH$1:AH47,Liste)=0)*(Liste&lt;&gt;""),COUNTIF(Liste,"&lt;"&amp;Liste)),1),IF(Liste&lt;&gt;"",COUNTIF(Liste,"&lt;"&amp;Liste)),0)),"")</f>
        <v/>
      </c>
    </row>
    <row r="49" spans="34:34" x14ac:dyDescent="0.35">
      <c r="AH49" t="str">
        <f t="array" ref="AH49">IFERROR(INDEX(Liste,MATCH(SMALL(IF((COUNTIF(AH$1:AH48,Liste)=0)*(Liste&lt;&gt;""),COUNTIF(Liste,"&lt;"&amp;Liste)),1),IF(Liste&lt;&gt;"",COUNTIF(Liste,"&lt;"&amp;Liste)),0)),"")</f>
        <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7FD37-4AD2-4D80-B4CC-7746B6DCAF8D}">
  <sheetPr codeName="Feuil2"/>
  <dimension ref="A1"/>
  <sheetViews>
    <sheetView showGridLines="0" tabSelected="1" workbookViewId="0"/>
  </sheetViews>
  <sheetFormatPr baseColWidth="10" defaultRowHeight="14.5" x14ac:dyDescent="0.3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4E2DA-E5B9-4076-8174-4ABA4A562197}">
  <sheetPr codeName="Feuil3"/>
  <dimension ref="A1"/>
  <sheetViews>
    <sheetView showGridLines="0" workbookViewId="0"/>
  </sheetViews>
  <sheetFormatPr baseColWidth="10" defaultRowHeight="14.5" x14ac:dyDescent="0.3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A3734-3C89-4468-B40B-A4B0C1A72DA4}">
  <sheetPr codeName="Feuil4"/>
  <dimension ref="K2"/>
  <sheetViews>
    <sheetView showGridLines="0" workbookViewId="0">
      <selection activeCell="K2" sqref="K2"/>
    </sheetView>
  </sheetViews>
  <sheetFormatPr baseColWidth="10" defaultRowHeight="14.5" x14ac:dyDescent="0.35"/>
  <cols>
    <col min="14" max="15" width="10.90625" customWidth="1"/>
  </cols>
  <sheetData>
    <row r="2" spans="11:11" x14ac:dyDescent="0.35">
      <c r="K2" s="35"/>
    </row>
  </sheetData>
  <dataValidations count="1">
    <dataValidation type="list" allowBlank="1" showInputMessage="1" showErrorMessage="1" sqref="K2" xr:uid="{CC50BE19-F0E6-4D80-9BFD-5E92EB899B56}">
      <formula1>Noms</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base de travail</vt:lpstr>
      <vt:lpstr>rem par age</vt:lpstr>
      <vt:lpstr>rem par ancienneté</vt:lpstr>
      <vt:lpstr>rem par directeur</vt:lpstr>
      <vt:lpstr>Liste</vt:lpstr>
      <vt:lpstr>MesPointsIndex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BELKASMI Nezha</dc:creator>
  <cp:lastModifiedBy>BELKASMI Nezha</cp:lastModifiedBy>
  <dcterms:created xsi:type="dcterms:W3CDTF">2024-04-04T07:37:52Z</dcterms:created>
  <dcterms:modified xsi:type="dcterms:W3CDTF">2025-02-16T09:19:58Z</dcterms:modified>
</cp:coreProperties>
</file>