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harts/chartEx1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bernard\Desktop\"/>
    </mc:Choice>
  </mc:AlternateContent>
  <bookViews>
    <workbookView xWindow="0" yWindow="0" windowWidth="23190" windowHeight="9180" tabRatio="598" firstSheet="5" activeTab="9"/>
  </bookViews>
  <sheets>
    <sheet name="suivis degradation magasin 2015" sheetId="96" r:id="rId1"/>
    <sheet name="suivis degradation magasin 2016" sheetId="98" r:id="rId2"/>
    <sheet name="suivis degradation magasin 2017" sheetId="97" r:id="rId3"/>
    <sheet name="Suivis degradation magasin 2018" sheetId="99" r:id="rId4"/>
    <sheet name="Suivis degradation magsin 2019" sheetId="100" r:id="rId5"/>
    <sheet name="graphique evolution des coûts" sheetId="102" r:id="rId6"/>
    <sheet name="Suivis degradtion magasin 2020" sheetId="103" r:id="rId7"/>
    <sheet name="Suivis degradtion magasin 2021" sheetId="104" r:id="rId8"/>
    <sheet name="BETA" sheetId="105" r:id="rId9"/>
    <sheet name="BETA 2" sheetId="108" r:id="rId10"/>
  </sheets>
  <definedNames>
    <definedName name="_xlnm._FilterDatabase" localSheetId="8" hidden="1">BETA!$B$5:$H$59</definedName>
    <definedName name="_xlnm._FilterDatabase" localSheetId="0" hidden="1">'suivis degradation magasin 2015'!$B$8:$I$22</definedName>
    <definedName name="_xlnm._FilterDatabase" localSheetId="1" hidden="1">'suivis degradation magasin 2016'!$B$9:$G$23</definedName>
    <definedName name="_xlnm._FilterDatabase" localSheetId="2" hidden="1">'suivis degradation magasin 2017'!$B$9:$I$25</definedName>
    <definedName name="_xlnm._FilterDatabase" localSheetId="3" hidden="1">'Suivis degradation magasin 2018'!$B$9:$I$24</definedName>
    <definedName name="_xlnm._FilterDatabase" localSheetId="4" hidden="1">'Suivis degradation magsin 2019'!$B$10:$H$31</definedName>
    <definedName name="_xlnm._FilterDatabase" localSheetId="6" hidden="1">'Suivis degradtion magasin 2020'!$B$10:$H$31</definedName>
    <definedName name="_xlnm._FilterDatabase" localSheetId="7" hidden="1">'Suivis degradtion magasin 2021'!$B$10:$H$31</definedName>
    <definedName name="_xlchart.v1.0" hidden="1">'BETA 2'!$A$4:$A$6</definedName>
    <definedName name="_xlchart.v1.1" hidden="1">'BETA 2'!$B$3</definedName>
    <definedName name="_xlchart.v1.2" hidden="1">'BETA 2'!$B$4:$B$6</definedName>
    <definedName name="_xlchart.v1.3" hidden="1">'BETA 2'!$C$3</definedName>
    <definedName name="_xlchart.v1.4" hidden="1">'BETA 2'!$C$4:$C$6</definedName>
    <definedName name="_xlchart.v1.5" hidden="1">'BETA 2'!$D$3</definedName>
    <definedName name="_xlchart.v1.6" hidden="1">'BETA 2'!$D$4:$D$6</definedName>
    <definedName name="_xlnm.Print_Area" localSheetId="0">'suivis degradation magasin 2015'!#REF!</definedName>
    <definedName name="_xlnm.Print_Area" localSheetId="1">'suivis degradation magasin 2016'!#REF!</definedName>
    <definedName name="_xlnm.Print_Area" localSheetId="2">'suivis degradation magasin 2017'!#REF!</definedName>
    <definedName name="_xlnm.Print_Area" localSheetId="3">'Suivis degradation magasin 2018'!#REF!</definedName>
    <definedName name="_xlnm.Print_Area" localSheetId="4">'Suivis degradation magsin 2019'!#REF!</definedName>
    <definedName name="_xlnm.Print_Area" localSheetId="6">'Suivis degradtion magasin 2020'!#REF!</definedName>
    <definedName name="_xlnm.Print_Area" localSheetId="7">'Suivis degradtion magasin 2021'!#REF!</definedName>
  </definedNames>
  <calcPr calcId="162913"/>
  <customWorkbookViews>
    <customWorkbookView name="jcphilippe - Affichage personnalisé" guid="{93078934-5459-4173-B021-73C8E7080A51}" mergeInterval="0" personalView="1" maximized="1" windowWidth="1020" windowHeight="5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08" l="1"/>
  <c r="B13" i="108"/>
  <c r="B12" i="108"/>
  <c r="B15" i="108" s="1"/>
  <c r="B6" i="108" l="1"/>
  <c r="B20" i="108" l="1"/>
  <c r="B4" i="108"/>
  <c r="B5" i="108"/>
  <c r="F10" i="105"/>
  <c r="F11" i="105"/>
  <c r="B7" i="108" l="1"/>
  <c r="C5" i="108" s="1"/>
  <c r="O25" i="104"/>
  <c r="F22" i="104"/>
  <c r="F21" i="104"/>
  <c r="F20" i="104"/>
  <c r="F19" i="104"/>
  <c r="O17" i="104"/>
  <c r="D28" i="104"/>
  <c r="C28" i="104"/>
  <c r="D27" i="104"/>
  <c r="C27" i="104"/>
  <c r="D26" i="104"/>
  <c r="C26" i="104"/>
  <c r="P25" i="104"/>
  <c r="F6" i="104" s="1"/>
  <c r="D25" i="104"/>
  <c r="C25" i="104"/>
  <c r="D24" i="104"/>
  <c r="C24" i="104"/>
  <c r="D23" i="104"/>
  <c r="C23" i="104"/>
  <c r="D22" i="104"/>
  <c r="C22" i="104"/>
  <c r="D21" i="104"/>
  <c r="C21" i="104"/>
  <c r="D20" i="104"/>
  <c r="C20" i="104"/>
  <c r="D19" i="104"/>
  <c r="C19" i="104"/>
  <c r="D18" i="104"/>
  <c r="C18" i="104"/>
  <c r="D17" i="104"/>
  <c r="C17" i="104"/>
  <c r="D16" i="104"/>
  <c r="C16" i="104"/>
  <c r="D15" i="104"/>
  <c r="C15" i="104"/>
  <c r="D14" i="104"/>
  <c r="C14" i="104"/>
  <c r="D13" i="104"/>
  <c r="C13" i="104"/>
  <c r="D12" i="104"/>
  <c r="C12" i="104"/>
  <c r="D11" i="104"/>
  <c r="C11" i="104"/>
  <c r="C14" i="108" l="1"/>
  <c r="C12" i="108"/>
  <c r="D12" i="108" s="1"/>
  <c r="C13" i="108"/>
  <c r="C4" i="108"/>
  <c r="D4" i="108" s="1"/>
  <c r="D5" i="108" s="1"/>
  <c r="C6" i="108"/>
  <c r="F7" i="104"/>
  <c r="F31" i="104"/>
  <c r="F31" i="103"/>
  <c r="B7" i="102" s="1"/>
  <c r="D28" i="103"/>
  <c r="C28" i="103"/>
  <c r="D27" i="103"/>
  <c r="C27" i="103"/>
  <c r="D26" i="103"/>
  <c r="C26" i="103"/>
  <c r="P25" i="103"/>
  <c r="D25" i="103"/>
  <c r="C25" i="103"/>
  <c r="D24" i="103"/>
  <c r="C24" i="103"/>
  <c r="D23" i="103"/>
  <c r="C23" i="103"/>
  <c r="D22" i="103"/>
  <c r="C22" i="103"/>
  <c r="O25" i="103"/>
  <c r="F7" i="103" s="1"/>
  <c r="C7" i="102" s="1"/>
  <c r="D21" i="103"/>
  <c r="C21" i="103"/>
  <c r="D20" i="103"/>
  <c r="C20" i="103"/>
  <c r="D19" i="103"/>
  <c r="C19" i="103"/>
  <c r="D18" i="103"/>
  <c r="C18" i="103"/>
  <c r="D17" i="103"/>
  <c r="C17" i="103"/>
  <c r="D16" i="103"/>
  <c r="C16" i="103"/>
  <c r="D15" i="103"/>
  <c r="C15" i="103"/>
  <c r="D14" i="103"/>
  <c r="C14" i="103"/>
  <c r="D13" i="103"/>
  <c r="C13" i="103"/>
  <c r="D12" i="103"/>
  <c r="C12" i="103"/>
  <c r="D11" i="103"/>
  <c r="C11" i="103"/>
  <c r="D13" i="108" l="1"/>
  <c r="D14" i="108" s="1"/>
  <c r="D6" i="108"/>
  <c r="F6" i="103"/>
  <c r="D7" i="102"/>
  <c r="F7" i="102" s="1"/>
  <c r="F8" i="102"/>
  <c r="F9" i="102"/>
  <c r="N21" i="99" l="1"/>
  <c r="C22" i="99" l="1"/>
  <c r="D22" i="99"/>
  <c r="C20" i="96" l="1"/>
  <c r="D20" i="96"/>
  <c r="C19" i="96"/>
  <c r="D19" i="96"/>
  <c r="F22" i="96"/>
  <c r="D16" i="96"/>
  <c r="D17" i="96"/>
  <c r="D18" i="96"/>
  <c r="C16" i="96"/>
  <c r="C17" i="96"/>
  <c r="C18" i="96"/>
  <c r="D15" i="96"/>
  <c r="C15" i="96"/>
  <c r="C12" i="96"/>
  <c r="C14" i="96"/>
  <c r="D14" i="96"/>
  <c r="O23" i="98" l="1"/>
  <c r="N20" i="98"/>
  <c r="N23" i="98" s="1"/>
  <c r="N22" i="97" l="1"/>
  <c r="N25" i="97" s="1"/>
  <c r="O21" i="97"/>
  <c r="O25" i="97" s="1"/>
  <c r="D22" i="97"/>
  <c r="C22" i="97"/>
  <c r="C23" i="99" l="1"/>
  <c r="D23" i="99"/>
  <c r="C21" i="99"/>
  <c r="D21" i="99"/>
  <c r="N26" i="99"/>
  <c r="F6" i="99" s="1"/>
  <c r="O12" i="99"/>
  <c r="O26" i="99" s="1"/>
  <c r="F5" i="99" s="1"/>
  <c r="P25" i="100" l="1"/>
  <c r="F6" i="100" s="1"/>
  <c r="N21" i="100"/>
  <c r="O25" i="100" s="1"/>
  <c r="F7" i="100" s="1"/>
  <c r="D6" i="102" l="1"/>
  <c r="D5" i="102"/>
  <c r="D4" i="102"/>
  <c r="D3" i="102"/>
  <c r="D2" i="102"/>
  <c r="C6" i="102"/>
  <c r="C5" i="102"/>
  <c r="C4" i="102"/>
  <c r="C3" i="102"/>
  <c r="C2" i="102"/>
  <c r="F31" i="100"/>
  <c r="B6" i="102" s="1"/>
  <c r="F6" i="102" s="1"/>
  <c r="C11" i="102" l="1"/>
  <c r="D11" i="102"/>
  <c r="C10" i="99"/>
  <c r="B2" i="102" l="1"/>
  <c r="F2" i="102" s="1"/>
  <c r="D17" i="100" l="1"/>
  <c r="C17" i="100"/>
  <c r="H31" i="100" l="1"/>
  <c r="H30" i="100"/>
  <c r="H29" i="100"/>
  <c r="D28" i="100"/>
  <c r="C28" i="100"/>
  <c r="D27" i="100"/>
  <c r="C27" i="100"/>
  <c r="D26" i="100"/>
  <c r="C26" i="100"/>
  <c r="D25" i="100"/>
  <c r="C25" i="100"/>
  <c r="D24" i="100"/>
  <c r="C24" i="100"/>
  <c r="D23" i="100"/>
  <c r="C23" i="100"/>
  <c r="D22" i="100"/>
  <c r="C22" i="100"/>
  <c r="D21" i="100"/>
  <c r="C21" i="100"/>
  <c r="D20" i="100"/>
  <c r="C20" i="100"/>
  <c r="D19" i="100"/>
  <c r="C19" i="100"/>
  <c r="D18" i="100"/>
  <c r="C18" i="100"/>
  <c r="D16" i="100"/>
  <c r="C16" i="100"/>
  <c r="D15" i="100"/>
  <c r="C15" i="100"/>
  <c r="D14" i="100"/>
  <c r="C14" i="100"/>
  <c r="D13" i="100"/>
  <c r="C13" i="100"/>
  <c r="D12" i="100"/>
  <c r="C12" i="100"/>
  <c r="D11" i="100"/>
  <c r="C11" i="100"/>
  <c r="F24" i="99" l="1"/>
  <c r="B5" i="102" s="1"/>
  <c r="F5" i="102" s="1"/>
  <c r="F23" i="98" l="1"/>
  <c r="B3" i="102" s="1"/>
  <c r="F3" i="102" s="1"/>
  <c r="I24" i="99" l="1"/>
  <c r="I23" i="99"/>
  <c r="I21" i="99"/>
  <c r="I20" i="99"/>
  <c r="D20" i="99"/>
  <c r="C20" i="99"/>
  <c r="I19" i="99"/>
  <c r="D19" i="99"/>
  <c r="C19" i="99"/>
  <c r="D18" i="99"/>
  <c r="C18" i="99"/>
  <c r="D17" i="99"/>
  <c r="C17" i="99"/>
  <c r="D16" i="99"/>
  <c r="C16" i="99"/>
  <c r="D15" i="99"/>
  <c r="C15" i="99"/>
  <c r="D14" i="99"/>
  <c r="C14" i="99"/>
  <c r="D13" i="99"/>
  <c r="C13" i="99"/>
  <c r="D12" i="99"/>
  <c r="C12" i="99"/>
  <c r="D11" i="99"/>
  <c r="C11" i="99"/>
  <c r="D10" i="99"/>
  <c r="F25" i="97" l="1"/>
  <c r="B4" i="102" l="1"/>
  <c r="G23" i="98"/>
  <c r="D22" i="98"/>
  <c r="C22" i="98"/>
  <c r="D21" i="98"/>
  <c r="C21" i="98"/>
  <c r="D20" i="98"/>
  <c r="C20" i="98"/>
  <c r="D19" i="98"/>
  <c r="C19" i="98"/>
  <c r="D18" i="98"/>
  <c r="C18" i="98"/>
  <c r="D17" i="98"/>
  <c r="C17" i="98"/>
  <c r="D16" i="98"/>
  <c r="C16" i="98"/>
  <c r="D15" i="98"/>
  <c r="C15" i="98"/>
  <c r="D14" i="98"/>
  <c r="C14" i="98"/>
  <c r="D13" i="98"/>
  <c r="C13" i="98"/>
  <c r="D12" i="98"/>
  <c r="C12" i="98"/>
  <c r="D11" i="98"/>
  <c r="C11" i="98"/>
  <c r="D10" i="98"/>
  <c r="C10" i="98"/>
  <c r="C10" i="97"/>
  <c r="C11" i="97"/>
  <c r="C12" i="97"/>
  <c r="C13" i="97"/>
  <c r="C14" i="97"/>
  <c r="B11" i="102" l="1"/>
  <c r="F4" i="102"/>
  <c r="F12" i="102" s="1"/>
  <c r="I25" i="97"/>
  <c r="I24" i="97"/>
  <c r="I23" i="97"/>
  <c r="I22" i="97"/>
  <c r="I21" i="97"/>
  <c r="D21" i="97"/>
  <c r="C21" i="97"/>
  <c r="I20" i="97"/>
  <c r="D20" i="97"/>
  <c r="C20" i="97"/>
  <c r="I19" i="97"/>
  <c r="D19" i="97"/>
  <c r="C19" i="97"/>
  <c r="I18" i="97"/>
  <c r="D18" i="97"/>
  <c r="C18" i="97"/>
  <c r="D17" i="97"/>
  <c r="C17" i="97"/>
  <c r="D16" i="97"/>
  <c r="C16" i="97"/>
  <c r="D15" i="97"/>
  <c r="C15" i="97"/>
  <c r="D14" i="97"/>
  <c r="D13" i="97"/>
  <c r="D12" i="97"/>
  <c r="D11" i="97"/>
  <c r="D10" i="97"/>
  <c r="D9" i="96"/>
  <c r="D10" i="96"/>
  <c r="D11" i="96"/>
  <c r="C10" i="96"/>
  <c r="C11" i="96"/>
  <c r="I22" i="96" l="1"/>
  <c r="I21" i="96"/>
  <c r="I15" i="96"/>
  <c r="I14" i="96"/>
  <c r="D13" i="96"/>
  <c r="C13" i="96"/>
  <c r="I12" i="96"/>
  <c r="D12" i="96"/>
  <c r="C9" i="96"/>
</calcChain>
</file>

<file path=xl/comments1.xml><?xml version="1.0" encoding="utf-8"?>
<comments xmlns="http://schemas.openxmlformats.org/spreadsheetml/2006/main">
  <authors>
    <author>sgosset</author>
  </authors>
  <commentList>
    <comment ref="H9" authorId="0" shapeId="0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0" shapeId="0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Gosset, Sylvain</author>
  </authors>
  <commentList>
    <comment ref="P12" authorId="0" shapeId="0">
      <text>
        <r>
          <rPr>
            <b/>
            <sz val="9"/>
            <color indexed="81"/>
            <rFont val="Tahoma"/>
            <family val="2"/>
          </rPr>
          <t>Gosset, Sylvain:</t>
        </r>
        <r>
          <rPr>
            <sz val="9"/>
            <color indexed="81"/>
            <rFont val="Tahoma"/>
            <family val="2"/>
          </rPr>
          <t xml:space="preserve">
porte 8</t>
        </r>
      </text>
    </comment>
    <comment ref="P14" authorId="0" shapeId="0">
      <text>
        <r>
          <rPr>
            <b/>
            <sz val="9"/>
            <color indexed="81"/>
            <rFont val="Tahoma"/>
            <family val="2"/>
          </rPr>
          <t>Gosset, Sylvain:</t>
        </r>
        <r>
          <rPr>
            <sz val="9"/>
            <color indexed="81"/>
            <rFont val="Tahoma"/>
            <family val="2"/>
          </rPr>
          <t xml:space="preserve">
porte 7 et 4</t>
        </r>
      </text>
    </comment>
  </commentList>
</comments>
</file>

<file path=xl/comments3.xml><?xml version="1.0" encoding="utf-8"?>
<comments xmlns="http://schemas.openxmlformats.org/spreadsheetml/2006/main">
  <authors>
    <author>tc={A79A32BE-891F-449B-8141-215CF266F454}</author>
  </authors>
  <commentList>
    <comment ref="P14" authorId="0" shapeId="0">
      <text>
        <r>
          <rPr>
            <sz val="9"/>
            <rFont val="Arial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PORTE 1 sangle usure</t>
        </r>
      </text>
    </comment>
  </commentList>
</comments>
</file>

<file path=xl/sharedStrings.xml><?xml version="1.0" encoding="utf-8"?>
<sst xmlns="http://schemas.openxmlformats.org/spreadsheetml/2006/main" count="599" uniqueCount="232">
  <si>
    <t>DATE DA</t>
  </si>
  <si>
    <t>année DA</t>
  </si>
  <si>
    <t>mois DA</t>
  </si>
  <si>
    <t>DESIGNATION</t>
  </si>
  <si>
    <t>COUT</t>
  </si>
  <si>
    <t>Temps</t>
  </si>
  <si>
    <t>Techniciens</t>
  </si>
  <si>
    <t>porte N° 4 remplacer barre palpeuse</t>
  </si>
  <si>
    <t>Manregion</t>
  </si>
  <si>
    <t>realisé</t>
  </si>
  <si>
    <t>1 technicien SG</t>
  </si>
  <si>
    <t>remplacer madrier cassé au cartonnge+ refixation des supports madriers</t>
  </si>
  <si>
    <t>2 h 00</t>
  </si>
  <si>
    <t>porte N° 4 remplacer  cellule barre palpeuse</t>
  </si>
  <si>
    <t xml:space="preserve">porte N° 4 diagnostique </t>
  </si>
  <si>
    <t>porte N° 7</t>
  </si>
  <si>
    <t>AS170114 AS 1700034 PORTE 7</t>
  </si>
  <si>
    <t>PORTE 15 réparation AS 170191</t>
  </si>
  <si>
    <t>AS170371 porte 5 redressage montant da469040</t>
  </si>
  <si>
    <t>manuregion</t>
  </si>
  <si>
    <t xml:space="preserve">AS153105 et 1531048 </t>
  </si>
  <si>
    <t>as160519 porte 1</t>
  </si>
  <si>
    <t>as160725 porte 5 et 7 degradation</t>
  </si>
  <si>
    <t>DEPANNAGE PORTE 20 AS161090</t>
  </si>
  <si>
    <t>AS161542 porte 7</t>
  </si>
  <si>
    <t>remise en etat du quais</t>
  </si>
  <si>
    <t>regul porte 32 as161947</t>
  </si>
  <si>
    <t>Réparation porte sectionnelle 1</t>
  </si>
  <si>
    <t>reparation porte sectionnelle 12C</t>
  </si>
  <si>
    <t>regularisation porte 7 AS163484</t>
  </si>
  <si>
    <t>intyervention porte 20 AS163484</t>
  </si>
  <si>
    <t xml:space="preserve">rampe de quais </t>
  </si>
  <si>
    <t>AS163988  AS163967 porte 1 et 10</t>
  </si>
  <si>
    <t>reparation cale de roue AS171256</t>
  </si>
  <si>
    <t>Reparation portes 4 5 et 12 quais AS 170911 da 472278</t>
  </si>
  <si>
    <t>reparation porte sectionnelle quais 2 AS173076</t>
  </si>
  <si>
    <t>remplacement pont quais 2</t>
  </si>
  <si>
    <t xml:space="preserve">1h15 </t>
  </si>
  <si>
    <t>réparation porte souple 15</t>
  </si>
  <si>
    <t>réparation porte souple 32 et porte sectionnelle quais12</t>
  </si>
  <si>
    <t>réparation CE suite dégradation</t>
  </si>
  <si>
    <t>0410/2017</t>
  </si>
  <si>
    <t>degradation porte 15</t>
  </si>
  <si>
    <t>3h00</t>
  </si>
  <si>
    <t>oui</t>
  </si>
  <si>
    <t>Choc sur poteau porte 7</t>
  </si>
  <si>
    <t>choc porte 5</t>
  </si>
  <si>
    <t>choc porte sectionnellle 11c</t>
  </si>
  <si>
    <t>OS</t>
  </si>
  <si>
    <t>AS182214</t>
  </si>
  <si>
    <t>AS182148</t>
  </si>
  <si>
    <t>AS182063</t>
  </si>
  <si>
    <t>AS182180</t>
  </si>
  <si>
    <t>AS141645</t>
  </si>
  <si>
    <t>depannage choc porte 12A</t>
  </si>
  <si>
    <t>depannage choc porte 5</t>
  </si>
  <si>
    <t>reparation porte sectionnelle quais 12A</t>
  </si>
  <si>
    <t>depannage porte sectionnelle 12B</t>
  </si>
  <si>
    <t>AS182910</t>
  </si>
  <si>
    <t>sectionnelle 12A panneaux</t>
  </si>
  <si>
    <t>sectionnelle 12A cable</t>
  </si>
  <si>
    <t>AS183392</t>
  </si>
  <si>
    <t>AS184011</t>
  </si>
  <si>
    <t>Porte N°  7 choc poteau</t>
  </si>
  <si>
    <t>Porte 12c choc panneaux</t>
  </si>
  <si>
    <t>porte 12 A quais 1 +porte auto 16( choc barre) +porte 8 (gyrophare kc)</t>
  </si>
  <si>
    <t>AS190367</t>
  </si>
  <si>
    <t xml:space="preserve">choc portes sectionnelle 12c + sectionnelle 11b + porte 7 </t>
  </si>
  <si>
    <t xml:space="preserve">choc porte N°7 Poteaux </t>
  </si>
  <si>
    <t>AS191071</t>
  </si>
  <si>
    <t>AS190922</t>
  </si>
  <si>
    <t>choc porte 12c</t>
  </si>
  <si>
    <t>AS190543</t>
  </si>
  <si>
    <t>cale roue quais 1 et 2</t>
  </si>
  <si>
    <t>AS191338</t>
  </si>
  <si>
    <t>AS191108</t>
  </si>
  <si>
    <t>porte N°4  choc  securité sans fil</t>
  </si>
  <si>
    <t>AS190610</t>
  </si>
  <si>
    <t>porte N°4  choc  barres pliees</t>
  </si>
  <si>
    <t>AS191648</t>
  </si>
  <si>
    <t>AS190832</t>
  </si>
  <si>
    <t>AS192055</t>
  </si>
  <si>
    <t>choc porte sectionnelle quais 1</t>
  </si>
  <si>
    <t>DEGRADATIONS CHOCS</t>
  </si>
  <si>
    <t>choc porte rapide souple 20</t>
  </si>
  <si>
    <t>AS193104</t>
  </si>
  <si>
    <t xml:space="preserve">choc porte sectionnelle quais 3 </t>
  </si>
  <si>
    <t>AS193413</t>
  </si>
  <si>
    <t>Cale de roue +butee HS quais 1</t>
  </si>
  <si>
    <t>AS193393</t>
  </si>
  <si>
    <t>Choc porte 15  bar pliees</t>
  </si>
  <si>
    <t>AS193414</t>
  </si>
  <si>
    <t xml:space="preserve">Suivi reparation portes du magasin </t>
  </si>
  <si>
    <t>mois</t>
  </si>
  <si>
    <t>année</t>
  </si>
  <si>
    <t xml:space="preserve">DATE </t>
  </si>
  <si>
    <t xml:space="preserve"> </t>
  </si>
  <si>
    <t>TOTAL</t>
  </si>
  <si>
    <t>DEGRADATIONS CHOCS 219</t>
  </si>
  <si>
    <t xml:space="preserve">Suivi Coûts de réparation portes du magasin </t>
  </si>
  <si>
    <t>equivalent en remplacement de  portes neuves</t>
  </si>
  <si>
    <t>porte sectionnelle quais 2</t>
  </si>
  <si>
    <t>portes 3 6 10 16 barre bache poteaux etc,,</t>
  </si>
  <si>
    <t xml:space="preserve">Cout investissement </t>
  </si>
  <si>
    <t>Cout de maintenance  (pannes usures )</t>
  </si>
  <si>
    <t xml:space="preserve"> choc Porte N°4 empilable  sangle</t>
  </si>
  <si>
    <t>AS193615</t>
  </si>
  <si>
    <t>Choc porte 11c rail</t>
  </si>
  <si>
    <t>AS193650</t>
  </si>
  <si>
    <t>Années</t>
  </si>
  <si>
    <t>Total</t>
  </si>
  <si>
    <t>choc porte 16 et 17</t>
  </si>
  <si>
    <t>AS191481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</si>
  <si>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</si>
  <si>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</si>
  <si>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</si>
  <si>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</si>
  <si>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</si>
  <si>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</si>
  <si>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</si>
  <si>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</si>
  <si>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</si>
  <si>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</si>
  <si>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</si>
  <si>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</si>
  <si>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cout preventif</t>
  </si>
  <si>
    <t>cout panne</t>
  </si>
  <si>
    <t>contrat</t>
  </si>
  <si>
    <t>pieces</t>
  </si>
  <si>
    <t>reparations</t>
  </si>
  <si>
    <t>Cout de maintenance contrat preventif 01/01/2019 au 31/12/2019</t>
  </si>
  <si>
    <t>cout pannes</t>
  </si>
  <si>
    <t>reparation</t>
  </si>
  <si>
    <t>total</t>
  </si>
  <si>
    <t>AS180721</t>
  </si>
  <si>
    <t>porte 20</t>
  </si>
  <si>
    <t>AS190772</t>
  </si>
  <si>
    <t>porte 15</t>
  </si>
  <si>
    <t>AS181184</t>
  </si>
  <si>
    <t>Cale de roue</t>
  </si>
  <si>
    <t>Cout de maintenance preventive 01/01/2018 au 31/01/2018</t>
  </si>
  <si>
    <t>porte 33</t>
  </si>
  <si>
    <t>portes 32  12</t>
  </si>
  <si>
    <t>aout</t>
  </si>
  <si>
    <t>decembre</t>
  </si>
  <si>
    <t>octopbre</t>
  </si>
  <si>
    <t>Mois</t>
  </si>
  <si>
    <t>Cout de maintenance preventive  01/01/2017 au 31/01/2017</t>
  </si>
  <si>
    <t>Cout de maintenance preventive  01/01/2016 au 31/01/2016</t>
  </si>
  <si>
    <t>reparartion</t>
  </si>
  <si>
    <t>Cout de maintenance preventif  01/01/2015 au 31/01/2015</t>
  </si>
  <si>
    <t>portes chocs</t>
  </si>
  <si>
    <t>choc portes</t>
  </si>
  <si>
    <t>Coût de dégradation</t>
  </si>
  <si>
    <t xml:space="preserve">Coût Maintenance préventive </t>
  </si>
  <si>
    <t>Coût Maintenance panne</t>
  </si>
  <si>
    <t>TOTAL /AN</t>
  </si>
  <si>
    <t>DEGRADATIONS CHOCS 2020</t>
  </si>
  <si>
    <t>cale de roue quai 2 ( casse chauffeur)</t>
  </si>
  <si>
    <t>enrouleur cale quai 2</t>
  </si>
  <si>
    <t>porte sectionnelle 12c</t>
  </si>
  <si>
    <t xml:space="preserve">porte 4 et 7 </t>
  </si>
  <si>
    <t>Cout de maintenance contrat preventif 01/01/2020 au 31/12/2020</t>
  </si>
  <si>
    <t xml:space="preserve">porte 4 </t>
  </si>
  <si>
    <t>DEGRADATIONS CHOCS 2021</t>
  </si>
  <si>
    <t>Cout de maintenance contrat preventif 01/01/2021 au 31/12/2021</t>
  </si>
  <si>
    <t xml:space="preserve">reparation portes 4 1 2 11A 16 17 20 21 </t>
  </si>
  <si>
    <t>AS201811/AS210076</t>
  </si>
  <si>
    <t>Réparation porte 8</t>
  </si>
  <si>
    <t>AS210162</t>
  </si>
  <si>
    <t>OUI</t>
  </si>
  <si>
    <t>AS20102  AS204452 AS210019NC</t>
  </si>
  <si>
    <t xml:space="preserve">Réparation portes 10 4 </t>
  </si>
  <si>
    <t>Reparation porte 20 choc sur poteau</t>
  </si>
  <si>
    <t>AS211708</t>
  </si>
  <si>
    <t>depannage porte 12a</t>
  </si>
  <si>
    <t>AS212156</t>
  </si>
  <si>
    <t xml:space="preserve">reparation porte 20 choc </t>
  </si>
  <si>
    <t>AS212223</t>
  </si>
  <si>
    <t>Réparation porte12A</t>
  </si>
  <si>
    <t>AS210895</t>
  </si>
  <si>
    <t>porte 4 laize arrachée</t>
  </si>
  <si>
    <t>AS211071</t>
  </si>
  <si>
    <t>porte 16 T ubes et bache</t>
  </si>
  <si>
    <t>porte 1 laize arrachée</t>
  </si>
  <si>
    <t>porte 7 Radard</t>
  </si>
  <si>
    <t>porte 5</t>
  </si>
  <si>
    <t>rampe alu de quais 3</t>
  </si>
  <si>
    <t>DATE</t>
  </si>
  <si>
    <t>AS</t>
  </si>
  <si>
    <t xml:space="preserve"> PORTES</t>
  </si>
  <si>
    <t>COUT €</t>
  </si>
  <si>
    <t>11A</t>
  </si>
  <si>
    <t>AS201811</t>
  </si>
  <si>
    <t>Bache arraché</t>
  </si>
  <si>
    <t>Gyrophare cassé</t>
  </si>
  <si>
    <t>Tubes tordus</t>
  </si>
  <si>
    <t>lampe</t>
  </si>
  <si>
    <t>Reflecteur</t>
  </si>
  <si>
    <t>Capot gyrophare</t>
  </si>
  <si>
    <t>Panneau porte défoncé</t>
  </si>
  <si>
    <t>tous</t>
  </si>
  <si>
    <t>petites fournitures</t>
  </si>
  <si>
    <t>location de leister</t>
  </si>
  <si>
    <t>MO déplacement</t>
  </si>
  <si>
    <t>Porte bloque à cause d’un choc</t>
  </si>
  <si>
    <t>Cellule detriorée</t>
  </si>
  <si>
    <t>AS210019</t>
  </si>
  <si>
    <t xml:space="preserve">poteau deterioré  </t>
  </si>
  <si>
    <t>12A</t>
  </si>
  <si>
    <t>boitier de commande porte</t>
  </si>
  <si>
    <t>AS210994</t>
  </si>
  <si>
    <t>Radar HS</t>
  </si>
  <si>
    <t>QUAIS 1</t>
  </si>
  <si>
    <t>Rampe de quais</t>
  </si>
  <si>
    <t>Bilan des portes automatiques 2021</t>
  </si>
  <si>
    <t>INVESTISSEMENT</t>
  </si>
  <si>
    <t>x</t>
  </si>
  <si>
    <t>X</t>
  </si>
  <si>
    <t>TYPE DE MAINTENANCE</t>
  </si>
  <si>
    <t>DESCRIPTION</t>
  </si>
  <si>
    <t>Dégradation</t>
  </si>
  <si>
    <t>Préventif</t>
  </si>
  <si>
    <t>Correctif</t>
  </si>
  <si>
    <t>Quais 2</t>
  </si>
  <si>
    <t>Enrouleur cale quais 2</t>
  </si>
  <si>
    <t>Porte 12C</t>
  </si>
  <si>
    <t>Porte 4</t>
  </si>
  <si>
    <t>Porte 7</t>
  </si>
  <si>
    <t>Cout</t>
  </si>
  <si>
    <t>%</t>
  </si>
  <si>
    <t>% cumulée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</si>
</sst>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  <numFmt numFmtId="166" formatCode="#,##0.00\ _€"/>
  </numFmts>
  <fonts count="37">
    <font>
      <sz val="9"/>
      <name val="Arial"/>
    </font>
    <font>
      <sz val="9"/>
      <name val="Arial"/>
      <family val="2"/>
    </font>
    <font>
      <u/>
      <sz val="9"/>
      <color indexed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8"/>
      <name val="Arial"/>
      <family val="2"/>
    </font>
    <font>
      <sz val="10"/>
      <name val="Arial Unicode MS"/>
      <family val="2"/>
    </font>
    <font>
      <b/>
      <sz val="12"/>
      <color theme="4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2"/>
      <name val="Arial Unicode MS"/>
      <family val="2"/>
    </font>
    <font>
      <u/>
      <sz val="12"/>
      <name val="Arial"/>
      <family val="2"/>
    </font>
    <font>
      <b/>
      <sz val="12"/>
      <color rgb="FFFF0000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b/>
      <sz val="8"/>
      <name val="Arial Unicode MS"/>
      <family val="2"/>
    </font>
    <font>
      <u/>
      <sz val="11"/>
      <color indexed="12"/>
      <name val="Arial"/>
      <family val="2"/>
    </font>
    <font>
      <sz val="11"/>
      <name val="Arial Unicode MS"/>
      <family val="2"/>
    </font>
    <font>
      <sz val="16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22"/>
      <color theme="4"/>
      <name val="Arial"/>
      <family val="2"/>
    </font>
    <font>
      <sz val="9"/>
      <name val="Arial"/>
    </font>
    <font>
      <b/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4A4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" fontId="7" fillId="2" borderId="1">
      <alignment horizontal="center"/>
    </xf>
    <xf numFmtId="44" fontId="35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279">
    <xf numFmtId="0" fontId="0" fillId="0" borderId="0" xfId="0"/>
    <xf numFmtId="0" fontId="10" fillId="3" borderId="3" xfId="0" applyFont="1" applyFill="1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6" fillId="0" borderId="0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 applyAlignment="1" applyProtection="1">
      <alignment horizontal="center"/>
      <protection locked="0"/>
    </xf>
    <xf numFmtId="0" fontId="0" fillId="3" borderId="3" xfId="0" applyNumberForma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12" fillId="0" borderId="3" xfId="0" applyNumberFormat="1" applyFont="1" applyBorder="1" applyAlignment="1">
      <alignment horizontal="center"/>
    </xf>
    <xf numFmtId="0" fontId="6" fillId="3" borderId="7" xfId="0" applyNumberFormat="1" applyFont="1" applyFill="1" applyBorder="1" applyAlignment="1" applyProtection="1">
      <alignment horizontal="center"/>
      <protection locked="0"/>
    </xf>
    <xf numFmtId="14" fontId="12" fillId="0" borderId="3" xfId="0" applyNumberFormat="1" applyFont="1" applyFill="1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12" fillId="0" borderId="3" xfId="0" applyFont="1" applyFill="1" applyBorder="1" applyAlignment="1">
      <alignment horizontal="left"/>
    </xf>
    <xf numFmtId="0" fontId="0" fillId="0" borderId="4" xfId="0" applyBorder="1" applyAlignment="1" applyProtection="1">
      <alignment horizontal="left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4" fontId="3" fillId="0" borderId="12" xfId="0" applyNumberFormat="1" applyFont="1" applyBorder="1" applyAlignment="1" applyProtection="1">
      <alignment horizontal="center" vertical="center"/>
      <protection locked="0"/>
    </xf>
    <xf numFmtId="0" fontId="9" fillId="3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2" fillId="0" borderId="7" xfId="1" applyFill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4" fontId="3" fillId="3" borderId="3" xfId="0" applyNumberFormat="1" applyFont="1" applyFill="1" applyBorder="1" applyAlignment="1" applyProtection="1">
      <alignment vertical="center"/>
      <protection locked="0"/>
    </xf>
    <xf numFmtId="0" fontId="10" fillId="3" borderId="7" xfId="0" applyFont="1" applyFill="1" applyBorder="1" applyAlignment="1" applyProtection="1">
      <alignment vertical="center"/>
    </xf>
    <xf numFmtId="0" fontId="10" fillId="3" borderId="3" xfId="0" applyFont="1" applyFill="1" applyBorder="1" applyAlignment="1" applyProtection="1">
      <alignment vertical="center"/>
    </xf>
    <xf numFmtId="14" fontId="3" fillId="3" borderId="7" xfId="0" applyNumberFormat="1" applyFont="1" applyFill="1" applyBorder="1" applyAlignment="1" applyProtection="1">
      <alignment vertical="center"/>
    </xf>
    <xf numFmtId="0" fontId="12" fillId="0" borderId="3" xfId="1" applyFont="1" applyFill="1" applyBorder="1" applyAlignment="1" applyProtection="1">
      <alignment horizontal="left"/>
    </xf>
    <xf numFmtId="0" fontId="12" fillId="0" borderId="3" xfId="1" applyFont="1" applyBorder="1" applyAlignment="1" applyProtection="1">
      <alignment horizontal="left"/>
    </xf>
    <xf numFmtId="166" fontId="15" fillId="0" borderId="3" xfId="0" applyNumberFormat="1" applyFont="1" applyBorder="1" applyAlignment="1" applyProtection="1">
      <alignment horizontal="right" vertical="center"/>
      <protection locked="0"/>
    </xf>
    <xf numFmtId="166" fontId="15" fillId="0" borderId="8" xfId="0" applyNumberFormat="1" applyFont="1" applyBorder="1" applyAlignment="1">
      <alignment horizontal="right"/>
    </xf>
    <xf numFmtId="14" fontId="3" fillId="3" borderId="7" xfId="0" applyNumberFormat="1" applyFont="1" applyFill="1" applyBorder="1" applyAlignment="1" applyProtection="1">
      <alignment horizontal="right" vertical="top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5" fontId="3" fillId="0" borderId="8" xfId="0" applyNumberFormat="1" applyFont="1" applyFill="1" applyBorder="1" applyAlignment="1">
      <alignment horizontal="center"/>
    </xf>
    <xf numFmtId="165" fontId="3" fillId="0" borderId="10" xfId="0" applyNumberFormat="1" applyFont="1" applyFill="1" applyBorder="1" applyAlignment="1">
      <alignment horizontal="center"/>
    </xf>
    <xf numFmtId="0" fontId="8" fillId="0" borderId="9" xfId="1" applyNumberFormat="1" applyFont="1" applyFill="1" applyBorder="1" applyAlignment="1" applyProtection="1">
      <alignment horizontal="center"/>
    </xf>
    <xf numFmtId="0" fontId="8" fillId="0" borderId="11" xfId="1" applyNumberFormat="1" applyFont="1" applyFill="1" applyBorder="1" applyAlignment="1" applyProtection="1">
      <alignment horizontal="center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12" fillId="0" borderId="3" xfId="1" applyFont="1" applyBorder="1" applyAlignment="1" applyProtection="1">
      <alignment horizontal="left" wrapText="1"/>
    </xf>
    <xf numFmtId="14" fontId="3" fillId="4" borderId="12" xfId="0" applyNumberFormat="1" applyFont="1" applyFill="1" applyBorder="1" applyAlignment="1" applyProtection="1">
      <alignment horizontal="center" vertical="center"/>
      <protection locked="0"/>
    </xf>
    <xf numFmtId="0" fontId="9" fillId="4" borderId="13" xfId="0" applyFont="1" applyFill="1" applyBorder="1" applyAlignment="1" applyProtection="1">
      <alignment horizontal="center" vertical="center"/>
      <protection locked="0"/>
    </xf>
    <xf numFmtId="0" fontId="9" fillId="5" borderId="13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165" fontId="16" fillId="0" borderId="10" xfId="0" applyNumberFormat="1" applyFont="1" applyFill="1" applyBorder="1" applyAlignment="1">
      <alignment horizontal="center"/>
    </xf>
    <xf numFmtId="165" fontId="16" fillId="0" borderId="8" xfId="0" applyNumberFormat="1" applyFont="1" applyFill="1" applyBorder="1" applyAlignment="1">
      <alignment horizontal="center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3" fillId="0" borderId="8" xfId="0" applyNumberFormat="1" applyFont="1" applyFill="1" applyBorder="1" applyAlignment="1">
      <alignment horizontal="center"/>
    </xf>
    <xf numFmtId="0" fontId="3" fillId="0" borderId="3" xfId="0" applyNumberFormat="1" applyFont="1" applyFill="1" applyBorder="1" applyAlignment="1" applyProtection="1">
      <alignment horizontal="center"/>
      <protection locked="0"/>
    </xf>
    <xf numFmtId="166" fontId="16" fillId="0" borderId="4" xfId="0" applyNumberFormat="1" applyFont="1" applyBorder="1" applyAlignment="1" applyProtection="1">
      <protection locked="0"/>
    </xf>
    <xf numFmtId="14" fontId="18" fillId="0" borderId="3" xfId="0" applyNumberFormat="1" applyFont="1" applyBorder="1" applyAlignment="1">
      <alignment horizontal="center"/>
    </xf>
    <xf numFmtId="0" fontId="18" fillId="3" borderId="7" xfId="0" applyNumberFormat="1" applyFont="1" applyFill="1" applyBorder="1" applyAlignment="1" applyProtection="1">
      <alignment horizontal="center"/>
      <protection locked="0"/>
    </xf>
    <xf numFmtId="0" fontId="18" fillId="0" borderId="3" xfId="1" applyFont="1" applyBorder="1" applyAlignment="1" applyProtection="1">
      <alignment horizontal="left"/>
    </xf>
    <xf numFmtId="166" fontId="18" fillId="0" borderId="8" xfId="0" applyNumberFormat="1" applyFont="1" applyBorder="1" applyAlignment="1">
      <alignment horizontal="right"/>
    </xf>
    <xf numFmtId="0" fontId="17" fillId="0" borderId="3" xfId="0" applyFont="1" applyBorder="1" applyAlignment="1" applyProtection="1">
      <alignment horizontal="center" vertical="center"/>
      <protection locked="0"/>
    </xf>
    <xf numFmtId="0" fontId="19" fillId="0" borderId="7" xfId="1" applyFont="1" applyFill="1" applyBorder="1" applyAlignment="1" applyProtection="1">
      <alignment horizontal="center"/>
    </xf>
    <xf numFmtId="14" fontId="17" fillId="3" borderId="3" xfId="0" applyNumberFormat="1" applyFont="1" applyFill="1" applyBorder="1" applyAlignment="1" applyProtection="1">
      <alignment vertical="center"/>
      <protection locked="0"/>
    </xf>
    <xf numFmtId="14" fontId="18" fillId="0" borderId="3" xfId="0" applyNumberFormat="1" applyFont="1" applyBorder="1"/>
    <xf numFmtId="165" fontId="18" fillId="0" borderId="10" xfId="0" applyNumberFormat="1" applyFont="1" applyFill="1" applyBorder="1" applyAlignment="1">
      <alignment horizontal="right"/>
    </xf>
    <xf numFmtId="14" fontId="18" fillId="0" borderId="3" xfId="0" applyNumberFormat="1" applyFont="1" applyFill="1" applyBorder="1" applyAlignment="1">
      <alignment horizontal="center"/>
    </xf>
    <xf numFmtId="0" fontId="18" fillId="0" borderId="3" xfId="1" applyFont="1" applyFill="1" applyBorder="1" applyAlignment="1" applyProtection="1">
      <alignment horizontal="left"/>
    </xf>
    <xf numFmtId="166" fontId="18" fillId="0" borderId="3" xfId="0" applyNumberFormat="1" applyFont="1" applyFill="1" applyBorder="1" applyAlignment="1" applyProtection="1">
      <alignment horizontal="right"/>
      <protection locked="0"/>
    </xf>
    <xf numFmtId="165" fontId="18" fillId="0" borderId="8" xfId="0" applyNumberFormat="1" applyFont="1" applyFill="1" applyBorder="1" applyAlignment="1">
      <alignment horizontal="right"/>
    </xf>
    <xf numFmtId="0" fontId="18" fillId="0" borderId="3" xfId="0" applyFont="1" applyFill="1" applyBorder="1" applyAlignment="1">
      <alignment horizontal="left"/>
    </xf>
    <xf numFmtId="14" fontId="17" fillId="3" borderId="7" xfId="0" applyNumberFormat="1" applyFont="1" applyFill="1" applyBorder="1" applyAlignment="1" applyProtection="1">
      <alignment vertical="center"/>
    </xf>
    <xf numFmtId="14" fontId="17" fillId="3" borderId="7" xfId="0" applyNumberFormat="1" applyFont="1" applyFill="1" applyBorder="1" applyAlignment="1" applyProtection="1">
      <alignment horizontal="right" vertical="top"/>
    </xf>
    <xf numFmtId="0" fontId="20" fillId="3" borderId="7" xfId="0" applyFont="1" applyFill="1" applyBorder="1" applyAlignment="1" applyProtection="1">
      <alignment vertical="center"/>
    </xf>
    <xf numFmtId="0" fontId="21" fillId="0" borderId="9" xfId="1" applyNumberFormat="1" applyFont="1" applyFill="1" applyBorder="1" applyAlignment="1" applyProtection="1">
      <alignment horizontal="right"/>
    </xf>
    <xf numFmtId="0" fontId="21" fillId="0" borderId="11" xfId="1" applyNumberFormat="1" applyFont="1" applyFill="1" applyBorder="1" applyAlignment="1" applyProtection="1">
      <alignment horizontal="right"/>
    </xf>
    <xf numFmtId="0" fontId="19" fillId="0" borderId="3" xfId="1" applyFont="1" applyFill="1" applyBorder="1" applyAlignment="1" applyProtection="1">
      <alignment horizontal="center"/>
    </xf>
    <xf numFmtId="14" fontId="18" fillId="0" borderId="2" xfId="0" applyNumberFormat="1" applyFont="1" applyBorder="1" applyAlignment="1" applyProtection="1">
      <alignment horizontal="center"/>
      <protection locked="0"/>
    </xf>
    <xf numFmtId="0" fontId="18" fillId="3" borderId="3" xfId="0" applyNumberFormat="1" applyFont="1" applyFill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left"/>
      <protection locked="0"/>
    </xf>
    <xf numFmtId="166" fontId="18" fillId="0" borderId="3" xfId="0" applyNumberFormat="1" applyFont="1" applyBorder="1" applyAlignment="1" applyProtection="1">
      <alignment horizontal="right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20" fillId="3" borderId="3" xfId="0" applyFont="1" applyFill="1" applyBorder="1" applyProtection="1"/>
    <xf numFmtId="14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Protection="1">
      <protection locked="0"/>
    </xf>
    <xf numFmtId="0" fontId="18" fillId="0" borderId="4" xfId="0" applyFont="1" applyBorder="1" applyAlignment="1" applyProtection="1">
      <alignment horizontal="left"/>
      <protection locked="0"/>
    </xf>
    <xf numFmtId="166" fontId="17" fillId="0" borderId="4" xfId="0" applyNumberFormat="1" applyFont="1" applyBorder="1" applyAlignment="1" applyProtection="1">
      <alignment horizontal="center"/>
      <protection locked="0"/>
    </xf>
    <xf numFmtId="0" fontId="18" fillId="0" borderId="4" xfId="0" applyFont="1" applyBorder="1" applyAlignment="1" applyProtection="1">
      <alignment horizontal="center"/>
      <protection locked="0"/>
    </xf>
    <xf numFmtId="14" fontId="17" fillId="0" borderId="12" xfId="0" applyNumberFormat="1" applyFont="1" applyBorder="1" applyAlignment="1" applyProtection="1">
      <alignment horizontal="center" vertical="center"/>
      <protection locked="0"/>
    </xf>
    <xf numFmtId="0" fontId="17" fillId="3" borderId="13" xfId="0" applyFont="1" applyFill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left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18" fillId="0" borderId="3" xfId="1" applyFont="1" applyFill="1" applyBorder="1" applyAlignment="1" applyProtection="1">
      <alignment horizontal="center"/>
    </xf>
    <xf numFmtId="165" fontId="18" fillId="0" borderId="8" xfId="0" applyNumberFormat="1" applyFont="1" applyFill="1" applyBorder="1" applyAlignment="1">
      <alignment horizontal="center"/>
    </xf>
    <xf numFmtId="14" fontId="17" fillId="3" borderId="3" xfId="0" applyNumberFormat="1" applyFont="1" applyFill="1" applyBorder="1" applyAlignment="1" applyProtection="1">
      <alignment horizontal="center" vertical="center"/>
      <protection locked="0"/>
    </xf>
    <xf numFmtId="0" fontId="18" fillId="0" borderId="3" xfId="1" applyFont="1" applyBorder="1" applyAlignment="1" applyProtection="1">
      <alignment horizontal="center"/>
    </xf>
    <xf numFmtId="165" fontId="18" fillId="0" borderId="8" xfId="0" applyNumberFormat="1" applyFont="1" applyBorder="1" applyAlignment="1">
      <alignment horizontal="center"/>
    </xf>
    <xf numFmtId="0" fontId="20" fillId="3" borderId="7" xfId="0" applyFont="1" applyFill="1" applyBorder="1" applyProtection="1"/>
    <xf numFmtId="14" fontId="20" fillId="3" borderId="7" xfId="0" applyNumberFormat="1" applyFont="1" applyFill="1" applyBorder="1" applyProtection="1"/>
    <xf numFmtId="0" fontId="18" fillId="2" borderId="6" xfId="1" applyFont="1" applyFill="1" applyBorder="1" applyAlignment="1" applyProtection="1">
      <alignment horizontal="center"/>
    </xf>
    <xf numFmtId="164" fontId="18" fillId="2" borderId="6" xfId="0" applyNumberFormat="1" applyFont="1" applyFill="1" applyBorder="1" applyAlignment="1">
      <alignment horizontal="center"/>
    </xf>
    <xf numFmtId="164" fontId="18" fillId="0" borderId="6" xfId="0" applyNumberFormat="1" applyFont="1" applyFill="1" applyBorder="1" applyAlignment="1">
      <alignment horizontal="center"/>
    </xf>
    <xf numFmtId="0" fontId="18" fillId="2" borderId="3" xfId="1" applyFont="1" applyFill="1" applyBorder="1" applyAlignment="1" applyProtection="1">
      <alignment horizontal="center"/>
    </xf>
    <xf numFmtId="164" fontId="18" fillId="2" borderId="3" xfId="0" applyNumberFormat="1" applyFont="1" applyFill="1" applyBorder="1" applyAlignment="1">
      <alignment horizontal="center"/>
    </xf>
    <xf numFmtId="164" fontId="18" fillId="2" borderId="7" xfId="0" applyNumberFormat="1" applyFont="1" applyFill="1" applyBorder="1" applyAlignment="1">
      <alignment horizontal="center"/>
    </xf>
    <xf numFmtId="165" fontId="18" fillId="0" borderId="3" xfId="0" applyNumberFormat="1" applyFont="1" applyBorder="1" applyAlignment="1" applyProtection="1">
      <alignment horizontal="center"/>
      <protection locked="0"/>
    </xf>
    <xf numFmtId="165" fontId="17" fillId="0" borderId="4" xfId="0" applyNumberFormat="1" applyFont="1" applyBorder="1" applyAlignment="1" applyProtection="1">
      <alignment horizontal="center"/>
      <protection locked="0"/>
    </xf>
    <xf numFmtId="166" fontId="3" fillId="0" borderId="4" xfId="0" applyNumberFormat="1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4" fontId="0" fillId="0" borderId="0" xfId="0" applyNumberFormat="1" applyBorder="1" applyAlignment="1" applyProtection="1">
      <alignment horizontal="right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8" fillId="0" borderId="14" xfId="0" applyFont="1" applyBorder="1"/>
    <xf numFmtId="0" fontId="18" fillId="0" borderId="0" xfId="0" applyFont="1"/>
    <xf numFmtId="0" fontId="18" fillId="0" borderId="5" xfId="0" applyFont="1" applyBorder="1"/>
    <xf numFmtId="165" fontId="18" fillId="0" borderId="4" xfId="0" applyNumberFormat="1" applyFont="1" applyBorder="1"/>
    <xf numFmtId="165" fontId="18" fillId="0" borderId="17" xfId="0" applyNumberFormat="1" applyFont="1" applyBorder="1"/>
    <xf numFmtId="0" fontId="17" fillId="6" borderId="15" xfId="0" applyFont="1" applyFill="1" applyBorder="1" applyAlignment="1">
      <alignment horizontal="center" wrapText="1"/>
    </xf>
    <xf numFmtId="165" fontId="22" fillId="0" borderId="4" xfId="0" applyNumberFormat="1" applyFont="1" applyBorder="1"/>
    <xf numFmtId="4" fontId="15" fillId="0" borderId="3" xfId="0" applyNumberFormat="1" applyFont="1" applyBorder="1" applyAlignment="1" applyProtection="1">
      <alignment horizontal="right" vertical="center"/>
      <protection locked="0"/>
    </xf>
    <xf numFmtId="4" fontId="15" fillId="0" borderId="8" xfId="0" applyNumberFormat="1" applyFont="1" applyBorder="1" applyAlignment="1">
      <alignment horizontal="right" vertical="center"/>
    </xf>
    <xf numFmtId="4" fontId="15" fillId="0" borderId="3" xfId="0" applyNumberFormat="1" applyFont="1" applyFill="1" applyBorder="1" applyAlignment="1" applyProtection="1">
      <alignment horizontal="right" vertical="center"/>
      <protection locked="0"/>
    </xf>
    <xf numFmtId="4" fontId="0" fillId="0" borderId="3" xfId="0" applyNumberFormat="1" applyBorder="1" applyAlignment="1" applyProtection="1">
      <alignment horizontal="right" vertical="center"/>
      <protection locked="0"/>
    </xf>
    <xf numFmtId="0" fontId="26" fillId="0" borderId="0" xfId="0" applyFont="1"/>
    <xf numFmtId="0" fontId="24" fillId="0" borderId="2" xfId="0" applyNumberFormat="1" applyFont="1" applyBorder="1"/>
    <xf numFmtId="165" fontId="24" fillId="0" borderId="3" xfId="0" applyNumberFormat="1" applyFont="1" applyBorder="1"/>
    <xf numFmtId="165" fontId="24" fillId="0" borderId="1" xfId="0" applyNumberFormat="1" applyFont="1" applyBorder="1"/>
    <xf numFmtId="0" fontId="24" fillId="0" borderId="2" xfId="0" applyFont="1" applyBorder="1"/>
    <xf numFmtId="165" fontId="25" fillId="0" borderId="3" xfId="0" applyNumberFormat="1" applyFont="1" applyBorder="1"/>
    <xf numFmtId="165" fontId="25" fillId="0" borderId="1" xfId="0" applyNumberFormat="1" applyFont="1" applyBorder="1"/>
    <xf numFmtId="164" fontId="0" fillId="0" borderId="0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1" fillId="0" borderId="3" xfId="0" applyNumberFormat="1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27" fillId="0" borderId="0" xfId="0" applyNumberFormat="1" applyFont="1" applyBorder="1" applyAlignment="1" applyProtection="1">
      <alignment horizontal="center"/>
      <protection locked="0"/>
    </xf>
    <xf numFmtId="14" fontId="28" fillId="3" borderId="7" xfId="0" applyNumberFormat="1" applyFont="1" applyFill="1" applyBorder="1" applyAlignment="1" applyProtection="1">
      <alignment vertical="center"/>
    </xf>
    <xf numFmtId="0" fontId="0" fillId="0" borderId="3" xfId="0" applyNumberForma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3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165" fontId="16" fillId="0" borderId="0" xfId="0" applyNumberFormat="1" applyFont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NumberFormat="1" applyBorder="1" applyAlignment="1" applyProtection="1">
      <protection locked="0"/>
    </xf>
    <xf numFmtId="0" fontId="27" fillId="0" borderId="0" xfId="0" applyFont="1" applyProtection="1">
      <protection locked="0"/>
    </xf>
    <xf numFmtId="164" fontId="27" fillId="0" borderId="0" xfId="0" applyNumberFormat="1" applyFo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4" fontId="27" fillId="0" borderId="0" xfId="0" applyNumberFormat="1" applyFont="1" applyBorder="1" applyAlignment="1" applyProtection="1">
      <alignment horizontal="right"/>
      <protection locked="0"/>
    </xf>
    <xf numFmtId="0" fontId="27" fillId="0" borderId="0" xfId="0" applyFont="1" applyAlignment="1" applyProtection="1">
      <alignment horizontal="left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165" fontId="27" fillId="0" borderId="0" xfId="0" applyNumberFormat="1" applyFont="1" applyAlignment="1" applyProtection="1">
      <alignment horizontal="center"/>
      <protection locked="0"/>
    </xf>
    <xf numFmtId="14" fontId="15" fillId="0" borderId="3" xfId="0" applyNumberFormat="1" applyFont="1" applyBorder="1" applyAlignment="1" applyProtection="1">
      <alignment vertical="center"/>
      <protection locked="0"/>
    </xf>
    <xf numFmtId="0" fontId="15" fillId="3" borderId="7" xfId="0" applyNumberFormat="1" applyFont="1" applyFill="1" applyBorder="1" applyAlignment="1" applyProtection="1">
      <protection locked="0"/>
    </xf>
    <xf numFmtId="0" fontId="15" fillId="0" borderId="7" xfId="0" applyFont="1" applyFill="1" applyBorder="1" applyAlignment="1"/>
    <xf numFmtId="0" fontId="27" fillId="0" borderId="3" xfId="0" applyFont="1" applyBorder="1" applyAlignment="1" applyProtection="1">
      <alignment vertical="center"/>
      <protection locked="0"/>
    </xf>
    <xf numFmtId="0" fontId="29" fillId="0" borderId="7" xfId="1" applyFont="1" applyFill="1" applyBorder="1" applyAlignment="1" applyProtection="1"/>
    <xf numFmtId="14" fontId="27" fillId="3" borderId="3" xfId="0" applyNumberFormat="1" applyFont="1" applyFill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165" fontId="15" fillId="0" borderId="10" xfId="0" applyNumberFormat="1" applyFont="1" applyFill="1" applyBorder="1" applyAlignment="1"/>
    <xf numFmtId="0" fontId="30" fillId="3" borderId="7" xfId="0" applyFont="1" applyFill="1" applyBorder="1" applyAlignment="1" applyProtection="1"/>
    <xf numFmtId="14" fontId="15" fillId="0" borderId="3" xfId="0" applyNumberFormat="1" applyFont="1" applyFill="1" applyBorder="1" applyAlignment="1"/>
    <xf numFmtId="0" fontId="15" fillId="0" borderId="3" xfId="0" applyFont="1" applyFill="1" applyBorder="1" applyAlignment="1"/>
    <xf numFmtId="165" fontId="15" fillId="0" borderId="8" xfId="0" applyNumberFormat="1" applyFont="1" applyFill="1" applyBorder="1" applyAlignment="1"/>
    <xf numFmtId="0" fontId="29" fillId="0" borderId="3" xfId="1" applyFont="1" applyFill="1" applyBorder="1" applyAlignment="1" applyProtection="1"/>
    <xf numFmtId="14" fontId="30" fillId="3" borderId="7" xfId="0" applyNumberFormat="1" applyFont="1" applyFill="1" applyBorder="1" applyAlignment="1" applyProtection="1"/>
    <xf numFmtId="14" fontId="15" fillId="0" borderId="2" xfId="0" applyNumberFormat="1" applyFont="1" applyBorder="1" applyAlignment="1" applyProtection="1">
      <protection locked="0"/>
    </xf>
    <xf numFmtId="0" fontId="15" fillId="0" borderId="3" xfId="0" applyFont="1" applyBorder="1" applyAlignment="1" applyProtection="1">
      <protection locked="0"/>
    </xf>
    <xf numFmtId="0" fontId="30" fillId="3" borderId="3" xfId="0" applyFont="1" applyFill="1" applyBorder="1" applyAlignment="1" applyProtection="1"/>
    <xf numFmtId="14" fontId="15" fillId="0" borderId="21" xfId="0" applyNumberFormat="1" applyFont="1" applyBorder="1" applyAlignment="1" applyProtection="1">
      <protection locked="0"/>
    </xf>
    <xf numFmtId="14" fontId="15" fillId="0" borderId="5" xfId="0" applyNumberFormat="1" applyFont="1" applyBorder="1" applyAlignment="1" applyProtection="1">
      <protection locked="0"/>
    </xf>
    <xf numFmtId="0" fontId="15" fillId="3" borderId="4" xfId="0" applyFont="1" applyFill="1" applyBorder="1" applyAlignment="1" applyProtection="1">
      <protection locked="0"/>
    </xf>
    <xf numFmtId="14" fontId="15" fillId="0" borderId="0" xfId="0" applyNumberFormat="1" applyFont="1" applyAlignment="1" applyProtection="1">
      <protection locked="0"/>
    </xf>
    <xf numFmtId="0" fontId="15" fillId="0" borderId="0" xfId="0" applyFont="1" applyAlignment="1" applyProtection="1">
      <protection locked="0"/>
    </xf>
    <xf numFmtId="0" fontId="15" fillId="0" borderId="4" xfId="0" applyFont="1" applyBorder="1" applyAlignment="1" applyProtection="1">
      <protection locked="0"/>
    </xf>
    <xf numFmtId="0" fontId="15" fillId="3" borderId="22" xfId="0" applyNumberFormat="1" applyFont="1" applyFill="1" applyBorder="1" applyAlignment="1" applyProtection="1">
      <protection locked="0"/>
    </xf>
    <xf numFmtId="0" fontId="15" fillId="0" borderId="3" xfId="0" applyNumberFormat="1" applyFont="1" applyBorder="1" applyAlignment="1" applyProtection="1">
      <alignment vertical="center"/>
      <protection locked="0"/>
    </xf>
    <xf numFmtId="0" fontId="15" fillId="0" borderId="7" xfId="0" applyNumberFormat="1" applyFont="1" applyFill="1" applyBorder="1" applyAlignment="1" applyProtection="1">
      <protection locked="0"/>
    </xf>
    <xf numFmtId="0" fontId="15" fillId="0" borderId="3" xfId="0" applyNumberFormat="1" applyFont="1" applyFill="1" applyBorder="1" applyAlignment="1" applyProtection="1">
      <protection locked="0"/>
    </xf>
    <xf numFmtId="0" fontId="15" fillId="0" borderId="3" xfId="0" applyNumberFormat="1" applyFont="1" applyBorder="1" applyAlignment="1" applyProtection="1">
      <protection locked="0"/>
    </xf>
    <xf numFmtId="0" fontId="27" fillId="0" borderId="4" xfId="0" applyNumberFormat="1" applyFont="1" applyBorder="1" applyAlignment="1" applyProtection="1">
      <protection locked="0"/>
    </xf>
    <xf numFmtId="0" fontId="16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4" fontId="16" fillId="0" borderId="0" xfId="0" applyNumberFormat="1" applyFont="1" applyBorder="1" applyAlignment="1" applyProtection="1">
      <alignment horizontal="right"/>
      <protection locked="0"/>
    </xf>
    <xf numFmtId="0" fontId="16" fillId="0" borderId="0" xfId="0" applyFont="1" applyAlignment="1" applyProtection="1">
      <alignment horizontal="left"/>
      <protection locked="0"/>
    </xf>
    <xf numFmtId="166" fontId="12" fillId="0" borderId="3" xfId="0" applyNumberFormat="1" applyFont="1" applyBorder="1" applyAlignment="1" applyProtection="1">
      <alignment horizontal="right" vertical="center"/>
      <protection locked="0"/>
    </xf>
    <xf numFmtId="166" fontId="12" fillId="0" borderId="8" xfId="0" applyNumberFormat="1" applyFont="1" applyBorder="1" applyAlignment="1">
      <alignment horizontal="right"/>
    </xf>
    <xf numFmtId="166" fontId="12" fillId="0" borderId="3" xfId="0" applyNumberFormat="1" applyFont="1" applyFill="1" applyBorder="1" applyAlignment="1" applyProtection="1">
      <alignment horizontal="right"/>
      <protection locked="0"/>
    </xf>
    <xf numFmtId="166" fontId="12" fillId="0" borderId="3" xfId="0" applyNumberFormat="1" applyFont="1" applyBorder="1" applyAlignment="1" applyProtection="1">
      <alignment horizontal="right"/>
      <protection locked="0"/>
    </xf>
    <xf numFmtId="0" fontId="17" fillId="5" borderId="16" xfId="0" applyFont="1" applyFill="1" applyBorder="1" applyAlignment="1">
      <alignment horizontal="center" wrapText="1"/>
    </xf>
    <xf numFmtId="0" fontId="17" fillId="10" borderId="15" xfId="0" applyFont="1" applyFill="1" applyBorder="1" applyAlignment="1">
      <alignment horizontal="center" wrapText="1"/>
    </xf>
    <xf numFmtId="0" fontId="18" fillId="11" borderId="0" xfId="0" applyFont="1" applyFill="1" applyAlignment="1">
      <alignment horizontal="center" vertical="center"/>
    </xf>
    <xf numFmtId="0" fontId="26" fillId="0" borderId="3" xfId="0" applyFont="1" applyBorder="1"/>
    <xf numFmtId="4" fontId="23" fillId="0" borderId="3" xfId="0" applyNumberFormat="1" applyFont="1" applyBorder="1"/>
    <xf numFmtId="165" fontId="31" fillId="0" borderId="3" xfId="0" applyNumberFormat="1" applyFont="1" applyBorder="1"/>
    <xf numFmtId="165" fontId="32" fillId="0" borderId="3" xfId="0" applyNumberFormat="1" applyFont="1" applyBorder="1"/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16" fillId="0" borderId="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7" fillId="5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7" fillId="0" borderId="0" xfId="0" applyFont="1"/>
    <xf numFmtId="14" fontId="18" fillId="0" borderId="3" xfId="0" applyNumberFormat="1" applyFont="1" applyBorder="1" applyAlignment="1">
      <alignment horizontal="center" vertical="center"/>
    </xf>
    <xf numFmtId="0" fontId="17" fillId="0" borderId="0" xfId="0" applyFont="1" applyAlignment="1"/>
    <xf numFmtId="165" fontId="17" fillId="0" borderId="0" xfId="0" applyNumberFormat="1" applyFont="1" applyBorder="1"/>
    <xf numFmtId="165" fontId="17" fillId="0" borderId="0" xfId="0" applyNumberFormat="1" applyFont="1" applyBorder="1" applyAlignment="1">
      <alignment vertical="center"/>
    </xf>
    <xf numFmtId="0" fontId="18" fillId="0" borderId="3" xfId="0" applyFont="1" applyFill="1" applyBorder="1" applyAlignment="1">
      <alignment horizontal="center"/>
    </xf>
    <xf numFmtId="0" fontId="1" fillId="0" borderId="3" xfId="0" applyFont="1" applyBorder="1"/>
    <xf numFmtId="44" fontId="0" fillId="0" borderId="0" xfId="0" applyNumberFormat="1"/>
    <xf numFmtId="44" fontId="18" fillId="0" borderId="3" xfId="0" applyNumberFormat="1" applyFont="1" applyBorder="1"/>
    <xf numFmtId="44" fontId="18" fillId="0" borderId="3" xfId="0" applyNumberFormat="1" applyFont="1" applyBorder="1" applyAlignment="1">
      <alignment horizontal="right"/>
    </xf>
    <xf numFmtId="0" fontId="0" fillId="0" borderId="0" xfId="0" applyNumberFormat="1"/>
    <xf numFmtId="0" fontId="17" fillId="0" borderId="0" xfId="0" applyNumberFormat="1" applyFont="1" applyBorder="1"/>
    <xf numFmtId="0" fontId="17" fillId="0" borderId="0" xfId="0" applyNumberFormat="1" applyFont="1" applyBorder="1" applyAlignment="1">
      <alignment vertical="center"/>
    </xf>
    <xf numFmtId="0" fontId="17" fillId="5" borderId="3" xfId="0" applyNumberFormat="1" applyFont="1" applyFill="1" applyBorder="1" applyAlignment="1">
      <alignment horizontal="center" vertical="center"/>
    </xf>
    <xf numFmtId="0" fontId="18" fillId="0" borderId="8" xfId="0" applyFont="1" applyBorder="1" applyAlignment="1"/>
    <xf numFmtId="0" fontId="17" fillId="5" borderId="8" xfId="0" applyFont="1" applyFill="1" applyBorder="1" applyAlignment="1">
      <alignment vertical="center"/>
    </xf>
    <xf numFmtId="0" fontId="1" fillId="0" borderId="0" xfId="0" applyFont="1"/>
    <xf numFmtId="44" fontId="1" fillId="0" borderId="0" xfId="3" applyFont="1"/>
    <xf numFmtId="9" fontId="0" fillId="0" borderId="0" xfId="4" applyFont="1"/>
    <xf numFmtId="0" fontId="0" fillId="0" borderId="3" xfId="0" applyBorder="1"/>
    <xf numFmtId="44" fontId="0" fillId="0" borderId="3" xfId="0" applyNumberFormat="1" applyBorder="1"/>
    <xf numFmtId="0" fontId="36" fillId="0" borderId="0" xfId="0" applyFont="1"/>
    <xf numFmtId="44" fontId="1" fillId="0" borderId="3" xfId="0" applyNumberFormat="1" applyFont="1" applyBorder="1"/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3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 applyAlignment="1">
      <alignment horizontal="center" vertical="center" wrapText="1"/>
    </xf>
    <xf numFmtId="164" fontId="3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164" fontId="3" fillId="9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0" xfId="0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 applyProtection="1">
      <alignment horizontal="center" vertical="center" wrapText="1"/>
      <protection locked="0"/>
    </xf>
    <xf numFmtId="0" fontId="3" fillId="8" borderId="3" xfId="0" applyFont="1" applyFill="1" applyBorder="1" applyAlignment="1" applyProtection="1">
      <alignment horizontal="center" vertical="center" wrapText="1"/>
      <protection locked="0"/>
    </xf>
    <xf numFmtId="0" fontId="3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7" xfId="0" applyNumberFormat="1" applyFont="1" applyFill="1" applyBorder="1" applyAlignment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wrapText="1"/>
      <protection locked="0"/>
    </xf>
    <xf numFmtId="0" fontId="0" fillId="5" borderId="3" xfId="0" applyFill="1" applyBorder="1" applyAlignment="1">
      <alignment horizontal="center" wrapText="1"/>
    </xf>
    <xf numFmtId="0" fontId="1" fillId="8" borderId="3" xfId="0" applyNumberFormat="1" applyFont="1" applyFill="1" applyBorder="1" applyAlignment="1" applyProtection="1">
      <alignment horizontal="center" wrapText="1"/>
      <protection locked="0"/>
    </xf>
    <xf numFmtId="0" fontId="0" fillId="8" borderId="3" xfId="0" applyFill="1" applyBorder="1" applyAlignment="1">
      <alignment horizontal="center" wrapText="1"/>
    </xf>
    <xf numFmtId="164" fontId="1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19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</cellXfs>
  <cellStyles count="5">
    <cellStyle name="Lien hypertexte" xfId="1" builtinId="8"/>
    <cellStyle name="Monétaire" xfId="3" builtinId="4"/>
    <cellStyle name="Normal" xfId="0" builtinId="0"/>
    <cellStyle name="Pourcentage" xfId="4" builtinId="5"/>
    <cellStyle name="Style 1" xfId="2"/>
  </cellStyles>
  <dxfs count="4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BD4A47"/>
      <color rgb="FF0046D2"/>
      <color rgb="FF3399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Cout de la dégradation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613505130040562"/>
          <c:y val="8.6477224786112333E-2"/>
          <c:w val="0.8638649486995944"/>
          <c:h val="0.859434832049389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'graphique evolution des coûts'!$B$1</c:f>
              <c:strCache>
                <c:ptCount val="1"/>
                <c:pt idx="0">
                  <c:v>Coût de dégradation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coûts'!$B$2:$B$10</c:f>
              <c:numCache>
                <c:formatCode>#\ ##0.00\ "€"</c:formatCode>
                <c:ptCount val="9"/>
                <c:pt idx="0">
                  <c:v>10876.96</c:v>
                </c:pt>
                <c:pt idx="1">
                  <c:v>13646.98</c:v>
                </c:pt>
                <c:pt idx="2">
                  <c:v>11104.039999999999</c:v>
                </c:pt>
                <c:pt idx="3">
                  <c:v>8483.3100000000013</c:v>
                </c:pt>
                <c:pt idx="4">
                  <c:v>10596.289999999997</c:v>
                </c:pt>
                <c:pt idx="5">
                  <c:v>3669.0299999999997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89-48B9-A806-0B18B9BF1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2421784"/>
        <c:axId val="632423096"/>
      </c:barChart>
      <c:catAx>
        <c:axId val="632421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2423096"/>
        <c:crosses val="autoZero"/>
        <c:auto val="1"/>
        <c:lblAlgn val="ctr"/>
        <c:lblOffset val="100"/>
        <c:noMultiLvlLbl val="0"/>
      </c:catAx>
      <c:valAx>
        <c:axId val="632423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Cout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2421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Cout de la maintenance préventif et correctif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'graphique evolution des coûts'!$C$1</c:f>
              <c:strCache>
                <c:ptCount val="1"/>
                <c:pt idx="0">
                  <c:v>Coût Maintenance préventive </c:v>
                </c:pt>
              </c:strCache>
            </c:strRef>
          </c:tx>
          <c:spPr>
            <a:solidFill>
              <a:srgbClr val="BD4A47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coûts'!$C$2:$C$10</c:f>
              <c:numCache>
                <c:formatCode>#\ ##0.00\ "€"</c:formatCode>
                <c:ptCount val="9"/>
                <c:pt idx="0">
                  <c:v>2675</c:v>
                </c:pt>
                <c:pt idx="1">
                  <c:v>6822.85</c:v>
                </c:pt>
                <c:pt idx="2">
                  <c:v>8644</c:v>
                </c:pt>
                <c:pt idx="3">
                  <c:v>8990</c:v>
                </c:pt>
                <c:pt idx="4">
                  <c:v>7811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37-4C9B-8F00-E1E6840513C3}"/>
            </c:ext>
          </c:extLst>
        </c:ser>
        <c:ser>
          <c:idx val="1"/>
          <c:order val="1"/>
          <c:tx>
            <c:strRef>
              <c:f>'graphique evolution des coûts'!$D$1</c:f>
              <c:strCache>
                <c:ptCount val="1"/>
                <c:pt idx="0">
                  <c:v>Coût Maintenance panne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coûts'!$D$2:$D$10</c:f>
              <c:numCache>
                <c:formatCode>#\ ##0.00\ "€"</c:formatCode>
                <c:ptCount val="9"/>
                <c:pt idx="0">
                  <c:v>1611</c:v>
                </c:pt>
                <c:pt idx="1">
                  <c:v>1062</c:v>
                </c:pt>
                <c:pt idx="2">
                  <c:v>2149.9499999999998</c:v>
                </c:pt>
                <c:pt idx="3">
                  <c:v>5049.0200000000004</c:v>
                </c:pt>
                <c:pt idx="4">
                  <c:v>2234.3199999999997</c:v>
                </c:pt>
                <c:pt idx="5">
                  <c:v>2468.09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37-4C9B-8F00-E1E684051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81922616"/>
        <c:axId val="681924912"/>
      </c:barChart>
      <c:catAx>
        <c:axId val="681922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1924912"/>
        <c:crosses val="autoZero"/>
        <c:auto val="1"/>
        <c:lblAlgn val="ctr"/>
        <c:lblOffset val="100"/>
        <c:noMultiLvlLbl val="0"/>
      </c:catAx>
      <c:valAx>
        <c:axId val="68192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1922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Cout total annuel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809046713024747"/>
          <c:y val="0.12351660654310236"/>
          <c:w val="0.85632432474629783"/>
          <c:h val="0.7143882810429590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'graphique evolution des coûts'!$B$1</c:f>
              <c:strCache>
                <c:ptCount val="1"/>
                <c:pt idx="0">
                  <c:v>Coût de dégradation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coûts'!$B$2:$B$10</c:f>
              <c:numCache>
                <c:formatCode>#\ ##0.00\ "€"</c:formatCode>
                <c:ptCount val="9"/>
                <c:pt idx="0">
                  <c:v>10876.96</c:v>
                </c:pt>
                <c:pt idx="1">
                  <c:v>13646.98</c:v>
                </c:pt>
                <c:pt idx="2">
                  <c:v>11104.039999999999</c:v>
                </c:pt>
                <c:pt idx="3">
                  <c:v>8483.3100000000013</c:v>
                </c:pt>
                <c:pt idx="4">
                  <c:v>10596.289999999997</c:v>
                </c:pt>
                <c:pt idx="5">
                  <c:v>3669.0299999999997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50-423D-9A94-F9E46A5F3016}"/>
            </c:ext>
          </c:extLst>
        </c:ser>
        <c:ser>
          <c:idx val="1"/>
          <c:order val="1"/>
          <c:tx>
            <c:strRef>
              <c:f>'graphique evolution des coûts'!$C$1</c:f>
              <c:strCache>
                <c:ptCount val="1"/>
                <c:pt idx="0">
                  <c:v>Coût Maintenance préventive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coûts'!$C$2:$C$10</c:f>
              <c:numCache>
                <c:formatCode>#\ ##0.00\ "€"</c:formatCode>
                <c:ptCount val="9"/>
                <c:pt idx="0">
                  <c:v>2675</c:v>
                </c:pt>
                <c:pt idx="1">
                  <c:v>6822.85</c:v>
                </c:pt>
                <c:pt idx="2">
                  <c:v>8644</c:v>
                </c:pt>
                <c:pt idx="3">
                  <c:v>8990</c:v>
                </c:pt>
                <c:pt idx="4">
                  <c:v>7811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50-423D-9A94-F9E46A5F3016}"/>
            </c:ext>
          </c:extLst>
        </c:ser>
        <c:ser>
          <c:idx val="2"/>
          <c:order val="2"/>
          <c:tx>
            <c:strRef>
              <c:f>'graphique evolution des coûts'!$D$1</c:f>
              <c:strCache>
                <c:ptCount val="1"/>
                <c:pt idx="0">
                  <c:v>Coût Maintenance panne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'graphique evolution des coûts'!$A$2:$A$10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'graphique evolution des coûts'!$D$2:$D$10</c:f>
              <c:numCache>
                <c:formatCode>#\ ##0.00\ "€"</c:formatCode>
                <c:ptCount val="9"/>
                <c:pt idx="0">
                  <c:v>1611</c:v>
                </c:pt>
                <c:pt idx="1">
                  <c:v>1062</c:v>
                </c:pt>
                <c:pt idx="2">
                  <c:v>2149.9499999999998</c:v>
                </c:pt>
                <c:pt idx="3">
                  <c:v>5049.0200000000004</c:v>
                </c:pt>
                <c:pt idx="4">
                  <c:v>2234.3199999999997</c:v>
                </c:pt>
                <c:pt idx="5">
                  <c:v>2468.09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50-423D-9A94-F9E46A5F30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9386152"/>
        <c:axId val="569384840"/>
      </c:barChart>
      <c:catAx>
        <c:axId val="569386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384840"/>
        <c:crosses val="autoZero"/>
        <c:auto val="1"/>
        <c:lblAlgn val="ctr"/>
        <c:lblOffset val="100"/>
        <c:noMultiLvlLbl val="0"/>
      </c:catAx>
      <c:valAx>
        <c:axId val="569384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Cout total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386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Coûts des portes</a:t>
            </a:r>
            <a:r>
              <a:rPr lang="fr-FR" baseline="0"/>
              <a:t> auto</a:t>
            </a:r>
            <a:r>
              <a:rPr lang="fr-FR"/>
              <a:t>  sur </a:t>
            </a:r>
            <a:r>
              <a:rPr lang="fr-FR" baseline="0"/>
              <a:t>2019 </a:t>
            </a:r>
          </a:p>
        </c:rich>
      </c:tx>
      <c:layout>
        <c:manualLayout>
          <c:xMode val="edge"/>
          <c:yMode val="edge"/>
          <c:x val="0.15927135702735656"/>
          <c:y val="4.54732620799541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7809527549057153E-2"/>
          <c:y val="0.17122432144721203"/>
          <c:w val="0.80104807221106877"/>
          <c:h val="0.7902983029466729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CED6-4ACD-8EA9-6FE0FE40D62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CED6-4ACD-8EA9-6FE0FE40D62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CED6-4ACD-8EA9-6FE0FE40D62B}"/>
              </c:ext>
            </c:extLst>
          </c:dPt>
          <c:dLbls>
            <c:dLbl>
              <c:idx val="0"/>
              <c:layout>
                <c:manualLayout>
                  <c:x val="-0.2120025379532888"/>
                  <c:y val="-2.173861550304968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5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C4B5A6C-D921-4308-985F-FBA24DE56FEE}" type="CATEGORYNAME">
                      <a:rPr lang="en-US" sz="1050"/>
                      <a:pPr>
                        <a:defRPr sz="1050"/>
                      </a:pPr>
                      <a:t>[NOM DE CATÉGORIE]</a:t>
                    </a:fld>
                    <a:r>
                      <a:rPr lang="en-US" sz="1050" baseline="0"/>
                      <a:t>
</a:t>
                    </a:r>
                    <a:fld id="{980FE9B2-517E-4BE1-8A85-BA586317CD11}" type="PERCENTAGE">
                      <a:rPr lang="en-US" sz="1050" baseline="0"/>
                      <a:pPr>
                        <a:defRPr sz="1050"/>
                      </a:pPr>
                      <a:t>[POURCENTAGE]</a:t>
                    </a:fld>
                    <a:endParaRPr lang="en-US" sz="1050" baseline="0"/>
                  </a:p>
                </c:rich>
              </c:tx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950266646848321"/>
                      <c:h val="0.1420439306670628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ED6-4ACD-8EA9-6FE0FE40D62B}"/>
                </c:ext>
              </c:extLst>
            </c:dLbl>
            <c:dLbl>
              <c:idx val="1"/>
              <c:layout>
                <c:manualLayout>
                  <c:x val="0.17775621406517084"/>
                  <c:y val="-0.1460137612510719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ED6-4ACD-8EA9-6FE0FE40D62B}"/>
                </c:ext>
              </c:extLst>
            </c:dLbl>
            <c:dLbl>
              <c:idx val="2"/>
              <c:layout>
                <c:manualLayout>
                  <c:x val="0.15266545504500789"/>
                  <c:y val="0.24146174466734641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57234878939178"/>
                      <c:h val="0.1456456241517383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CED6-4ACD-8EA9-6FE0FE40D62B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'graphique evolution des coûts'!$B$1:$D$1</c:f>
              <c:strCache>
                <c:ptCount val="3"/>
                <c:pt idx="0">
                  <c:v>Coût de dégradation</c:v>
                </c:pt>
                <c:pt idx="1">
                  <c:v>Coût Maintenance préventive </c:v>
                </c:pt>
                <c:pt idx="2">
                  <c:v>Coût Maintenance panne</c:v>
                </c:pt>
              </c:strCache>
            </c:strRef>
          </c:cat>
          <c:val>
            <c:numRef>
              <c:f>'graphique evolution des coûts'!$B$6:$D$6</c:f>
              <c:numCache>
                <c:formatCode>#\ ##0.00\ "€"</c:formatCode>
                <c:ptCount val="3"/>
                <c:pt idx="0">
                  <c:v>10596.289999999997</c:v>
                </c:pt>
                <c:pt idx="1">
                  <c:v>7811</c:v>
                </c:pt>
                <c:pt idx="2">
                  <c:v>2234.3199999999997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A8-4EC0-908A-55CD9E3B8C3A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906757625715886"/>
          <c:y val="0.20968627305165247"/>
          <c:w val="0.30020680469284233"/>
          <c:h val="0.4302660227145967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  <cx:data id="1">
      <cx:strDim type="cat">
        <cx:f>_xlchart.v1.0</cx:f>
      </cx:strDim>
      <cx:numDim type="val">
        <cx:f>_xlchart.v1.4</cx:f>
      </cx:numDim>
    </cx:data>
    <cx:data id="2">
      <cx:strDim type="cat">
        <cx:f>_xlchart.v1.0</cx:f>
      </cx:strDim>
      <cx:numDim type="val">
        <cx:f>_xlchart.v1.6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Pareto globale</a:t>
            </a:r>
          </a:p>
        </cx:rich>
      </cx:tx>
    </cx:title>
    <cx:plotArea>
      <cx:plotAreaRegion>
        <cx:series layoutId="clusteredColumn" uniqueId="{61A139D5-B836-44F7-B4F5-4BD158D8A3FF}" formatIdx="0">
          <cx:tx>
            <cx:txData>
              <cx:f>_xlchart.v1.1</cx:f>
              <cx:v>Cout</cx:v>
            </cx:txData>
          </cx:tx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clusteredColumn" hidden="1" uniqueId="{81A41436-0E09-458D-8010-5C8247A0C801}" formatIdx="2">
          <cx:tx>
            <cx:txData>
              <cx:f>_xlchart.v1.3</cx:f>
              <cx:v>%</cx:v>
            </cx:txData>
          </cx:tx>
          <cx:dataLabels>
            <cx:visibility seriesName="0" categoryName="0" value="1"/>
          </cx:dataLabels>
          <cx:dataId val="1"/>
          <cx:layoutPr>
            <cx:aggregation/>
          </cx:layoutPr>
          <cx:axisId val="1"/>
        </cx:series>
        <cx:series layoutId="clusteredColumn" hidden="1" uniqueId="{AC0942A4-52B5-487B-8DAF-61564DD12784}" formatIdx="4">
          <cx:tx>
            <cx:txData>
              <cx:f>_xlchart.v1.5</cx:f>
              <cx:v>% cumulée</cx:v>
            </cx:txData>
          </cx:tx>
          <cx:dataLabels>
            <cx:visibility seriesName="0" categoryName="0" value="1"/>
          </cx:dataLabels>
          <cx:dataId val="2"/>
          <cx:layoutPr>
            <cx:aggregation/>
          </cx:layoutPr>
          <cx:axisId val="1"/>
        </cx:series>
        <cx:series layoutId="paretoLine" ownerIdx="0" uniqueId="{0C2F8D20-9855-49CE-A9ED-6300782B361A}" formatIdx="1">
          <cx:axisId val="2"/>
        </cx:series>
        <cx:series layoutId="paretoLine" ownerIdx="1" uniqueId="{D85ED9C9-20CC-424A-B2B8-15952988CEC3}" formatIdx="3">
          <cx:axisId val="2"/>
        </cx:series>
        <cx:series layoutId="paretoLine" ownerIdx="2" uniqueId="{B840AE51-9C4C-41EB-8513-25E628BDB75A}" formatIdx="5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32658</xdr:rowOff>
    </xdr:from>
    <xdr:to>
      <xdr:col>18</xdr:col>
      <xdr:colOff>717177</xdr:colOff>
      <xdr:row>24</xdr:row>
      <xdr:rowOff>78441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11207</xdr:colOff>
      <xdr:row>25</xdr:row>
      <xdr:rowOff>134470</xdr:rowOff>
    </xdr:from>
    <xdr:to>
      <xdr:col>19</xdr:col>
      <xdr:colOff>22413</xdr:colOff>
      <xdr:row>52</xdr:row>
      <xdr:rowOff>112059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22412</xdr:colOff>
      <xdr:row>57</xdr:row>
      <xdr:rowOff>130948</xdr:rowOff>
    </xdr:from>
    <xdr:to>
      <xdr:col>19</xdr:col>
      <xdr:colOff>0</xdr:colOff>
      <xdr:row>91</xdr:row>
      <xdr:rowOff>11205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44825</xdr:colOff>
      <xdr:row>14</xdr:row>
      <xdr:rowOff>78441</xdr:rowOff>
    </xdr:from>
    <xdr:to>
      <xdr:col>5</xdr:col>
      <xdr:colOff>1232647</xdr:colOff>
      <xdr:row>37</xdr:row>
      <xdr:rowOff>100852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930090</xdr:colOff>
      <xdr:row>29</xdr:row>
      <xdr:rowOff>44823</xdr:rowOff>
    </xdr:from>
    <xdr:to>
      <xdr:col>3</xdr:col>
      <xdr:colOff>582707</xdr:colOff>
      <xdr:row>33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958355" y="6230470"/>
          <a:ext cx="1815352" cy="5827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10</a:t>
          </a:r>
          <a:r>
            <a:rPr lang="fr-FR" sz="2000" b="1">
              <a:solidFill>
                <a:sysClr val="windowText" lastClr="000000"/>
              </a:solidFill>
            </a:rPr>
            <a:t>596,29</a:t>
          </a:r>
          <a:r>
            <a:rPr lang="fr-FR" sz="1600" b="1">
              <a:solidFill>
                <a:sysClr val="windowText" lastClr="000000"/>
              </a:solidFill>
            </a:rPr>
            <a:t> €</a:t>
          </a:r>
        </a:p>
      </xdr:txBody>
    </xdr:sp>
    <xdr:clientData/>
  </xdr:twoCellAnchor>
  <xdr:twoCellAnchor>
    <xdr:from>
      <xdr:col>2</xdr:col>
      <xdr:colOff>73959</xdr:colOff>
      <xdr:row>30</xdr:row>
      <xdr:rowOff>73959</xdr:rowOff>
    </xdr:from>
    <xdr:to>
      <xdr:col>2</xdr:col>
      <xdr:colOff>1239370</xdr:colOff>
      <xdr:row>32</xdr:row>
      <xdr:rowOff>118783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2102224" y="6416488"/>
          <a:ext cx="1165411" cy="358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7811€</a:t>
          </a:r>
        </a:p>
      </xdr:txBody>
    </xdr:sp>
    <xdr:clientData/>
  </xdr:twoCellAnchor>
  <xdr:twoCellAnchor>
    <xdr:from>
      <xdr:col>2</xdr:col>
      <xdr:colOff>448235</xdr:colOff>
      <xdr:row>18</xdr:row>
      <xdr:rowOff>103095</xdr:rowOff>
    </xdr:from>
    <xdr:to>
      <xdr:col>2</xdr:col>
      <xdr:colOff>1602441</xdr:colOff>
      <xdr:row>20</xdr:row>
      <xdr:rowOff>147919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2476500" y="4563036"/>
          <a:ext cx="1154206" cy="358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2234,32</a:t>
          </a:r>
          <a:r>
            <a:rPr lang="fr-FR" sz="1800" b="1">
              <a:solidFill>
                <a:sysClr val="windowText" lastClr="000000"/>
              </a:solidFill>
            </a:rPr>
            <a:t> €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4</xdr:row>
      <xdr:rowOff>137745</xdr:rowOff>
    </xdr:from>
    <xdr:to>
      <xdr:col>18</xdr:col>
      <xdr:colOff>644769</xdr:colOff>
      <xdr:row>32</xdr:row>
      <xdr:rowOff>153865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phique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osset, Sylvain" id="{44E27D27-D171-4E6C-AA9E-A2EE8866DF9E}" userId="S::sgosset@tifs.com::b9fe44e1-d2ab-49a8-858a-4df15ac478bc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14" dT="2021-03-09T12:40:19.50" personId="{44E27D27-D171-4E6C-AA9E-A2EE8866DF9E}" id="{A79A32BE-891F-449B-8141-215CF266F454}">
    <text>PORTE 1 sangle usure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Relationship Id="rId4" Type="http://schemas.microsoft.com/office/2017/10/relationships/threadedComment" Target="../threadedComments/threadedComment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S22"/>
  <sheetViews>
    <sheetView showGridLines="0" zoomScale="110" zoomScaleNormal="110" workbookViewId="0">
      <pane ySplit="8" topLeftCell="A9" activePane="bottomLeft" state="frozen"/>
      <selection activeCell="E31" sqref="E31"/>
      <selection pane="bottomLeft" activeCell="G25" sqref="G25"/>
    </sheetView>
  </sheetViews>
  <sheetFormatPr baseColWidth="10" defaultColWidth="11" defaultRowHeight="12"/>
  <cols>
    <col min="1" max="1" width="3.7109375" style="2" customWidth="1"/>
    <col min="2" max="2" width="11.5703125" style="19" bestFit="1" customWidth="1"/>
    <col min="3" max="3" width="8.42578125" style="2" customWidth="1"/>
    <col min="4" max="4" width="7.42578125" style="2" customWidth="1"/>
    <col min="5" max="5" width="67.7109375" style="21" customWidth="1"/>
    <col min="6" max="6" width="15.140625" style="3" customWidth="1"/>
    <col min="7" max="7" width="12.140625" style="3" customWidth="1"/>
    <col min="8" max="8" width="36.42578125" style="3" customWidth="1"/>
    <col min="9" max="9" width="13.85546875" style="3" customWidth="1"/>
    <col min="10" max="10" width="6.42578125" style="2" hidden="1" customWidth="1"/>
    <col min="11" max="11" width="7.7109375" style="2" customWidth="1"/>
    <col min="12" max="12" width="6.42578125" style="2" hidden="1" customWidth="1"/>
    <col min="13" max="13" width="7.7109375" style="2" customWidth="1"/>
    <col min="14" max="14" width="6.42578125" style="2" hidden="1" customWidth="1"/>
    <col min="15" max="15" width="7.7109375" style="2" customWidth="1"/>
    <col min="16" max="16" width="6.42578125" style="2" hidden="1" customWidth="1"/>
    <col min="17" max="17" width="7.7109375" style="2" customWidth="1"/>
    <col min="18" max="18" width="0.42578125" style="2" customWidth="1"/>
    <col min="19" max="16384" width="11" style="2"/>
  </cols>
  <sheetData>
    <row r="1" spans="2:19">
      <c r="E1" s="20"/>
    </row>
    <row r="2" spans="2:19" ht="15.75">
      <c r="E2" s="6" t="s">
        <v>92</v>
      </c>
      <c r="I2" s="4"/>
    </row>
    <row r="3" spans="2:19" ht="15.75">
      <c r="E3" s="3" t="s">
        <v>83</v>
      </c>
      <c r="F3" s="6"/>
      <c r="G3" s="6"/>
      <c r="H3" s="6"/>
      <c r="J3" s="7"/>
      <c r="K3" s="7"/>
      <c r="L3" s="7"/>
      <c r="M3" s="7"/>
      <c r="N3" s="7"/>
      <c r="O3" s="7"/>
      <c r="P3" s="7"/>
      <c r="Q3" s="7"/>
      <c r="R3" s="7"/>
      <c r="S3" s="7"/>
    </row>
    <row r="4" spans="2:19">
      <c r="E4" s="3">
        <v>2015</v>
      </c>
      <c r="F4" s="25"/>
      <c r="G4" s="25"/>
      <c r="H4" s="25"/>
      <c r="J4" s="8"/>
      <c r="K4" s="8"/>
      <c r="L4" s="8"/>
      <c r="M4" s="8"/>
      <c r="N4" s="8"/>
      <c r="O4" s="8"/>
      <c r="P4" s="8"/>
      <c r="Q4" s="8"/>
      <c r="R4" s="8"/>
      <c r="S4" s="7"/>
    </row>
    <row r="5" spans="2:19">
      <c r="D5" s="128" t="s">
        <v>104</v>
      </c>
      <c r="E5" s="3"/>
      <c r="F5" s="129">
        <v>1611</v>
      </c>
      <c r="G5" s="9"/>
      <c r="H5" s="25"/>
      <c r="J5" s="7"/>
      <c r="K5" s="7"/>
      <c r="L5" s="7"/>
      <c r="M5" s="7"/>
      <c r="N5" s="7"/>
      <c r="O5" s="7"/>
      <c r="P5" s="7"/>
      <c r="Q5" s="7"/>
      <c r="R5" s="7"/>
      <c r="S5" s="7"/>
    </row>
    <row r="6" spans="2:19">
      <c r="D6" s="128" t="s">
        <v>150</v>
      </c>
      <c r="F6" s="129">
        <v>2675</v>
      </c>
      <c r="G6" s="10"/>
      <c r="H6" s="25"/>
      <c r="J6" s="7"/>
      <c r="K6" s="7"/>
      <c r="L6" s="7"/>
      <c r="M6" s="7"/>
      <c r="N6" s="7"/>
      <c r="O6" s="7"/>
      <c r="P6" s="7"/>
      <c r="Q6" s="7"/>
      <c r="R6" s="7"/>
      <c r="S6" s="7"/>
    </row>
    <row r="7" spans="2:19" ht="12.75" thickBot="1">
      <c r="D7" s="128" t="s">
        <v>103</v>
      </c>
      <c r="F7" s="129">
        <v>0</v>
      </c>
      <c r="J7" s="26"/>
      <c r="K7" s="257"/>
      <c r="L7" s="257"/>
      <c r="M7" s="257"/>
      <c r="N7" s="257"/>
      <c r="O7" s="257"/>
      <c r="P7" s="257"/>
      <c r="Q7" s="257"/>
      <c r="R7" s="257"/>
      <c r="S7" s="7"/>
    </row>
    <row r="8" spans="2:19" ht="12.75" customHeight="1">
      <c r="B8" s="30" t="s">
        <v>0</v>
      </c>
      <c r="C8" s="31" t="s">
        <v>1</v>
      </c>
      <c r="D8" s="31" t="s">
        <v>2</v>
      </c>
      <c r="E8" s="32" t="s">
        <v>3</v>
      </c>
      <c r="F8" s="33" t="s">
        <v>4</v>
      </c>
      <c r="G8" s="33" t="s">
        <v>5</v>
      </c>
      <c r="H8" s="33" t="s">
        <v>6</v>
      </c>
      <c r="I8" s="34" t="s">
        <v>9</v>
      </c>
      <c r="J8" s="25"/>
      <c r="K8" s="255"/>
      <c r="L8" s="256"/>
      <c r="M8" s="255"/>
      <c r="N8" s="256"/>
      <c r="O8" s="255"/>
      <c r="P8" s="256"/>
      <c r="Q8" s="255"/>
      <c r="R8" s="256"/>
      <c r="S8" s="7"/>
    </row>
    <row r="9" spans="2:19" ht="12.75" customHeight="1">
      <c r="B9" s="178">
        <v>42011</v>
      </c>
      <c r="C9" s="179">
        <f>YEAR(B12)</f>
        <v>2015</v>
      </c>
      <c r="D9" s="179">
        <f t="shared" ref="D9:D11" si="0">MONTH(B9)</f>
        <v>1</v>
      </c>
      <c r="E9" s="180" t="s">
        <v>13</v>
      </c>
      <c r="F9" s="202">
        <v>638</v>
      </c>
      <c r="G9" s="181"/>
      <c r="H9" s="182" t="s">
        <v>8</v>
      </c>
      <c r="I9" s="183">
        <v>42035</v>
      </c>
      <c r="J9" s="25"/>
      <c r="K9" s="24"/>
      <c r="L9" s="25"/>
      <c r="M9" s="24"/>
      <c r="N9" s="25"/>
      <c r="O9" s="24"/>
      <c r="P9" s="25"/>
      <c r="Q9" s="24"/>
      <c r="R9" s="25"/>
      <c r="S9" s="7"/>
    </row>
    <row r="10" spans="2:19" ht="12.75" customHeight="1">
      <c r="B10" s="178">
        <v>42011</v>
      </c>
      <c r="C10" s="179">
        <f t="shared" ref="C10:C11" si="1">YEAR(B13)</f>
        <v>2015</v>
      </c>
      <c r="D10" s="179">
        <f t="shared" si="0"/>
        <v>1</v>
      </c>
      <c r="E10" s="180" t="s">
        <v>14</v>
      </c>
      <c r="F10" s="202">
        <v>645</v>
      </c>
      <c r="G10" s="181"/>
      <c r="H10" s="182" t="s">
        <v>8</v>
      </c>
      <c r="I10" s="183">
        <v>42011</v>
      </c>
      <c r="J10" s="25"/>
      <c r="K10" s="24"/>
      <c r="L10" s="25"/>
      <c r="M10" s="24"/>
      <c r="N10" s="25"/>
      <c r="O10" s="24"/>
      <c r="P10" s="25"/>
      <c r="Q10" s="24"/>
      <c r="R10" s="25"/>
      <c r="S10" s="7"/>
    </row>
    <row r="11" spans="2:19" ht="12.75" customHeight="1">
      <c r="B11" s="178">
        <v>42013</v>
      </c>
      <c r="C11" s="179">
        <f t="shared" si="1"/>
        <v>2015</v>
      </c>
      <c r="D11" s="179">
        <f t="shared" si="0"/>
        <v>1</v>
      </c>
      <c r="E11" s="184" t="s">
        <v>15</v>
      </c>
      <c r="F11" s="202">
        <v>384.96</v>
      </c>
      <c r="G11" s="181"/>
      <c r="H11" s="182" t="s">
        <v>8</v>
      </c>
      <c r="I11" s="183">
        <v>42024</v>
      </c>
      <c r="J11" s="25"/>
      <c r="K11" s="24"/>
      <c r="L11" s="25"/>
      <c r="M11" s="24"/>
      <c r="N11" s="25"/>
      <c r="O11" s="24"/>
      <c r="P11" s="25"/>
      <c r="Q11" s="24"/>
      <c r="R11" s="25"/>
      <c r="S11" s="7"/>
    </row>
    <row r="12" spans="2:19" ht="12.75" customHeight="1">
      <c r="B12" s="178">
        <v>42011</v>
      </c>
      <c r="C12" s="179">
        <f>YEAR(B15)</f>
        <v>2015</v>
      </c>
      <c r="D12" s="179">
        <f>MONTH(B12)</f>
        <v>1</v>
      </c>
      <c r="E12" s="180" t="s">
        <v>7</v>
      </c>
      <c r="F12" s="203">
        <v>1400</v>
      </c>
      <c r="G12" s="185"/>
      <c r="H12" s="182" t="s">
        <v>8</v>
      </c>
      <c r="I12" s="186">
        <f>IF(COUNTA(#REF!)=0,0,1)</f>
        <v>1</v>
      </c>
      <c r="J12" s="25"/>
      <c r="K12" s="24"/>
      <c r="L12" s="25"/>
      <c r="M12" s="24"/>
      <c r="N12" s="25"/>
      <c r="O12" s="24"/>
      <c r="P12" s="25"/>
      <c r="Q12" s="24"/>
      <c r="R12" s="25"/>
      <c r="S12" s="7"/>
    </row>
    <row r="13" spans="2:19" ht="12.75" customHeight="1">
      <c r="B13" s="187">
        <v>42046</v>
      </c>
      <c r="C13" s="179">
        <f t="shared" ref="C13:C20" si="2">YEAR(B13)</f>
        <v>2015</v>
      </c>
      <c r="D13" s="179">
        <f>MONTH(B13)</f>
        <v>2</v>
      </c>
      <c r="E13" s="188" t="s">
        <v>11</v>
      </c>
      <c r="F13" s="204">
        <v>45</v>
      </c>
      <c r="G13" s="189" t="s">
        <v>12</v>
      </c>
      <c r="H13" s="190" t="s">
        <v>10</v>
      </c>
      <c r="I13" s="191">
        <v>42046</v>
      </c>
      <c r="J13" s="25"/>
      <c r="K13" s="24"/>
      <c r="L13" s="25"/>
      <c r="M13" s="24"/>
      <c r="N13" s="25"/>
      <c r="O13" s="24"/>
      <c r="P13" s="25"/>
      <c r="Q13" s="24"/>
      <c r="R13" s="25"/>
      <c r="S13" s="7"/>
    </row>
    <row r="14" spans="2:19" ht="12.75" customHeight="1">
      <c r="B14" s="187">
        <v>42058</v>
      </c>
      <c r="C14" s="179">
        <f t="shared" si="2"/>
        <v>2015</v>
      </c>
      <c r="D14" s="179">
        <f>MONTH(B14)</f>
        <v>2</v>
      </c>
      <c r="E14" s="188" t="s">
        <v>151</v>
      </c>
      <c r="F14" s="204">
        <v>1480</v>
      </c>
      <c r="G14" s="189"/>
      <c r="H14" s="190"/>
      <c r="I14" s="186">
        <f>IF(COUNTA(#REF!)=0,0,1)</f>
        <v>1</v>
      </c>
      <c r="J14" s="25"/>
      <c r="K14" s="24"/>
      <c r="L14" s="25"/>
      <c r="M14" s="24"/>
      <c r="N14" s="25"/>
      <c r="O14" s="24"/>
      <c r="P14" s="25"/>
      <c r="Q14" s="24"/>
      <c r="R14" s="25"/>
      <c r="S14" s="7"/>
    </row>
    <row r="15" spans="2:19" s="5" customFormat="1" ht="14.25">
      <c r="B15" s="192">
        <v>42184</v>
      </c>
      <c r="C15" s="179">
        <f t="shared" si="2"/>
        <v>2015</v>
      </c>
      <c r="D15" s="179">
        <f>MONTH(B15)</f>
        <v>6</v>
      </c>
      <c r="E15" s="188" t="s">
        <v>151</v>
      </c>
      <c r="F15" s="205">
        <v>1950</v>
      </c>
      <c r="G15" s="193"/>
      <c r="H15" s="193"/>
      <c r="I15" s="194">
        <f>IF(COUNTA(#REF!)=0,0,1)</f>
        <v>1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2:19" s="5" customFormat="1" ht="14.25">
      <c r="B16" s="195">
        <v>42256</v>
      </c>
      <c r="C16" s="179">
        <f t="shared" si="2"/>
        <v>2015</v>
      </c>
      <c r="D16" s="179">
        <f t="shared" ref="D16:D20" si="3">MONTH(B16)</f>
        <v>9</v>
      </c>
      <c r="E16" s="188" t="s">
        <v>151</v>
      </c>
      <c r="F16" s="205">
        <v>1214</v>
      </c>
      <c r="G16" s="193"/>
      <c r="H16" s="193"/>
      <c r="I16" s="194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2:19" s="5" customFormat="1" ht="14.25">
      <c r="B17" s="195">
        <v>42257</v>
      </c>
      <c r="C17" s="179">
        <f t="shared" si="2"/>
        <v>2015</v>
      </c>
      <c r="D17" s="179">
        <f t="shared" si="3"/>
        <v>9</v>
      </c>
      <c r="E17" s="188" t="s">
        <v>151</v>
      </c>
      <c r="F17" s="205">
        <v>383</v>
      </c>
      <c r="G17" s="193"/>
      <c r="H17" s="193"/>
      <c r="I17" s="194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2:19" s="5" customFormat="1" ht="14.25">
      <c r="B18" s="195">
        <v>43737</v>
      </c>
      <c r="C18" s="179">
        <f t="shared" si="2"/>
        <v>2019</v>
      </c>
      <c r="D18" s="179">
        <f t="shared" si="3"/>
        <v>9</v>
      </c>
      <c r="E18" s="188" t="s">
        <v>151</v>
      </c>
      <c r="F18" s="205">
        <v>923</v>
      </c>
      <c r="G18" s="193"/>
      <c r="H18" s="193"/>
      <c r="I18" s="194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2:19" s="5" customFormat="1" ht="14.25">
      <c r="B19" s="195">
        <v>42298</v>
      </c>
      <c r="C19" s="201">
        <f t="shared" si="2"/>
        <v>2015</v>
      </c>
      <c r="D19" s="201">
        <f t="shared" si="3"/>
        <v>10</v>
      </c>
      <c r="E19" s="188" t="s">
        <v>151</v>
      </c>
      <c r="F19" s="205">
        <v>1489</v>
      </c>
      <c r="G19" s="193"/>
      <c r="H19" s="193"/>
      <c r="I19" s="194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2:19" s="5" customFormat="1" ht="14.25">
      <c r="B20" s="195">
        <v>42310</v>
      </c>
      <c r="C20" s="201">
        <f t="shared" si="2"/>
        <v>2015</v>
      </c>
      <c r="D20" s="201">
        <f t="shared" si="3"/>
        <v>11</v>
      </c>
      <c r="E20" s="188" t="s">
        <v>151</v>
      </c>
      <c r="F20" s="205">
        <v>325</v>
      </c>
      <c r="G20" s="193"/>
      <c r="H20" s="193"/>
      <c r="I20" s="194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2:19" s="5" customFormat="1" ht="15" thickBot="1">
      <c r="B21" s="196"/>
      <c r="C21" s="197"/>
      <c r="D21" s="197"/>
      <c r="E21" s="193"/>
      <c r="F21" s="205"/>
      <c r="G21" s="193"/>
      <c r="H21" s="193"/>
      <c r="I21" s="194">
        <f>IF(COUNTA(#REF!)=0,0,1)</f>
        <v>1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 s="5" customFormat="1" ht="15.75" thickBot="1">
      <c r="B22" s="198"/>
      <c r="C22" s="199"/>
      <c r="D22" s="199"/>
      <c r="E22" s="200"/>
      <c r="F22" s="206">
        <f>SUM(F9:F21)</f>
        <v>10876.96</v>
      </c>
      <c r="G22" s="200"/>
      <c r="H22" s="200"/>
      <c r="I22" s="194">
        <f>IF(COUNTA(#REF!)=0,0,1)</f>
        <v>1</v>
      </c>
      <c r="J22" s="2"/>
      <c r="K22" s="2"/>
      <c r="L22" s="2"/>
      <c r="M22" s="2"/>
      <c r="N22" s="2"/>
      <c r="O22" s="2"/>
      <c r="P22" s="2"/>
      <c r="Q22" s="2"/>
      <c r="R22" s="2"/>
      <c r="S22" s="2"/>
    </row>
  </sheetData>
  <autoFilter ref="B8:I22"/>
  <mergeCells count="8">
    <mergeCell ref="O8:P8"/>
    <mergeCell ref="Q8:R8"/>
    <mergeCell ref="K8:L8"/>
    <mergeCell ref="M8:N8"/>
    <mergeCell ref="M7:N7"/>
    <mergeCell ref="O7:P7"/>
    <mergeCell ref="Q7:R7"/>
    <mergeCell ref="K7:L7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Q83"/>
  <sheetViews>
    <sheetView showGridLines="0" zoomScale="110" zoomScaleNormal="110" workbookViewId="0">
      <pane ySplit="9" topLeftCell="A10" activePane="bottomLeft" state="frozen"/>
      <selection activeCell="E31" sqref="E31"/>
      <selection pane="bottomLeft" activeCell="Q13" sqref="Q13"/>
    </sheetView>
  </sheetViews>
  <sheetFormatPr baseColWidth="10" defaultColWidth="11" defaultRowHeight="12"/>
  <cols>
    <col min="1" max="1" width="3.7109375" style="2" customWidth="1"/>
    <col min="2" max="2" width="13.5703125" style="19" customWidth="1"/>
    <col min="3" max="3" width="8.42578125" style="2" customWidth="1"/>
    <col min="4" max="4" width="9.85546875" style="2" customWidth="1"/>
    <col min="5" max="5" width="65.85546875" style="21" customWidth="1"/>
    <col min="6" max="6" width="15.140625" style="3" customWidth="1"/>
    <col min="7" max="7" width="13.85546875" style="3" customWidth="1"/>
    <col min="8" max="8" width="6.42578125" style="2" hidden="1" customWidth="1"/>
    <col min="9" max="9" width="7.7109375" style="2" customWidth="1"/>
    <col min="10" max="10" width="6.42578125" style="2" hidden="1" customWidth="1"/>
    <col min="11" max="11" width="9.42578125" style="2" customWidth="1"/>
    <col min="12" max="12" width="6.42578125" style="2" hidden="1" customWidth="1"/>
    <col min="13" max="13" width="6.85546875" style="2" customWidth="1"/>
    <col min="14" max="14" width="12.85546875" style="2" customWidth="1"/>
    <col min="15" max="15" width="13.42578125" style="2" customWidth="1"/>
    <col min="16" max="16" width="3.140625" style="2" customWidth="1"/>
    <col min="17" max="16384" width="11" style="2"/>
  </cols>
  <sheetData>
    <row r="1" spans="2:17">
      <c r="E1" s="20"/>
    </row>
    <row r="2" spans="2:17" ht="15.75">
      <c r="E2" s="6" t="s">
        <v>92</v>
      </c>
      <c r="G2" s="4"/>
    </row>
    <row r="3" spans="2:17" ht="15.75">
      <c r="E3" s="3" t="s">
        <v>83</v>
      </c>
      <c r="F3" s="6"/>
      <c r="H3" s="7"/>
      <c r="I3" s="7"/>
      <c r="J3" s="7"/>
      <c r="K3" s="7"/>
      <c r="L3" s="7"/>
      <c r="M3" s="7"/>
      <c r="N3" s="7"/>
      <c r="O3" s="7"/>
      <c r="P3" s="7"/>
      <c r="Q3" s="7"/>
    </row>
    <row r="4" spans="2:17">
      <c r="E4" s="3">
        <v>2016</v>
      </c>
      <c r="F4" s="38"/>
      <c r="H4" s="8"/>
      <c r="I4" s="8"/>
      <c r="J4" s="8"/>
      <c r="K4" s="8"/>
      <c r="L4" s="8"/>
      <c r="M4" s="8"/>
      <c r="N4" s="8"/>
      <c r="O4" s="8"/>
      <c r="P4" s="8"/>
      <c r="Q4" s="7"/>
    </row>
    <row r="5" spans="2:17" ht="15">
      <c r="D5" s="171" t="s">
        <v>104</v>
      </c>
      <c r="E5" s="173"/>
      <c r="F5" s="174">
        <v>1062</v>
      </c>
      <c r="H5" s="7"/>
      <c r="I5" s="7"/>
      <c r="J5" s="7"/>
      <c r="K5" s="7"/>
      <c r="L5" s="7"/>
      <c r="M5" s="7"/>
      <c r="N5" s="7"/>
      <c r="O5" s="7"/>
      <c r="P5" s="7"/>
      <c r="Q5" s="7"/>
    </row>
    <row r="6" spans="2:17" ht="15">
      <c r="D6" s="171" t="s">
        <v>148</v>
      </c>
      <c r="E6" s="175"/>
      <c r="F6" s="174">
        <v>6822.85</v>
      </c>
      <c r="H6" s="7"/>
      <c r="I6" s="7"/>
      <c r="J6" s="7"/>
      <c r="K6" s="7"/>
      <c r="L6" s="7"/>
      <c r="M6" s="7"/>
      <c r="N6" s="7"/>
      <c r="O6" s="7"/>
      <c r="P6" s="7"/>
      <c r="Q6" s="7"/>
    </row>
    <row r="7" spans="2:17" ht="17.25" customHeight="1">
      <c r="D7" s="171" t="s">
        <v>103</v>
      </c>
      <c r="E7" s="175"/>
      <c r="F7" s="174">
        <v>13000</v>
      </c>
      <c r="H7" s="39"/>
      <c r="I7" s="257"/>
      <c r="J7" s="257"/>
      <c r="K7" s="257"/>
      <c r="L7" s="257"/>
      <c r="M7" s="257"/>
      <c r="N7" s="257"/>
      <c r="O7" s="257"/>
      <c r="P7" s="257"/>
      <c r="Q7" s="7"/>
    </row>
    <row r="8" spans="2:17" ht="17.25" customHeight="1" thickBot="1">
      <c r="D8" s="171"/>
      <c r="E8" s="175"/>
      <c r="F8" s="174"/>
      <c r="H8" s="167"/>
      <c r="I8" s="167"/>
      <c r="J8" s="167"/>
      <c r="K8" s="167"/>
      <c r="L8" s="167"/>
      <c r="M8" s="167"/>
      <c r="N8" s="167"/>
      <c r="O8" s="167"/>
      <c r="P8" s="167"/>
      <c r="Q8" s="7"/>
    </row>
    <row r="9" spans="2:17" ht="22.5" customHeight="1">
      <c r="B9" s="105" t="s">
        <v>95</v>
      </c>
      <c r="C9" s="106" t="s">
        <v>94</v>
      </c>
      <c r="D9" s="106" t="s">
        <v>93</v>
      </c>
      <c r="E9" s="107" t="s">
        <v>3</v>
      </c>
      <c r="F9" s="108" t="s">
        <v>4</v>
      </c>
      <c r="G9" s="106" t="s">
        <v>9</v>
      </c>
      <c r="H9" s="38"/>
      <c r="I9" s="255"/>
      <c r="J9" s="256"/>
      <c r="K9" s="258" t="s">
        <v>93</v>
      </c>
      <c r="L9" s="259"/>
      <c r="M9" s="260" t="s">
        <v>125</v>
      </c>
      <c r="N9" s="261"/>
      <c r="O9" s="262" t="s">
        <v>131</v>
      </c>
      <c r="P9" s="263"/>
      <c r="Q9" s="7"/>
    </row>
    <row r="10" spans="2:17" ht="15" customHeight="1">
      <c r="B10" s="83">
        <v>42376</v>
      </c>
      <c r="C10" s="75" t="e">
        <f>YEAR(#REF!)</f>
        <v>#REF!</v>
      </c>
      <c r="D10" s="75">
        <f t="shared" ref="D10:D12" si="0">MONTH(B10)</f>
        <v>1</v>
      </c>
      <c r="E10" s="109" t="s">
        <v>20</v>
      </c>
      <c r="F10" s="110">
        <v>720</v>
      </c>
      <c r="G10" s="111"/>
      <c r="H10" s="38"/>
      <c r="I10" s="37"/>
      <c r="J10" s="38"/>
      <c r="K10" s="169"/>
      <c r="L10" s="12"/>
      <c r="M10" s="176" t="s">
        <v>127</v>
      </c>
      <c r="N10" s="166" t="s">
        <v>128</v>
      </c>
      <c r="O10" s="176" t="s">
        <v>149</v>
      </c>
      <c r="P10" s="38"/>
      <c r="Q10" s="7"/>
    </row>
    <row r="11" spans="2:17" ht="15" customHeight="1">
      <c r="B11" s="74">
        <v>42422</v>
      </c>
      <c r="C11" s="75">
        <f>YEAR(B13)</f>
        <v>2016</v>
      </c>
      <c r="D11" s="75">
        <f t="shared" si="0"/>
        <v>2</v>
      </c>
      <c r="E11" s="112" t="s">
        <v>21</v>
      </c>
      <c r="F11" s="113">
        <v>478.24</v>
      </c>
      <c r="G11" s="111"/>
      <c r="H11" s="38"/>
      <c r="I11" s="37"/>
      <c r="J11" s="38"/>
      <c r="K11" s="152" t="s">
        <v>113</v>
      </c>
      <c r="L11" s="12"/>
      <c r="M11" s="158">
        <v>0</v>
      </c>
      <c r="N11" s="158">
        <v>0</v>
      </c>
      <c r="O11" s="158">
        <v>0</v>
      </c>
      <c r="P11" s="38"/>
      <c r="Q11" s="7"/>
    </row>
    <row r="12" spans="2:17" ht="15" customHeight="1">
      <c r="B12" s="81">
        <v>42444</v>
      </c>
      <c r="C12" s="75">
        <f>YEAR(B14)</f>
        <v>2016</v>
      </c>
      <c r="D12" s="75">
        <f t="shared" si="0"/>
        <v>3</v>
      </c>
      <c r="E12" s="112" t="s">
        <v>22</v>
      </c>
      <c r="F12" s="113">
        <v>392</v>
      </c>
      <c r="G12" s="111"/>
      <c r="H12" s="38"/>
      <c r="I12" s="37"/>
      <c r="J12" s="38"/>
      <c r="K12" s="152" t="s">
        <v>114</v>
      </c>
      <c r="L12" s="12"/>
      <c r="M12" s="158">
        <v>0</v>
      </c>
      <c r="N12" s="158">
        <v>0</v>
      </c>
      <c r="O12" s="158">
        <v>0</v>
      </c>
      <c r="P12" s="38"/>
      <c r="Q12" s="7"/>
    </row>
    <row r="13" spans="2:17" ht="15" customHeight="1">
      <c r="B13" s="81">
        <v>42486</v>
      </c>
      <c r="C13" s="75">
        <f t="shared" ref="C13:C22" si="1">YEAR(B13)</f>
        <v>2016</v>
      </c>
      <c r="D13" s="75">
        <f t="shared" ref="D13:D22" si="2">MONTH(B13)</f>
        <v>4</v>
      </c>
      <c r="E13" s="112" t="s">
        <v>23</v>
      </c>
      <c r="F13" s="113">
        <v>449.5</v>
      </c>
      <c r="G13" s="114"/>
      <c r="H13" s="38"/>
      <c r="I13" s="37"/>
      <c r="J13" s="38"/>
      <c r="K13" s="152" t="s">
        <v>115</v>
      </c>
      <c r="L13" s="12"/>
      <c r="M13" s="158">
        <v>0</v>
      </c>
      <c r="N13" s="158">
        <v>0</v>
      </c>
      <c r="O13" s="158">
        <v>0</v>
      </c>
      <c r="P13" s="38"/>
      <c r="Q13" s="7"/>
    </row>
    <row r="14" spans="2:17" ht="15" customHeight="1">
      <c r="B14" s="94">
        <v>42520</v>
      </c>
      <c r="C14" s="75">
        <f t="shared" si="1"/>
        <v>2016</v>
      </c>
      <c r="D14" s="75">
        <f t="shared" si="2"/>
        <v>5</v>
      </c>
      <c r="E14" s="116" t="s">
        <v>24</v>
      </c>
      <c r="F14" s="117">
        <v>562</v>
      </c>
      <c r="G14" s="115"/>
      <c r="H14" s="38"/>
      <c r="I14" s="37"/>
      <c r="J14" s="38"/>
      <c r="K14" s="152" t="s">
        <v>116</v>
      </c>
      <c r="L14" s="12"/>
      <c r="M14" s="158">
        <v>1214</v>
      </c>
      <c r="N14" s="158">
        <v>0</v>
      </c>
      <c r="O14" s="158">
        <v>320</v>
      </c>
      <c r="P14" s="38"/>
      <c r="Q14" s="7"/>
    </row>
    <row r="15" spans="2:17" ht="15" customHeight="1">
      <c r="B15" s="94">
        <v>42535</v>
      </c>
      <c r="C15" s="75">
        <f t="shared" si="1"/>
        <v>2016</v>
      </c>
      <c r="D15" s="75">
        <f t="shared" si="2"/>
        <v>6</v>
      </c>
      <c r="E15" s="116" t="s">
        <v>25</v>
      </c>
      <c r="F15" s="118">
        <v>3600</v>
      </c>
      <c r="G15" s="114"/>
      <c r="H15" s="38"/>
      <c r="I15" s="37"/>
      <c r="J15" s="38"/>
      <c r="K15" s="152" t="s">
        <v>117</v>
      </c>
      <c r="L15" s="12"/>
      <c r="M15" s="158">
        <v>0</v>
      </c>
      <c r="N15" s="158">
        <v>0</v>
      </c>
      <c r="O15" s="158">
        <v>0</v>
      </c>
      <c r="P15" s="38"/>
      <c r="Q15" s="7"/>
    </row>
    <row r="16" spans="2:17" ht="15" customHeight="1">
      <c r="B16" s="94">
        <v>42552</v>
      </c>
      <c r="C16" s="75">
        <f t="shared" si="1"/>
        <v>2016</v>
      </c>
      <c r="D16" s="75">
        <f t="shared" si="2"/>
        <v>7</v>
      </c>
      <c r="E16" s="119" t="s">
        <v>26</v>
      </c>
      <c r="F16" s="120">
        <v>999</v>
      </c>
      <c r="G16" s="114"/>
      <c r="H16" s="38"/>
      <c r="I16" s="37"/>
      <c r="J16" s="38"/>
      <c r="K16" s="152" t="s">
        <v>118</v>
      </c>
      <c r="L16" s="12"/>
      <c r="M16" s="158">
        <v>0</v>
      </c>
      <c r="N16" s="158">
        <v>0</v>
      </c>
      <c r="O16" s="158">
        <v>0</v>
      </c>
      <c r="P16" s="38"/>
      <c r="Q16" s="7"/>
    </row>
    <row r="17" spans="2:17" ht="15" customHeight="1">
      <c r="B17" s="94">
        <v>42563</v>
      </c>
      <c r="C17" s="75">
        <f t="shared" si="1"/>
        <v>2016</v>
      </c>
      <c r="D17" s="75">
        <f t="shared" si="2"/>
        <v>7</v>
      </c>
      <c r="E17" s="119" t="s">
        <v>27</v>
      </c>
      <c r="F17" s="121">
        <v>680</v>
      </c>
      <c r="G17" s="114"/>
      <c r="H17" s="38"/>
      <c r="I17" s="37"/>
      <c r="J17" s="38"/>
      <c r="K17" s="152" t="s">
        <v>119</v>
      </c>
      <c r="L17" s="12"/>
      <c r="M17" s="158">
        <v>0</v>
      </c>
      <c r="N17" s="158">
        <v>0</v>
      </c>
      <c r="O17" s="158">
        <v>0</v>
      </c>
      <c r="P17" s="38"/>
      <c r="Q17" s="7"/>
    </row>
    <row r="18" spans="2:17" ht="15" customHeight="1">
      <c r="B18" s="94">
        <v>42664</v>
      </c>
      <c r="C18" s="75">
        <f t="shared" si="1"/>
        <v>2016</v>
      </c>
      <c r="D18" s="75">
        <f t="shared" si="2"/>
        <v>10</v>
      </c>
      <c r="E18" s="116" t="s">
        <v>28</v>
      </c>
      <c r="F18" s="117">
        <v>1295</v>
      </c>
      <c r="G18" s="114"/>
      <c r="H18" s="38"/>
      <c r="I18" s="37"/>
      <c r="J18" s="38"/>
      <c r="K18" s="152" t="s">
        <v>120</v>
      </c>
      <c r="L18" s="12"/>
      <c r="M18" s="158">
        <v>0</v>
      </c>
      <c r="N18" s="158">
        <v>0</v>
      </c>
      <c r="O18" s="158">
        <v>382</v>
      </c>
      <c r="P18" s="38"/>
      <c r="Q18" s="7"/>
    </row>
    <row r="19" spans="2:17" ht="15" customHeight="1">
      <c r="B19" s="94">
        <v>42681</v>
      </c>
      <c r="C19" s="75">
        <f t="shared" si="1"/>
        <v>2016</v>
      </c>
      <c r="D19" s="75">
        <f t="shared" si="2"/>
        <v>11</v>
      </c>
      <c r="E19" s="98" t="s">
        <v>29</v>
      </c>
      <c r="F19" s="122">
        <v>593.24</v>
      </c>
      <c r="G19" s="114"/>
      <c r="H19" s="38"/>
      <c r="I19" s="37"/>
      <c r="J19" s="38"/>
      <c r="K19" s="152" t="s">
        <v>121</v>
      </c>
      <c r="L19" s="12"/>
      <c r="M19" s="158">
        <v>0</v>
      </c>
      <c r="N19" s="158">
        <v>0</v>
      </c>
      <c r="O19" s="158">
        <v>360</v>
      </c>
      <c r="P19" s="38"/>
      <c r="Q19" s="7"/>
    </row>
    <row r="20" spans="2:17" ht="15" customHeight="1">
      <c r="B20" s="94">
        <v>42690</v>
      </c>
      <c r="C20" s="75">
        <f t="shared" si="1"/>
        <v>2016</v>
      </c>
      <c r="D20" s="75">
        <f t="shared" si="2"/>
        <v>11</v>
      </c>
      <c r="E20" s="98" t="s">
        <v>30</v>
      </c>
      <c r="F20" s="122">
        <v>594</v>
      </c>
      <c r="G20" s="114"/>
      <c r="H20" s="38"/>
      <c r="I20" s="37"/>
      <c r="J20" s="38"/>
      <c r="K20" s="152" t="s">
        <v>122</v>
      </c>
      <c r="L20" s="12"/>
      <c r="M20" s="158">
        <v>1214</v>
      </c>
      <c r="N20" s="158">
        <f>3080+1314.85</f>
        <v>4394.8500000000004</v>
      </c>
      <c r="O20" s="158">
        <v>0</v>
      </c>
      <c r="P20" s="38"/>
      <c r="Q20" s="7"/>
    </row>
    <row r="21" spans="2:17" ht="15" customHeight="1">
      <c r="B21" s="94">
        <v>42703</v>
      </c>
      <c r="C21" s="75">
        <f t="shared" si="1"/>
        <v>2016</v>
      </c>
      <c r="D21" s="75">
        <f t="shared" si="2"/>
        <v>11</v>
      </c>
      <c r="E21" s="98" t="s">
        <v>31</v>
      </c>
      <c r="F21" s="122">
        <v>2500</v>
      </c>
      <c r="G21" s="114"/>
      <c r="H21" s="38"/>
      <c r="I21" s="37"/>
      <c r="J21" s="38"/>
      <c r="K21" s="152" t="s">
        <v>123</v>
      </c>
      <c r="L21" s="12"/>
      <c r="M21" s="158">
        <v>0</v>
      </c>
      <c r="N21" s="158">
        <v>0</v>
      </c>
      <c r="O21" s="158">
        <v>0</v>
      </c>
      <c r="P21" s="38"/>
      <c r="Q21" s="7"/>
    </row>
    <row r="22" spans="2:17" ht="15" customHeight="1">
      <c r="B22" s="94">
        <v>42709</v>
      </c>
      <c r="C22" s="75">
        <f t="shared" si="1"/>
        <v>2016</v>
      </c>
      <c r="D22" s="75">
        <f t="shared" si="2"/>
        <v>12</v>
      </c>
      <c r="E22" s="98" t="s">
        <v>32</v>
      </c>
      <c r="F22" s="122">
        <v>784</v>
      </c>
      <c r="G22" s="114"/>
      <c r="H22" s="38"/>
      <c r="I22" s="37"/>
      <c r="J22" s="38"/>
      <c r="K22" s="152" t="s">
        <v>124</v>
      </c>
      <c r="L22" s="12"/>
      <c r="M22" s="158">
        <v>0</v>
      </c>
      <c r="N22" s="158">
        <v>0</v>
      </c>
      <c r="O22" s="158">
        <v>0</v>
      </c>
      <c r="P22" s="38"/>
      <c r="Q22" s="7"/>
    </row>
    <row r="23" spans="2:17" ht="15" customHeight="1" thickBot="1">
      <c r="B23" s="100"/>
      <c r="C23" s="101"/>
      <c r="D23" s="101"/>
      <c r="E23" s="102"/>
      <c r="F23" s="123">
        <f>SUM(F10:F22)</f>
        <v>13646.98</v>
      </c>
      <c r="G23" s="99">
        <f>IF(COUNTA(#REF!)=0,0,1)</f>
        <v>1</v>
      </c>
      <c r="M23" s="171" t="s">
        <v>133</v>
      </c>
      <c r="N23" s="177">
        <f>SUM(M10:N21)</f>
        <v>6822.85</v>
      </c>
      <c r="O23" s="177">
        <f>SUM(O11:O22)</f>
        <v>1062</v>
      </c>
    </row>
    <row r="24" spans="2:17" ht="11.25" customHeight="1"/>
    <row r="25" spans="2:17" ht="16.5" customHeight="1"/>
    <row r="26" spans="2:17" ht="16.5" customHeight="1"/>
    <row r="27" spans="2:17" ht="16.5" customHeight="1"/>
    <row r="28" spans="2:17" ht="16.5" customHeight="1"/>
    <row r="29" spans="2:17" ht="16.5" customHeight="1"/>
    <row r="30" spans="2:17" ht="16.5" customHeight="1"/>
    <row r="31" spans="2:17" ht="16.5" customHeight="1"/>
    <row r="32" spans="2:1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66" spans="2:17" s="5" customFormat="1">
      <c r="B66" s="19"/>
      <c r="C66" s="2"/>
      <c r="D66" s="2"/>
      <c r="E66" s="21"/>
      <c r="F66" s="3"/>
      <c r="G66" s="3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2:17" s="5" customFormat="1">
      <c r="B67" s="19"/>
      <c r="C67" s="2"/>
      <c r="D67" s="2"/>
      <c r="E67" s="21"/>
      <c r="F67" s="3"/>
      <c r="G67" s="3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2:17" s="5" customFormat="1">
      <c r="B68" s="19"/>
      <c r="C68" s="2"/>
      <c r="D68" s="2"/>
      <c r="E68" s="21"/>
      <c r="F68" s="3"/>
      <c r="G68" s="3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2:17" s="5" customFormat="1">
      <c r="B69" s="19"/>
      <c r="C69" s="2"/>
      <c r="D69" s="2"/>
      <c r="E69" s="21"/>
      <c r="F69" s="3"/>
      <c r="G69" s="3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2:17" s="5" customFormat="1">
      <c r="B70" s="19"/>
      <c r="C70" s="2"/>
      <c r="D70" s="2"/>
      <c r="E70" s="21"/>
      <c r="F70" s="3"/>
      <c r="G70" s="3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2:17" s="5" customFormat="1">
      <c r="B71" s="19"/>
      <c r="C71" s="2"/>
      <c r="D71" s="2"/>
      <c r="E71" s="21"/>
      <c r="F71" s="3"/>
      <c r="G71" s="3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2:17" s="5" customFormat="1">
      <c r="B72" s="19"/>
      <c r="C72" s="2"/>
      <c r="D72" s="2"/>
      <c r="E72" s="21"/>
      <c r="F72" s="3"/>
      <c r="G72" s="3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2:17" s="5" customFormat="1">
      <c r="B73" s="19"/>
      <c r="C73" s="2"/>
      <c r="D73" s="2"/>
      <c r="E73" s="21"/>
      <c r="F73" s="3"/>
      <c r="G73" s="3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2:17" s="5" customFormat="1">
      <c r="B74" s="19"/>
      <c r="C74" s="2"/>
      <c r="D74" s="2"/>
      <c r="E74" s="21"/>
      <c r="F74" s="3"/>
      <c r="G74" s="3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2:17" s="5" customFormat="1">
      <c r="B75" s="19"/>
      <c r="C75" s="2"/>
      <c r="D75" s="2"/>
      <c r="E75" s="21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2:17" s="5" customFormat="1">
      <c r="B76" s="19"/>
      <c r="C76" s="2"/>
      <c r="D76" s="2"/>
      <c r="E76" s="21"/>
      <c r="F76" s="3"/>
      <c r="G76" s="3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2:17" s="5" customFormat="1">
      <c r="B77" s="19"/>
      <c r="C77" s="2"/>
      <c r="D77" s="2"/>
      <c r="E77" s="21"/>
      <c r="F77" s="3"/>
      <c r="G77" s="3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2:17" s="5" customFormat="1">
      <c r="B78" s="19"/>
      <c r="C78" s="2"/>
      <c r="D78" s="2"/>
      <c r="E78" s="21"/>
      <c r="F78" s="3"/>
      <c r="G78" s="3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2:17" s="5" customFormat="1">
      <c r="B79" s="19"/>
      <c r="C79" s="2"/>
      <c r="D79" s="2"/>
      <c r="E79" s="21"/>
      <c r="F79" s="3"/>
      <c r="G79" s="3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2:17" s="5" customFormat="1">
      <c r="B80" s="19"/>
      <c r="C80" s="2"/>
      <c r="D80" s="2"/>
      <c r="E80" s="21"/>
      <c r="F80" s="3"/>
      <c r="G80" s="3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2:17" s="5" customFormat="1">
      <c r="B81" s="19"/>
      <c r="C81" s="2"/>
      <c r="D81" s="2"/>
      <c r="E81" s="21"/>
      <c r="F81" s="3"/>
      <c r="G81" s="3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2:17" s="5" customFormat="1">
      <c r="B82" s="19"/>
      <c r="C82" s="2"/>
      <c r="D82" s="2"/>
      <c r="E82" s="21"/>
      <c r="F82" s="3"/>
      <c r="G82" s="3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2:17" s="5" customFormat="1">
      <c r="B83" s="19"/>
      <c r="C83" s="2"/>
      <c r="D83" s="2"/>
      <c r="E83" s="21"/>
      <c r="F83" s="3"/>
      <c r="G83" s="3"/>
      <c r="H83" s="2"/>
      <c r="I83" s="2"/>
      <c r="J83" s="2"/>
      <c r="K83" s="2"/>
      <c r="L83" s="2"/>
      <c r="M83" s="2"/>
      <c r="N83" s="2"/>
      <c r="O83" s="2"/>
      <c r="P83" s="2"/>
      <c r="Q83" s="2"/>
    </row>
  </sheetData>
  <autoFilter ref="B9:G23"/>
  <mergeCells count="8">
    <mergeCell ref="I7:J7"/>
    <mergeCell ref="K7:L7"/>
    <mergeCell ref="M7:N7"/>
    <mergeCell ref="O7:P7"/>
    <mergeCell ref="I9:J9"/>
    <mergeCell ref="K9:L9"/>
    <mergeCell ref="M9:N9"/>
    <mergeCell ref="O9:P9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S25"/>
  <sheetViews>
    <sheetView showGridLines="0" topLeftCell="E1" zoomScale="110" zoomScaleNormal="110" workbookViewId="0">
      <pane ySplit="9" topLeftCell="A10" activePane="bottomLeft" state="frozen"/>
      <selection activeCell="E31" sqref="E31"/>
      <selection pane="bottomLeft" activeCell="N25" sqref="N25"/>
    </sheetView>
  </sheetViews>
  <sheetFormatPr baseColWidth="10" defaultColWidth="11" defaultRowHeight="12"/>
  <cols>
    <col min="1" max="1" width="3.7109375" style="2" customWidth="1"/>
    <col min="2" max="2" width="12.85546875" style="19" bestFit="1" customWidth="1"/>
    <col min="3" max="3" width="8.42578125" style="2" customWidth="1"/>
    <col min="4" max="4" width="7.42578125" style="2" customWidth="1"/>
    <col min="5" max="5" width="65.85546875" style="21" customWidth="1"/>
    <col min="6" max="6" width="15.140625" style="3" customWidth="1"/>
    <col min="7" max="7" width="12.140625" style="3" customWidth="1"/>
    <col min="8" max="8" width="15.7109375" style="3" customWidth="1"/>
    <col min="9" max="9" width="13.85546875" style="3" customWidth="1"/>
    <col min="10" max="10" width="6.42578125" style="2" hidden="1" customWidth="1"/>
    <col min="11" max="11" width="11.5703125" style="2" customWidth="1"/>
    <col min="12" max="12" width="12.28515625" style="2" customWidth="1"/>
    <col min="13" max="13" width="9.42578125" style="2" customWidth="1"/>
    <col min="14" max="15" width="10.5703125" style="2" customWidth="1"/>
    <col min="16" max="16" width="2" style="2" customWidth="1"/>
    <col min="17" max="17" width="7.7109375" style="2" customWidth="1"/>
    <col min="18" max="18" width="0.42578125" style="2" customWidth="1"/>
    <col min="19" max="16384" width="11" style="2"/>
  </cols>
  <sheetData>
    <row r="1" spans="2:19">
      <c r="E1" s="20"/>
      <c r="G1" s="2"/>
      <c r="H1" s="2"/>
      <c r="I1" s="2"/>
    </row>
    <row r="2" spans="2:19" ht="15.75">
      <c r="E2" s="6" t="s">
        <v>92</v>
      </c>
      <c r="G2" s="2"/>
      <c r="H2" s="2"/>
      <c r="I2" s="2"/>
    </row>
    <row r="3" spans="2:19" ht="15.75">
      <c r="E3" s="3" t="s">
        <v>83</v>
      </c>
      <c r="F3" s="6"/>
      <c r="G3" s="7"/>
      <c r="H3" s="2"/>
      <c r="I3" s="2"/>
    </row>
    <row r="4" spans="2:19">
      <c r="E4" s="3">
        <v>2017</v>
      </c>
      <c r="F4" s="29"/>
      <c r="G4" s="7"/>
      <c r="H4" s="2"/>
      <c r="I4" s="2"/>
    </row>
    <row r="5" spans="2:19" ht="15">
      <c r="E5" s="171" t="s">
        <v>104</v>
      </c>
      <c r="F5" s="173"/>
      <c r="G5" s="174">
        <v>2149.9499999999998</v>
      </c>
      <c r="H5" s="2"/>
      <c r="I5" s="2"/>
    </row>
    <row r="6" spans="2:19" ht="15">
      <c r="E6" s="171" t="s">
        <v>147</v>
      </c>
      <c r="F6" s="175"/>
      <c r="G6" s="174">
        <v>8644</v>
      </c>
      <c r="H6" s="2"/>
      <c r="I6" s="2"/>
    </row>
    <row r="7" spans="2:19" ht="15">
      <c r="E7" s="171" t="s">
        <v>103</v>
      </c>
      <c r="F7" s="175"/>
      <c r="G7" s="174">
        <v>9370</v>
      </c>
      <c r="J7" s="27"/>
      <c r="K7" s="257"/>
      <c r="L7" s="257"/>
      <c r="M7" s="257"/>
      <c r="N7" s="257"/>
      <c r="O7" s="257"/>
      <c r="P7" s="257"/>
      <c r="Q7" s="257"/>
      <c r="R7" s="257"/>
      <c r="S7" s="7"/>
    </row>
    <row r="8" spans="2:19" ht="12.75" thickBot="1">
      <c r="E8" s="128"/>
      <c r="F8" s="21"/>
      <c r="G8" s="129"/>
      <c r="J8" s="130"/>
      <c r="K8" s="130"/>
      <c r="L8" s="130"/>
      <c r="M8" s="130"/>
      <c r="N8" s="130"/>
      <c r="O8" s="130"/>
      <c r="P8" s="130"/>
      <c r="Q8" s="130"/>
      <c r="R8" s="130"/>
      <c r="S8" s="7"/>
    </row>
    <row r="9" spans="2:19" ht="12.75" customHeight="1">
      <c r="B9" s="30" t="s">
        <v>0</v>
      </c>
      <c r="C9" s="31" t="s">
        <v>1</v>
      </c>
      <c r="D9" s="31" t="s">
        <v>2</v>
      </c>
      <c r="E9" s="32" t="s">
        <v>3</v>
      </c>
      <c r="F9" s="33" t="s">
        <v>4</v>
      </c>
      <c r="G9" s="33" t="s">
        <v>5</v>
      </c>
      <c r="H9" s="33" t="s">
        <v>6</v>
      </c>
      <c r="I9" s="34" t="s">
        <v>9</v>
      </c>
      <c r="J9" s="29"/>
      <c r="K9" s="255"/>
      <c r="L9" s="256"/>
      <c r="M9" s="255"/>
      <c r="N9" s="256"/>
      <c r="O9" s="255"/>
      <c r="P9" s="256"/>
      <c r="Q9" s="255"/>
      <c r="R9" s="256"/>
      <c r="S9" s="7"/>
    </row>
    <row r="10" spans="2:19" ht="12.75" customHeight="1">
      <c r="B10" s="17">
        <v>42745</v>
      </c>
      <c r="C10" s="16">
        <f t="shared" ref="C10:C14" si="0">YEAR(B10)</f>
        <v>2017</v>
      </c>
      <c r="D10" s="16">
        <f t="shared" ref="D10:D12" si="1">MONTH(B10)</f>
        <v>1</v>
      </c>
      <c r="E10" s="44" t="s">
        <v>16</v>
      </c>
      <c r="F10" s="46">
        <v>1107</v>
      </c>
      <c r="G10" s="36"/>
      <c r="H10" s="35" t="s">
        <v>19</v>
      </c>
      <c r="I10" s="40">
        <v>42768</v>
      </c>
      <c r="J10" s="29"/>
      <c r="K10" s="28"/>
      <c r="L10" s="266" t="s">
        <v>146</v>
      </c>
      <c r="M10" s="264" t="s">
        <v>125</v>
      </c>
      <c r="N10" s="264"/>
      <c r="O10" s="265" t="s">
        <v>131</v>
      </c>
      <c r="P10" s="29"/>
      <c r="Q10" s="28"/>
      <c r="R10" s="29"/>
      <c r="S10" s="7"/>
    </row>
    <row r="11" spans="2:19" ht="12.75" customHeight="1">
      <c r="B11" s="15">
        <v>42796</v>
      </c>
      <c r="C11" s="16">
        <f t="shared" si="0"/>
        <v>2017</v>
      </c>
      <c r="D11" s="16">
        <f t="shared" si="1"/>
        <v>3</v>
      </c>
      <c r="E11" s="45" t="s">
        <v>17</v>
      </c>
      <c r="F11" s="47">
        <v>940</v>
      </c>
      <c r="G11" s="36"/>
      <c r="H11" s="35" t="s">
        <v>19</v>
      </c>
      <c r="I11" s="40">
        <v>42839</v>
      </c>
      <c r="J11" s="29"/>
      <c r="K11" s="28"/>
      <c r="L11" s="267"/>
      <c r="M11" s="264"/>
      <c r="N11" s="264"/>
      <c r="O11" s="265"/>
      <c r="P11" s="29"/>
      <c r="Q11" s="28"/>
      <c r="R11" s="29"/>
      <c r="S11" s="7"/>
    </row>
    <row r="12" spans="2:19" ht="12.75" customHeight="1">
      <c r="B12" s="74">
        <v>42811</v>
      </c>
      <c r="C12" s="75">
        <f t="shared" si="0"/>
        <v>2017</v>
      </c>
      <c r="D12" s="75">
        <f t="shared" si="1"/>
        <v>3</v>
      </c>
      <c r="E12" s="76" t="s">
        <v>18</v>
      </c>
      <c r="F12" s="77">
        <v>573</v>
      </c>
      <c r="G12" s="78"/>
      <c r="H12" s="79" t="s">
        <v>19</v>
      </c>
      <c r="I12" s="80">
        <v>42839</v>
      </c>
      <c r="J12" s="29"/>
      <c r="K12" s="28"/>
      <c r="L12" s="169"/>
      <c r="M12" s="176" t="s">
        <v>127</v>
      </c>
      <c r="N12" s="166" t="s">
        <v>128</v>
      </c>
      <c r="O12" s="176" t="s">
        <v>132</v>
      </c>
      <c r="P12" s="29"/>
      <c r="Q12" s="28"/>
      <c r="R12" s="29"/>
      <c r="S12" s="7"/>
    </row>
    <row r="13" spans="2:19" ht="12.75" customHeight="1">
      <c r="B13" s="81">
        <v>42822</v>
      </c>
      <c r="C13" s="75">
        <f t="shared" si="0"/>
        <v>2017</v>
      </c>
      <c r="D13" s="75">
        <f>MONTH(B13)</f>
        <v>3</v>
      </c>
      <c r="E13" s="76" t="s">
        <v>34</v>
      </c>
      <c r="F13" s="77">
        <v>619.49</v>
      </c>
      <c r="G13" s="82"/>
      <c r="H13" s="79" t="s">
        <v>19</v>
      </c>
      <c r="I13" s="80">
        <v>42839</v>
      </c>
      <c r="J13" s="29"/>
      <c r="K13" s="28"/>
      <c r="L13" s="168" t="s">
        <v>113</v>
      </c>
      <c r="M13" s="170">
        <v>0</v>
      </c>
      <c r="N13" s="168">
        <v>0</v>
      </c>
      <c r="O13" s="158">
        <v>0</v>
      </c>
      <c r="P13" s="29"/>
      <c r="Q13" s="28"/>
      <c r="R13" s="29"/>
      <c r="S13" s="7"/>
    </row>
    <row r="14" spans="2:19" ht="12.75" customHeight="1">
      <c r="B14" s="83">
        <v>42757</v>
      </c>
      <c r="C14" s="75">
        <f t="shared" si="0"/>
        <v>2017</v>
      </c>
      <c r="D14" s="75">
        <f>MONTH(B14)</f>
        <v>1</v>
      </c>
      <c r="E14" s="84" t="s">
        <v>36</v>
      </c>
      <c r="F14" s="85">
        <v>2500</v>
      </c>
      <c r="G14" s="86"/>
      <c r="H14" s="79" t="s">
        <v>19</v>
      </c>
      <c r="I14" s="80">
        <v>42810</v>
      </c>
      <c r="J14" s="29"/>
      <c r="K14" s="28"/>
      <c r="L14" s="168" t="s">
        <v>114</v>
      </c>
      <c r="M14" s="170">
        <v>0</v>
      </c>
      <c r="N14" s="168">
        <v>0</v>
      </c>
      <c r="O14" s="158">
        <v>0</v>
      </c>
      <c r="P14" s="29"/>
      <c r="Q14" s="28"/>
      <c r="R14" s="29"/>
      <c r="S14" s="7"/>
    </row>
    <row r="15" spans="2:19" ht="12.75" customHeight="1">
      <c r="B15" s="83">
        <v>42844</v>
      </c>
      <c r="C15" s="75">
        <f t="shared" ref="C15:C22" si="2">YEAR(B15)</f>
        <v>2017</v>
      </c>
      <c r="D15" s="75">
        <f t="shared" ref="D15:D22" si="3">MONTH(B15)</f>
        <v>4</v>
      </c>
      <c r="E15" s="87" t="s">
        <v>33</v>
      </c>
      <c r="F15" s="85">
        <v>409</v>
      </c>
      <c r="G15" s="86"/>
      <c r="H15" s="79" t="s">
        <v>19</v>
      </c>
      <c r="I15" s="80">
        <v>42839</v>
      </c>
      <c r="J15" s="29"/>
      <c r="K15" s="28"/>
      <c r="L15" s="168" t="s">
        <v>115</v>
      </c>
      <c r="M15" s="170">
        <v>0</v>
      </c>
      <c r="N15" s="168">
        <v>0</v>
      </c>
      <c r="O15" s="158">
        <v>0</v>
      </c>
      <c r="P15" s="29"/>
      <c r="Q15" s="28"/>
      <c r="R15" s="29"/>
      <c r="S15" s="7"/>
    </row>
    <row r="16" spans="2:19" ht="12.75" customHeight="1">
      <c r="B16" s="83">
        <v>42999</v>
      </c>
      <c r="C16" s="75">
        <f t="shared" si="2"/>
        <v>2017</v>
      </c>
      <c r="D16" s="75">
        <f t="shared" si="3"/>
        <v>9</v>
      </c>
      <c r="E16" s="87" t="s">
        <v>35</v>
      </c>
      <c r="F16" s="85">
        <v>452</v>
      </c>
      <c r="G16" s="86" t="s">
        <v>37</v>
      </c>
      <c r="H16" s="79" t="s">
        <v>19</v>
      </c>
      <c r="I16" s="88">
        <v>42999</v>
      </c>
      <c r="J16" s="29"/>
      <c r="K16" s="28"/>
      <c r="L16" s="168" t="s">
        <v>116</v>
      </c>
      <c r="M16" s="170">
        <v>1471</v>
      </c>
      <c r="N16" s="168">
        <v>0</v>
      </c>
      <c r="O16" s="158">
        <v>837.55</v>
      </c>
      <c r="P16" s="29"/>
      <c r="Q16" s="28"/>
      <c r="R16" s="29"/>
      <c r="S16" s="7"/>
    </row>
    <row r="17" spans="2:19" ht="12.75" customHeight="1">
      <c r="B17" s="83">
        <v>42999</v>
      </c>
      <c r="C17" s="75">
        <f t="shared" si="2"/>
        <v>2017</v>
      </c>
      <c r="D17" s="75">
        <f t="shared" si="3"/>
        <v>9</v>
      </c>
      <c r="E17" s="87" t="s">
        <v>38</v>
      </c>
      <c r="F17" s="85">
        <v>1063</v>
      </c>
      <c r="G17" s="86"/>
      <c r="H17" s="79" t="s">
        <v>19</v>
      </c>
      <c r="I17" s="89" t="s">
        <v>41</v>
      </c>
      <c r="J17" s="29"/>
      <c r="K17" s="28"/>
      <c r="L17" s="168" t="s">
        <v>117</v>
      </c>
      <c r="M17" s="170">
        <v>0</v>
      </c>
      <c r="N17" s="168">
        <v>0</v>
      </c>
      <c r="O17" s="158">
        <v>0</v>
      </c>
      <c r="P17" s="29"/>
      <c r="Q17" s="28"/>
      <c r="R17" s="29"/>
      <c r="S17" s="7"/>
    </row>
    <row r="18" spans="2:19" ht="12.75" customHeight="1">
      <c r="B18" s="83">
        <v>43004</v>
      </c>
      <c r="C18" s="75">
        <f t="shared" si="2"/>
        <v>2017</v>
      </c>
      <c r="D18" s="75">
        <f t="shared" si="3"/>
        <v>9</v>
      </c>
      <c r="E18" s="87" t="s">
        <v>39</v>
      </c>
      <c r="F18" s="85">
        <v>897</v>
      </c>
      <c r="G18" s="86"/>
      <c r="H18" s="79" t="s">
        <v>19</v>
      </c>
      <c r="I18" s="90">
        <f>IF(COUNTA(#REF!)=0,0,1)</f>
        <v>1</v>
      </c>
      <c r="J18" s="29"/>
      <c r="K18" s="28"/>
      <c r="L18" s="168" t="s">
        <v>118</v>
      </c>
      <c r="M18" s="170">
        <v>0</v>
      </c>
      <c r="N18" s="168">
        <v>0</v>
      </c>
      <c r="O18" s="158">
        <v>0</v>
      </c>
      <c r="P18" s="29"/>
      <c r="Q18" s="28"/>
      <c r="R18" s="29"/>
      <c r="S18" s="7"/>
    </row>
    <row r="19" spans="2:19" ht="12.75" customHeight="1">
      <c r="B19" s="83">
        <v>43013</v>
      </c>
      <c r="C19" s="75">
        <f t="shared" si="2"/>
        <v>2017</v>
      </c>
      <c r="D19" s="75">
        <f t="shared" si="3"/>
        <v>10</v>
      </c>
      <c r="E19" s="87" t="s">
        <v>40</v>
      </c>
      <c r="F19" s="85">
        <v>619.65</v>
      </c>
      <c r="G19" s="91"/>
      <c r="H19" s="79" t="s">
        <v>19</v>
      </c>
      <c r="I19" s="90">
        <f>IF(COUNTA(#REF!)=0,0,1)</f>
        <v>1</v>
      </c>
      <c r="J19" s="29"/>
      <c r="K19" s="28"/>
      <c r="L19" s="168" t="s">
        <v>119</v>
      </c>
      <c r="M19" s="170">
        <v>0</v>
      </c>
      <c r="N19" s="168">
        <v>0</v>
      </c>
      <c r="O19" s="158">
        <v>0</v>
      </c>
      <c r="P19" s="29"/>
      <c r="Q19" s="28"/>
      <c r="R19" s="29"/>
      <c r="S19" s="7"/>
    </row>
    <row r="20" spans="2:19" ht="12.75" customHeight="1">
      <c r="B20" s="83">
        <v>43045</v>
      </c>
      <c r="C20" s="75">
        <f t="shared" si="2"/>
        <v>2017</v>
      </c>
      <c r="D20" s="75">
        <f t="shared" si="3"/>
        <v>11</v>
      </c>
      <c r="E20" s="87" t="s">
        <v>42</v>
      </c>
      <c r="F20" s="85">
        <v>542</v>
      </c>
      <c r="G20" s="92"/>
      <c r="H20" s="79" t="s">
        <v>19</v>
      </c>
      <c r="I20" s="90">
        <f>IF(COUNTA(#REF!)=0,0,1)</f>
        <v>1</v>
      </c>
      <c r="J20" s="29"/>
      <c r="K20" s="28"/>
      <c r="L20" s="168" t="s">
        <v>143</v>
      </c>
      <c r="M20" s="170">
        <v>0</v>
      </c>
      <c r="N20" s="168">
        <v>0</v>
      </c>
      <c r="O20" s="158">
        <v>0</v>
      </c>
      <c r="P20" s="29"/>
      <c r="Q20" s="28"/>
      <c r="R20" s="29"/>
      <c r="S20" s="7"/>
    </row>
    <row r="21" spans="2:19" ht="12.75" customHeight="1">
      <c r="B21" s="83">
        <v>43004</v>
      </c>
      <c r="C21" s="75">
        <f t="shared" si="2"/>
        <v>2017</v>
      </c>
      <c r="D21" s="75">
        <f t="shared" si="3"/>
        <v>9</v>
      </c>
      <c r="E21" s="87" t="s">
        <v>142</v>
      </c>
      <c r="F21" s="85">
        <v>902.22</v>
      </c>
      <c r="G21" s="92"/>
      <c r="H21" s="93"/>
      <c r="I21" s="90">
        <f>IF(COUNTA(#REF!)=0,0,1)</f>
        <v>1</v>
      </c>
      <c r="J21" s="29"/>
      <c r="K21" s="28"/>
      <c r="L21" s="168" t="s">
        <v>121</v>
      </c>
      <c r="M21" s="170">
        <v>0</v>
      </c>
      <c r="N21" s="168">
        <v>825.59</v>
      </c>
      <c r="O21" s="158">
        <f>859.94+452.46</f>
        <v>1312.4</v>
      </c>
      <c r="P21" s="29"/>
      <c r="Q21" s="28"/>
      <c r="R21" s="29"/>
      <c r="S21" s="7"/>
    </row>
    <row r="22" spans="2:19" ht="15">
      <c r="B22" s="94">
        <v>42903</v>
      </c>
      <c r="C22" s="75">
        <f t="shared" si="2"/>
        <v>2017</v>
      </c>
      <c r="D22" s="75">
        <f t="shared" si="3"/>
        <v>6</v>
      </c>
      <c r="E22" s="96" t="s">
        <v>141</v>
      </c>
      <c r="F22" s="97">
        <v>479.68</v>
      </c>
      <c r="G22" s="98"/>
      <c r="H22" s="98"/>
      <c r="I22" s="99">
        <f>IF(COUNTA(#REF!)=0,0,1)</f>
        <v>1</v>
      </c>
      <c r="J22" s="7"/>
      <c r="K22" s="7"/>
      <c r="L22" s="168" t="s">
        <v>145</v>
      </c>
      <c r="M22" s="170">
        <v>1471</v>
      </c>
      <c r="N22" s="168">
        <f>3491.46+1385</f>
        <v>4876.46</v>
      </c>
      <c r="O22" s="158">
        <v>0</v>
      </c>
      <c r="P22" s="7"/>
      <c r="Q22" s="7"/>
      <c r="R22" s="7"/>
      <c r="S22" s="7"/>
    </row>
    <row r="23" spans="2:19" ht="15">
      <c r="B23" s="94"/>
      <c r="C23" s="95"/>
      <c r="D23" s="95"/>
      <c r="E23" s="96"/>
      <c r="F23" s="97"/>
      <c r="G23" s="98"/>
      <c r="H23" s="98"/>
      <c r="I23" s="99">
        <f>IF(COUNTA(#REF!)=0,0,1)</f>
        <v>1</v>
      </c>
      <c r="J23" s="7"/>
      <c r="K23" s="7"/>
      <c r="L23" s="168" t="s">
        <v>123</v>
      </c>
      <c r="M23" s="170">
        <v>0</v>
      </c>
      <c r="N23" s="168">
        <v>0</v>
      </c>
      <c r="O23" s="158">
        <v>0</v>
      </c>
      <c r="P23" s="7"/>
      <c r="Q23" s="7"/>
      <c r="R23" s="7"/>
      <c r="S23" s="7"/>
    </row>
    <row r="24" spans="2:19" ht="15">
      <c r="B24" s="94"/>
      <c r="C24" s="95"/>
      <c r="D24" s="95"/>
      <c r="E24" s="96"/>
      <c r="F24" s="97"/>
      <c r="G24" s="98"/>
      <c r="H24" s="98"/>
      <c r="I24" s="99">
        <f>IF(COUNTA(#REF!)=0,0,1)</f>
        <v>1</v>
      </c>
      <c r="J24" s="7"/>
      <c r="K24" s="7"/>
      <c r="L24" s="168" t="s">
        <v>144</v>
      </c>
      <c r="M24" s="170">
        <v>0</v>
      </c>
      <c r="N24" s="168">
        <v>0</v>
      </c>
      <c r="O24" s="158">
        <v>0</v>
      </c>
      <c r="P24" s="7"/>
      <c r="Q24" s="7"/>
      <c r="R24" s="7"/>
      <c r="S24" s="7"/>
    </row>
    <row r="25" spans="2:19" s="5" customFormat="1" ht="16.5" thickBot="1">
      <c r="B25" s="100"/>
      <c r="C25" s="101"/>
      <c r="D25" s="101"/>
      <c r="E25" s="102"/>
      <c r="F25" s="103">
        <f>SUM(F10:F24)</f>
        <v>11104.039999999999</v>
      </c>
      <c r="G25" s="104"/>
      <c r="H25" s="104"/>
      <c r="I25" s="99">
        <f>IF(COUNTA(#REF!)=0,0,1)</f>
        <v>1</v>
      </c>
      <c r="J25" s="2"/>
      <c r="K25" s="2"/>
      <c r="L25" s="2"/>
      <c r="M25" s="171" t="s">
        <v>97</v>
      </c>
      <c r="N25" s="172">
        <f>SUM(M12:N23)</f>
        <v>8644.0499999999993</v>
      </c>
      <c r="O25" s="171">
        <f>SUM(O13:O24)</f>
        <v>2149.9499999999998</v>
      </c>
      <c r="P25" s="2"/>
      <c r="Q25" s="2"/>
      <c r="R25" s="2"/>
      <c r="S25" s="2"/>
    </row>
  </sheetData>
  <autoFilter ref="B9:I25"/>
  <mergeCells count="11">
    <mergeCell ref="M10:N11"/>
    <mergeCell ref="O10:O11"/>
    <mergeCell ref="L10:L11"/>
    <mergeCell ref="K7:L7"/>
    <mergeCell ref="M7:N7"/>
    <mergeCell ref="O7:P7"/>
    <mergeCell ref="Q7:R7"/>
    <mergeCell ref="K9:L9"/>
    <mergeCell ref="M9:N9"/>
    <mergeCell ref="O9:P9"/>
    <mergeCell ref="Q9:R9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S26"/>
  <sheetViews>
    <sheetView showGridLines="0" zoomScale="115" zoomScaleNormal="115" workbookViewId="0">
      <pane ySplit="9" topLeftCell="A10" activePane="bottomLeft" state="frozen"/>
      <selection activeCell="F22" sqref="F22"/>
      <selection pane="bottomLeft" activeCell="G5" sqref="G5"/>
    </sheetView>
  </sheetViews>
  <sheetFormatPr baseColWidth="10" defaultColWidth="11" defaultRowHeight="12"/>
  <cols>
    <col min="1" max="1" width="3.7109375" style="2" customWidth="1"/>
    <col min="2" max="2" width="12.42578125" style="19" bestFit="1" customWidth="1"/>
    <col min="3" max="3" width="8.42578125" style="2" customWidth="1"/>
    <col min="4" max="4" width="7.42578125" style="2" customWidth="1"/>
    <col min="5" max="5" width="51.140625" style="21" customWidth="1"/>
    <col min="6" max="6" width="15.140625" style="3" customWidth="1"/>
    <col min="7" max="7" width="14.42578125" style="3" customWidth="1"/>
    <col min="8" max="8" width="15.7109375" style="3" customWidth="1"/>
    <col min="9" max="9" width="13.85546875" style="3" customWidth="1"/>
    <col min="10" max="10" width="6.42578125" style="2" hidden="1" customWidth="1"/>
    <col min="11" max="11" width="11.42578125" style="2" customWidth="1"/>
    <col min="12" max="12" width="9.5703125" style="2" customWidth="1"/>
    <col min="13" max="13" width="8.140625" style="2" customWidth="1"/>
    <col min="14" max="14" width="9.7109375" style="2" customWidth="1"/>
    <col min="15" max="15" width="9.5703125" style="2" customWidth="1"/>
    <col min="16" max="16" width="8.140625" style="2" customWidth="1"/>
    <col min="17" max="17" width="7.7109375" style="2" customWidth="1"/>
    <col min="18" max="18" width="0.42578125" style="2" customWidth="1"/>
    <col min="19" max="16384" width="11" style="2"/>
  </cols>
  <sheetData>
    <row r="1" spans="2:19">
      <c r="E1" s="20"/>
      <c r="G1" s="2"/>
      <c r="H1" s="2"/>
      <c r="I1" s="2"/>
    </row>
    <row r="2" spans="2:19" ht="15.75">
      <c r="E2" s="6" t="s">
        <v>92</v>
      </c>
      <c r="G2" s="2"/>
      <c r="H2" s="2"/>
      <c r="I2" s="2"/>
    </row>
    <row r="3" spans="2:19" ht="15.75">
      <c r="E3" s="3" t="s">
        <v>83</v>
      </c>
      <c r="F3" s="6"/>
      <c r="G3" s="7"/>
      <c r="H3" s="2"/>
      <c r="I3" s="2"/>
    </row>
    <row r="4" spans="2:19">
      <c r="E4" s="3">
        <v>2018</v>
      </c>
      <c r="F4" s="51"/>
      <c r="G4" s="7"/>
      <c r="H4" s="2"/>
      <c r="I4" s="2"/>
    </row>
    <row r="5" spans="2:19" ht="15">
      <c r="C5" s="131"/>
      <c r="D5" s="171" t="s">
        <v>104</v>
      </c>
      <c r="E5" s="173"/>
      <c r="F5" s="174">
        <f>O26</f>
        <v>5049.0200000000004</v>
      </c>
      <c r="G5" s="7"/>
      <c r="H5" s="2"/>
      <c r="I5" s="2"/>
    </row>
    <row r="6" spans="2:19" ht="15">
      <c r="C6" s="131"/>
      <c r="D6" s="171" t="s">
        <v>140</v>
      </c>
      <c r="E6" s="175"/>
      <c r="F6" s="174">
        <f>N26</f>
        <v>8990</v>
      </c>
      <c r="G6" s="7"/>
      <c r="H6" s="2"/>
      <c r="I6" s="2"/>
    </row>
    <row r="7" spans="2:19" ht="15">
      <c r="C7" s="131"/>
      <c r="D7" s="171" t="s">
        <v>103</v>
      </c>
      <c r="E7" s="175"/>
      <c r="F7" s="174">
        <v>11000</v>
      </c>
      <c r="J7" s="49"/>
      <c r="K7" s="257"/>
      <c r="L7" s="257"/>
      <c r="M7" s="257"/>
      <c r="N7" s="257"/>
      <c r="O7" s="257"/>
      <c r="P7" s="257"/>
      <c r="Q7" s="257"/>
      <c r="R7" s="257"/>
      <c r="S7" s="7"/>
    </row>
    <row r="8" spans="2:19" ht="12.75" thickBot="1">
      <c r="C8" s="131"/>
      <c r="D8" s="128"/>
      <c r="F8" s="129"/>
      <c r="J8" s="130"/>
      <c r="K8" s="130"/>
      <c r="L8" s="130"/>
      <c r="M8" s="130"/>
      <c r="N8" s="130"/>
      <c r="O8" s="130"/>
      <c r="P8" s="130"/>
      <c r="Q8" s="130"/>
      <c r="R8" s="130"/>
      <c r="S8" s="7"/>
    </row>
    <row r="9" spans="2:19" ht="12.75" customHeight="1">
      <c r="B9" s="30" t="s">
        <v>0</v>
      </c>
      <c r="C9" s="31" t="s">
        <v>1</v>
      </c>
      <c r="D9" s="31" t="s">
        <v>2</v>
      </c>
      <c r="E9" s="32" t="s">
        <v>3</v>
      </c>
      <c r="F9" s="33" t="s">
        <v>4</v>
      </c>
      <c r="G9" s="33" t="s">
        <v>48</v>
      </c>
      <c r="H9" s="33" t="s">
        <v>6</v>
      </c>
      <c r="I9" s="34" t="s">
        <v>9</v>
      </c>
      <c r="J9" s="51"/>
      <c r="K9" s="159"/>
      <c r="L9" s="266" t="s">
        <v>146</v>
      </c>
      <c r="M9" s="264" t="s">
        <v>125</v>
      </c>
      <c r="N9" s="264"/>
      <c r="O9" s="265" t="s">
        <v>131</v>
      </c>
      <c r="P9" s="155"/>
      <c r="Q9" s="161"/>
      <c r="R9" s="160"/>
      <c r="S9" s="7"/>
    </row>
    <row r="10" spans="2:19" ht="12.75" customHeight="1">
      <c r="B10" s="17">
        <v>43132</v>
      </c>
      <c r="C10" s="16">
        <f t="shared" ref="C10:C23" si="0">YEAR(B10)</f>
        <v>2018</v>
      </c>
      <c r="D10" s="16">
        <f t="shared" ref="D10:D12" si="1">MONTH(B10)</f>
        <v>2</v>
      </c>
      <c r="E10" s="44" t="s">
        <v>45</v>
      </c>
      <c r="F10" s="211">
        <v>500.83</v>
      </c>
      <c r="G10" s="36" t="s">
        <v>43</v>
      </c>
      <c r="H10" s="35" t="s">
        <v>19</v>
      </c>
      <c r="I10" s="40" t="s">
        <v>44</v>
      </c>
      <c r="J10" s="51"/>
      <c r="K10" s="50"/>
      <c r="L10" s="267"/>
      <c r="M10" s="264"/>
      <c r="N10" s="264"/>
      <c r="O10" s="265"/>
      <c r="P10" s="155"/>
      <c r="Q10" s="155"/>
      <c r="R10" s="155"/>
      <c r="S10" s="7"/>
    </row>
    <row r="11" spans="2:19" ht="12.75" customHeight="1">
      <c r="B11" s="15">
        <v>43280</v>
      </c>
      <c r="C11" s="16">
        <f t="shared" si="0"/>
        <v>2018</v>
      </c>
      <c r="D11" s="16">
        <f t="shared" si="1"/>
        <v>6</v>
      </c>
      <c r="E11" s="45" t="s">
        <v>46</v>
      </c>
      <c r="F11" s="212">
        <v>642</v>
      </c>
      <c r="G11" s="36" t="s">
        <v>51</v>
      </c>
      <c r="H11" s="35" t="s">
        <v>19</v>
      </c>
      <c r="I11" s="40" t="s">
        <v>44</v>
      </c>
      <c r="J11" s="51"/>
      <c r="K11" s="50"/>
      <c r="L11" s="158">
        <v>2018</v>
      </c>
      <c r="M11" s="153" t="s">
        <v>127</v>
      </c>
      <c r="N11" s="153" t="s">
        <v>128</v>
      </c>
      <c r="O11" s="153" t="s">
        <v>132</v>
      </c>
      <c r="P11" s="155"/>
      <c r="Q11" s="155"/>
      <c r="R11" s="155"/>
      <c r="S11" s="7"/>
    </row>
    <row r="12" spans="2:19" ht="12.75" customHeight="1">
      <c r="B12" s="15">
        <v>43285</v>
      </c>
      <c r="C12" s="16">
        <f t="shared" si="0"/>
        <v>2018</v>
      </c>
      <c r="D12" s="16">
        <f t="shared" si="1"/>
        <v>7</v>
      </c>
      <c r="E12" s="45" t="s">
        <v>47</v>
      </c>
      <c r="F12" s="212">
        <v>544.79999999999995</v>
      </c>
      <c r="G12" s="36" t="s">
        <v>50</v>
      </c>
      <c r="H12" s="35" t="s">
        <v>19</v>
      </c>
      <c r="I12" s="40" t="s">
        <v>44</v>
      </c>
      <c r="J12" s="51"/>
      <c r="K12" s="50"/>
      <c r="L12" s="151" t="s">
        <v>113</v>
      </c>
      <c r="M12" s="12">
        <v>0</v>
      </c>
      <c r="N12" s="12">
        <v>0</v>
      </c>
      <c r="O12" s="153">
        <f>1700+333.38+193.64</f>
        <v>2227.02</v>
      </c>
      <c r="P12" s="155"/>
      <c r="Q12" s="155"/>
      <c r="R12" s="155"/>
      <c r="S12" s="7"/>
    </row>
    <row r="13" spans="2:19" ht="12.75" customHeight="1">
      <c r="B13" s="15">
        <v>43286</v>
      </c>
      <c r="C13" s="16">
        <f t="shared" si="0"/>
        <v>2018</v>
      </c>
      <c r="D13" s="16">
        <f>MONTH(B13)</f>
        <v>7</v>
      </c>
      <c r="E13" s="45" t="s">
        <v>56</v>
      </c>
      <c r="F13" s="212">
        <v>1559</v>
      </c>
      <c r="G13" s="53" t="s">
        <v>53</v>
      </c>
      <c r="H13" s="35" t="s">
        <v>19</v>
      </c>
      <c r="I13" s="40"/>
      <c r="J13" s="51"/>
      <c r="K13" s="50"/>
      <c r="L13" s="151" t="s">
        <v>114</v>
      </c>
      <c r="M13" s="12">
        <v>0</v>
      </c>
      <c r="N13" s="12">
        <v>0</v>
      </c>
      <c r="O13" s="12">
        <v>0</v>
      </c>
      <c r="P13" s="51"/>
      <c r="Q13" s="50"/>
      <c r="R13" s="51"/>
      <c r="S13" s="7"/>
    </row>
    <row r="14" spans="2:19" ht="12.75" customHeight="1">
      <c r="B14" s="15">
        <v>43290</v>
      </c>
      <c r="C14" s="16">
        <f t="shared" si="0"/>
        <v>2018</v>
      </c>
      <c r="D14" s="16">
        <f>MONTH(B14)</f>
        <v>7</v>
      </c>
      <c r="E14" s="44" t="s">
        <v>55</v>
      </c>
      <c r="F14" s="213">
        <v>364.54</v>
      </c>
      <c r="G14" s="52" t="s">
        <v>49</v>
      </c>
      <c r="H14" s="35" t="s">
        <v>19</v>
      </c>
      <c r="I14" s="40" t="s">
        <v>44</v>
      </c>
      <c r="J14" s="51"/>
      <c r="K14" s="50"/>
      <c r="L14" s="151" t="s">
        <v>115</v>
      </c>
      <c r="M14" s="12">
        <v>0</v>
      </c>
      <c r="N14" s="12">
        <v>0</v>
      </c>
      <c r="O14" s="12">
        <v>1152</v>
      </c>
      <c r="P14" s="51"/>
      <c r="Q14" s="50"/>
      <c r="R14" s="51"/>
      <c r="S14" s="7"/>
    </row>
    <row r="15" spans="2:19" ht="12.75" customHeight="1">
      <c r="B15" s="17">
        <v>43286</v>
      </c>
      <c r="C15" s="16">
        <f t="shared" si="0"/>
        <v>2018</v>
      </c>
      <c r="D15" s="16">
        <f t="shared" ref="D15:D23" si="2">MONTH(B15)</f>
        <v>7</v>
      </c>
      <c r="E15" s="22" t="s">
        <v>54</v>
      </c>
      <c r="F15" s="213">
        <v>409.05</v>
      </c>
      <c r="G15" s="52" t="s">
        <v>52</v>
      </c>
      <c r="H15" s="35" t="s">
        <v>19</v>
      </c>
      <c r="I15" s="40" t="s">
        <v>44</v>
      </c>
      <c r="J15" s="51"/>
      <c r="K15" s="50"/>
      <c r="L15" s="151" t="s">
        <v>116</v>
      </c>
      <c r="M15" s="12">
        <v>2212</v>
      </c>
      <c r="N15" s="12">
        <v>0</v>
      </c>
      <c r="O15" s="12">
        <v>0</v>
      </c>
      <c r="P15" s="51"/>
      <c r="Q15" s="50"/>
      <c r="R15" s="51"/>
      <c r="S15" s="7"/>
    </row>
    <row r="16" spans="2:19" ht="12.75" customHeight="1">
      <c r="B16" s="17">
        <v>43361</v>
      </c>
      <c r="C16" s="16">
        <f t="shared" si="0"/>
        <v>2018</v>
      </c>
      <c r="D16" s="16">
        <f t="shared" si="2"/>
        <v>9</v>
      </c>
      <c r="E16" s="22" t="s">
        <v>57</v>
      </c>
      <c r="F16" s="213">
        <v>452.08</v>
      </c>
      <c r="G16" s="52" t="s">
        <v>58</v>
      </c>
      <c r="H16" s="35" t="s">
        <v>19</v>
      </c>
      <c r="I16" s="40" t="s">
        <v>44</v>
      </c>
      <c r="J16" s="51"/>
      <c r="K16" s="50"/>
      <c r="L16" s="151" t="s">
        <v>117</v>
      </c>
      <c r="M16" s="12">
        <v>0</v>
      </c>
      <c r="N16" s="12">
        <v>0</v>
      </c>
      <c r="O16" s="12">
        <v>0</v>
      </c>
      <c r="P16" s="51"/>
      <c r="Q16" s="50"/>
      <c r="R16" s="51"/>
      <c r="S16" s="7"/>
    </row>
    <row r="17" spans="2:19" ht="12.75" customHeight="1">
      <c r="B17" s="17">
        <v>43383</v>
      </c>
      <c r="C17" s="16">
        <f t="shared" si="0"/>
        <v>2018</v>
      </c>
      <c r="D17" s="16">
        <f t="shared" si="2"/>
        <v>10</v>
      </c>
      <c r="E17" s="22" t="s">
        <v>59</v>
      </c>
      <c r="F17" s="213">
        <v>516</v>
      </c>
      <c r="G17" s="52"/>
      <c r="H17" s="35" t="s">
        <v>19</v>
      </c>
      <c r="I17" s="48"/>
      <c r="J17" s="51"/>
      <c r="K17" s="50"/>
      <c r="L17" s="151" t="s">
        <v>118</v>
      </c>
      <c r="M17" s="12">
        <v>0</v>
      </c>
      <c r="N17" s="12">
        <v>0</v>
      </c>
      <c r="O17" s="12">
        <v>0</v>
      </c>
      <c r="P17" s="51"/>
      <c r="Q17" s="50"/>
      <c r="R17" s="51"/>
      <c r="S17" s="7"/>
    </row>
    <row r="18" spans="2:19" ht="12.75" customHeight="1">
      <c r="B18" s="17">
        <v>43390</v>
      </c>
      <c r="C18" s="16">
        <f t="shared" si="0"/>
        <v>2018</v>
      </c>
      <c r="D18" s="16">
        <f t="shared" si="2"/>
        <v>10</v>
      </c>
      <c r="E18" s="22" t="s">
        <v>60</v>
      </c>
      <c r="F18" s="213">
        <v>633.23</v>
      </c>
      <c r="G18" s="52" t="s">
        <v>61</v>
      </c>
      <c r="H18" s="35" t="s">
        <v>19</v>
      </c>
      <c r="I18" s="41"/>
      <c r="J18" s="51"/>
      <c r="K18" s="50"/>
      <c r="L18" s="151" t="s">
        <v>119</v>
      </c>
      <c r="M18" s="12">
        <v>0</v>
      </c>
      <c r="N18" s="12">
        <v>0</v>
      </c>
      <c r="O18" s="12">
        <v>0</v>
      </c>
      <c r="P18" s="51"/>
      <c r="Q18" s="50"/>
      <c r="R18" s="51"/>
      <c r="S18" s="7"/>
    </row>
    <row r="19" spans="2:19" ht="12.75" customHeight="1">
      <c r="B19" s="17">
        <v>43426</v>
      </c>
      <c r="C19" s="16">
        <f t="shared" si="0"/>
        <v>2018</v>
      </c>
      <c r="D19" s="16">
        <f t="shared" si="2"/>
        <v>11</v>
      </c>
      <c r="E19" s="22" t="s">
        <v>63</v>
      </c>
      <c r="F19" s="213">
        <v>336</v>
      </c>
      <c r="G19" s="54" t="s">
        <v>62</v>
      </c>
      <c r="H19" s="35" t="s">
        <v>19</v>
      </c>
      <c r="I19" s="41">
        <f>IF(COUNTA(#REF!)=0,0,1)</f>
        <v>1</v>
      </c>
      <c r="J19" s="51"/>
      <c r="K19" s="50"/>
      <c r="L19" s="151" t="s">
        <v>120</v>
      </c>
      <c r="M19" s="12">
        <v>0</v>
      </c>
      <c r="N19" s="12">
        <v>0</v>
      </c>
      <c r="O19" s="12">
        <v>1670</v>
      </c>
      <c r="P19" s="51"/>
      <c r="Q19" s="50"/>
      <c r="R19" s="51"/>
      <c r="S19" s="7"/>
    </row>
    <row r="20" spans="2:19" ht="12.75" customHeight="1">
      <c r="B20" s="17">
        <v>43165</v>
      </c>
      <c r="C20" s="16">
        <f t="shared" si="0"/>
        <v>2018</v>
      </c>
      <c r="D20" s="16">
        <f t="shared" si="2"/>
        <v>3</v>
      </c>
      <c r="E20" s="22" t="s">
        <v>135</v>
      </c>
      <c r="F20" s="213">
        <v>572.14</v>
      </c>
      <c r="G20" s="55" t="s">
        <v>134</v>
      </c>
      <c r="H20" s="35" t="s">
        <v>19</v>
      </c>
      <c r="I20" s="41">
        <f>IF(COUNTA(#REF!)=0,0,1)</f>
        <v>1</v>
      </c>
      <c r="J20" s="51"/>
      <c r="K20" s="50"/>
      <c r="L20" s="151" t="s">
        <v>121</v>
      </c>
      <c r="M20" s="12">
        <v>0</v>
      </c>
      <c r="N20" s="12">
        <v>1080</v>
      </c>
      <c r="O20" s="12">
        <v>0</v>
      </c>
      <c r="P20" s="51"/>
      <c r="Q20" s="50"/>
      <c r="R20" s="51"/>
      <c r="S20" s="7"/>
    </row>
    <row r="21" spans="2:19" ht="12.75">
      <c r="B21" s="14">
        <v>43166</v>
      </c>
      <c r="C21" s="11">
        <f t="shared" si="0"/>
        <v>2018</v>
      </c>
      <c r="D21" s="11">
        <f t="shared" si="2"/>
        <v>3</v>
      </c>
      <c r="E21" s="165" t="s">
        <v>137</v>
      </c>
      <c r="F21" s="214">
        <v>392</v>
      </c>
      <c r="G21" s="166" t="s">
        <v>136</v>
      </c>
      <c r="H21" s="12"/>
      <c r="I21" s="42">
        <f>IF(COUNTA(#REF!)=0,0,1)</f>
        <v>1</v>
      </c>
      <c r="J21" s="7"/>
      <c r="K21" s="7"/>
      <c r="L21" s="151" t="s">
        <v>122</v>
      </c>
      <c r="M21" s="12">
        <v>2212</v>
      </c>
      <c r="N21" s="12">
        <f>1248+638</f>
        <v>1886</v>
      </c>
      <c r="O21" s="12">
        <v>0</v>
      </c>
      <c r="P21" s="7"/>
      <c r="Q21" s="7"/>
      <c r="R21" s="7"/>
      <c r="S21" s="7"/>
    </row>
    <row r="22" spans="2:19" ht="12.75">
      <c r="B22" s="14">
        <v>43312</v>
      </c>
      <c r="C22" s="11">
        <f t="shared" si="0"/>
        <v>2018</v>
      </c>
      <c r="D22" s="11">
        <f t="shared" si="2"/>
        <v>7</v>
      </c>
      <c r="E22" s="165" t="s">
        <v>152</v>
      </c>
      <c r="F22" s="214">
        <v>1318.39</v>
      </c>
      <c r="G22" s="166"/>
      <c r="H22" s="12"/>
      <c r="I22" s="42"/>
      <c r="J22" s="7"/>
      <c r="K22" s="7"/>
      <c r="L22" s="151" t="s">
        <v>123</v>
      </c>
      <c r="M22" s="12">
        <v>0</v>
      </c>
      <c r="N22" s="12">
        <v>1600</v>
      </c>
      <c r="O22" s="12">
        <v>0</v>
      </c>
      <c r="P22" s="7"/>
      <c r="Q22" s="7"/>
      <c r="R22" s="7"/>
      <c r="S22" s="7"/>
    </row>
    <row r="23" spans="2:19" ht="12.75">
      <c r="B23" s="14">
        <v>43446</v>
      </c>
      <c r="C23" s="11">
        <f t="shared" si="0"/>
        <v>2018</v>
      </c>
      <c r="D23" s="11">
        <f t="shared" si="2"/>
        <v>12</v>
      </c>
      <c r="E23" s="165" t="s">
        <v>139</v>
      </c>
      <c r="F23" s="214">
        <v>243.25</v>
      </c>
      <c r="G23" s="153" t="s">
        <v>138</v>
      </c>
      <c r="H23" s="12"/>
      <c r="I23" s="1">
        <f>IF(COUNTA(#REF!)=0,0,1)</f>
        <v>1</v>
      </c>
      <c r="J23" s="7"/>
      <c r="K23" s="7"/>
      <c r="L23" s="151" t="s">
        <v>124</v>
      </c>
      <c r="M23" s="12">
        <v>0</v>
      </c>
      <c r="N23" s="12">
        <v>0</v>
      </c>
      <c r="O23" s="12">
        <v>0</v>
      </c>
      <c r="P23" s="7"/>
      <c r="Q23" s="7"/>
      <c r="R23" s="7"/>
      <c r="S23" s="7"/>
    </row>
    <row r="24" spans="2:19" s="5" customFormat="1" ht="13.5" thickBot="1">
      <c r="B24" s="19"/>
      <c r="C24" s="2"/>
      <c r="D24" s="2"/>
      <c r="E24" s="23"/>
      <c r="F24" s="73">
        <f>SUM(F10:F23)</f>
        <v>8483.3100000000013</v>
      </c>
      <c r="G24" s="13"/>
      <c r="H24" s="13"/>
      <c r="I24" s="1">
        <f>IF(COUNTA(#REF!)=0,0,1)</f>
        <v>1</v>
      </c>
      <c r="J24" s="2"/>
      <c r="K24" s="2"/>
      <c r="P24" s="2"/>
      <c r="Q24" s="2"/>
      <c r="R24" s="2"/>
      <c r="S24" s="2"/>
    </row>
    <row r="25" spans="2:19">
      <c r="L25" s="151"/>
      <c r="M25" s="12"/>
      <c r="N25" s="12"/>
      <c r="O25" s="12"/>
    </row>
    <row r="26" spans="2:19" ht="15">
      <c r="L26" s="154"/>
      <c r="M26" s="163" t="s">
        <v>133</v>
      </c>
      <c r="N26" s="156">
        <f>SUM(M12:N23)</f>
        <v>8990</v>
      </c>
      <c r="O26" s="164">
        <f>SUM(O12:O23)</f>
        <v>5049.0200000000004</v>
      </c>
    </row>
  </sheetData>
  <autoFilter ref="B9:I24"/>
  <mergeCells count="7">
    <mergeCell ref="K7:L7"/>
    <mergeCell ref="M7:N7"/>
    <mergeCell ref="O7:P7"/>
    <mergeCell ref="Q7:R7"/>
    <mergeCell ref="M9:N10"/>
    <mergeCell ref="O9:O10"/>
    <mergeCell ref="L9:L10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R35"/>
  <sheetViews>
    <sheetView showGridLines="0" zoomScaleNormal="100" workbookViewId="0">
      <pane ySplit="10" topLeftCell="A11" activePane="bottomLeft" state="frozen"/>
      <selection activeCell="F22" sqref="F22"/>
      <selection pane="bottomLeft" activeCell="H29" sqref="H29"/>
    </sheetView>
  </sheetViews>
  <sheetFormatPr baseColWidth="10" defaultColWidth="11" defaultRowHeight="12"/>
  <cols>
    <col min="1" max="1" width="3.7109375" style="2" customWidth="1"/>
    <col min="2" max="2" width="10.85546875" style="19" customWidth="1"/>
    <col min="3" max="3" width="8.28515625" style="2" customWidth="1"/>
    <col min="4" max="4" width="7.42578125" style="2" customWidth="1"/>
    <col min="5" max="5" width="53.140625" style="21" customWidth="1"/>
    <col min="6" max="6" width="11.42578125" style="3" customWidth="1"/>
    <col min="7" max="7" width="11.7109375" style="3" customWidth="1"/>
    <col min="8" max="8" width="11.140625" style="3" customWidth="1"/>
    <col min="9" max="9" width="6.42578125" style="2" hidden="1" customWidth="1"/>
    <col min="10" max="10" width="24.5703125" style="2" customWidth="1"/>
    <col min="11" max="11" width="6.42578125" style="2" hidden="1" customWidth="1"/>
    <col min="12" max="12" width="13.5703125" style="2" customWidth="1"/>
    <col min="13" max="13" width="6.42578125" style="2" hidden="1" customWidth="1"/>
    <col min="14" max="16" width="11.7109375" style="2" customWidth="1"/>
    <col min="17" max="17" width="0.42578125" style="2" customWidth="1"/>
    <col min="18" max="16384" width="11" style="2"/>
  </cols>
  <sheetData>
    <row r="1" spans="2:18">
      <c r="E1" s="20"/>
      <c r="G1" s="2"/>
      <c r="H1" s="2"/>
    </row>
    <row r="2" spans="2:18">
      <c r="G2" s="2"/>
      <c r="H2" s="2"/>
    </row>
    <row r="3" spans="2:18" ht="15.75">
      <c r="E3" s="6" t="s">
        <v>99</v>
      </c>
      <c r="F3" s="6"/>
      <c r="G3" s="7"/>
      <c r="H3" s="2"/>
    </row>
    <row r="4" spans="2:18">
      <c r="E4" s="126" t="s">
        <v>98</v>
      </c>
      <c r="F4" s="57"/>
      <c r="G4" s="7"/>
      <c r="H4" s="2"/>
    </row>
    <row r="5" spans="2:18">
      <c r="E5" s="3"/>
      <c r="F5" s="57"/>
      <c r="G5" s="7"/>
      <c r="H5" s="2"/>
    </row>
    <row r="6" spans="2:18" ht="12.75">
      <c r="D6" s="207" t="s">
        <v>104</v>
      </c>
      <c r="E6" s="208"/>
      <c r="F6" s="209">
        <f>P25</f>
        <v>2234.3199999999997</v>
      </c>
      <c r="G6" s="7"/>
      <c r="H6" s="2"/>
    </row>
    <row r="7" spans="2:18" ht="12.75">
      <c r="D7" s="207" t="s">
        <v>130</v>
      </c>
      <c r="E7" s="210"/>
      <c r="F7" s="209">
        <f>O25</f>
        <v>7811</v>
      </c>
      <c r="G7" s="7"/>
      <c r="H7" s="2"/>
    </row>
    <row r="8" spans="2:18" ht="12.75">
      <c r="D8" s="207" t="s">
        <v>103</v>
      </c>
      <c r="E8" s="210"/>
      <c r="F8" s="209">
        <v>32000</v>
      </c>
      <c r="G8" s="7"/>
      <c r="H8" s="2"/>
    </row>
    <row r="9" spans="2:18" ht="12.75" customHeight="1" thickBot="1">
      <c r="I9" s="58"/>
      <c r="J9" s="257"/>
      <c r="K9" s="257"/>
      <c r="L9" s="272" t="s">
        <v>93</v>
      </c>
      <c r="M9" s="273"/>
      <c r="N9" s="268" t="s">
        <v>125</v>
      </c>
      <c r="O9" s="269"/>
      <c r="P9" s="270" t="s">
        <v>126</v>
      </c>
      <c r="Q9" s="271"/>
      <c r="R9" s="7"/>
    </row>
    <row r="10" spans="2:18" ht="12.75" customHeight="1">
      <c r="B10" s="60" t="s">
        <v>0</v>
      </c>
      <c r="C10" s="62" t="s">
        <v>1</v>
      </c>
      <c r="D10" s="61" t="s">
        <v>2</v>
      </c>
      <c r="E10" s="63" t="s">
        <v>3</v>
      </c>
      <c r="F10" s="65" t="s">
        <v>4</v>
      </c>
      <c r="G10" s="64" t="s">
        <v>48</v>
      </c>
      <c r="H10" s="65" t="s">
        <v>9</v>
      </c>
      <c r="I10" s="57"/>
      <c r="J10" s="255"/>
      <c r="K10" s="256"/>
      <c r="L10" s="274"/>
      <c r="M10" s="275"/>
      <c r="N10" s="269"/>
      <c r="O10" s="269"/>
      <c r="P10" s="271"/>
      <c r="Q10" s="271"/>
      <c r="R10" s="7"/>
    </row>
    <row r="11" spans="2:18" ht="12.75" customHeight="1">
      <c r="B11" s="17">
        <v>43486</v>
      </c>
      <c r="C11" s="16">
        <f t="shared" ref="C11:C28" si="0">YEAR(B11)</f>
        <v>2019</v>
      </c>
      <c r="D11" s="16">
        <f t="shared" ref="D11:D13" si="1">MONTH(B11)</f>
        <v>1</v>
      </c>
      <c r="E11" s="44" t="s">
        <v>64</v>
      </c>
      <c r="F11" s="139">
        <v>329</v>
      </c>
      <c r="G11" s="66" t="s">
        <v>66</v>
      </c>
      <c r="H11" s="40">
        <v>43494</v>
      </c>
      <c r="I11" s="57"/>
      <c r="J11" s="56"/>
      <c r="K11" s="57"/>
      <c r="L11" s="158">
        <v>2019</v>
      </c>
      <c r="M11" s="12"/>
      <c r="N11" s="152" t="s">
        <v>127</v>
      </c>
      <c r="O11" s="153" t="s">
        <v>128</v>
      </c>
      <c r="P11" s="152" t="s">
        <v>129</v>
      </c>
      <c r="Q11" s="12"/>
      <c r="R11" s="7"/>
    </row>
    <row r="12" spans="2:18" ht="26.25" customHeight="1">
      <c r="B12" s="15">
        <v>43502</v>
      </c>
      <c r="C12" s="16">
        <f t="shared" si="0"/>
        <v>2019</v>
      </c>
      <c r="D12" s="16">
        <f t="shared" si="1"/>
        <v>2</v>
      </c>
      <c r="E12" s="59" t="s">
        <v>65</v>
      </c>
      <c r="F12" s="140">
        <v>350</v>
      </c>
      <c r="G12" s="66" t="s">
        <v>72</v>
      </c>
      <c r="H12" s="40">
        <v>43502</v>
      </c>
      <c r="I12" s="57"/>
      <c r="J12" s="56"/>
      <c r="K12" s="57"/>
      <c r="L12" s="151" t="s">
        <v>113</v>
      </c>
      <c r="M12" s="12"/>
      <c r="N12" s="158">
        <v>0</v>
      </c>
      <c r="O12" s="12">
        <v>0</v>
      </c>
      <c r="P12" s="151">
        <v>0</v>
      </c>
      <c r="Q12" s="12"/>
      <c r="R12" s="7"/>
    </row>
    <row r="13" spans="2:18" ht="13.5" customHeight="1">
      <c r="B13" s="15">
        <v>43529</v>
      </c>
      <c r="C13" s="16">
        <f t="shared" si="0"/>
        <v>2019</v>
      </c>
      <c r="D13" s="16">
        <f t="shared" si="1"/>
        <v>3</v>
      </c>
      <c r="E13" s="59" t="s">
        <v>67</v>
      </c>
      <c r="F13" s="140">
        <v>656</v>
      </c>
      <c r="G13" s="66"/>
      <c r="H13" s="40">
        <v>43534</v>
      </c>
      <c r="I13" s="57"/>
      <c r="J13" s="56"/>
      <c r="K13" s="57"/>
      <c r="L13" s="151" t="s">
        <v>114</v>
      </c>
      <c r="M13" s="12"/>
      <c r="N13" s="158">
        <v>0</v>
      </c>
      <c r="O13" s="12">
        <v>0</v>
      </c>
      <c r="P13" s="151">
        <v>0</v>
      </c>
      <c r="Q13" s="12"/>
      <c r="R13" s="7"/>
    </row>
    <row r="14" spans="2:18" ht="12.75" customHeight="1">
      <c r="B14" s="15">
        <v>43542</v>
      </c>
      <c r="C14" s="16">
        <f t="shared" si="0"/>
        <v>2019</v>
      </c>
      <c r="D14" s="16">
        <f>MONTH(B14)</f>
        <v>3</v>
      </c>
      <c r="E14" s="45" t="s">
        <v>68</v>
      </c>
      <c r="F14" s="140">
        <v>342.98</v>
      </c>
      <c r="G14" s="67" t="s">
        <v>69</v>
      </c>
      <c r="H14" s="40">
        <v>43542</v>
      </c>
      <c r="I14" s="57"/>
      <c r="J14" s="56"/>
      <c r="K14" s="57"/>
      <c r="L14" s="151" t="s">
        <v>115</v>
      </c>
      <c r="M14" s="12"/>
      <c r="N14" s="158">
        <v>0</v>
      </c>
      <c r="O14" s="12">
        <v>0</v>
      </c>
      <c r="P14" s="151">
        <v>0</v>
      </c>
      <c r="Q14" s="12"/>
      <c r="R14" s="7"/>
    </row>
    <row r="15" spans="2:18" ht="12.75" customHeight="1">
      <c r="B15" s="15">
        <v>43544</v>
      </c>
      <c r="C15" s="16">
        <f t="shared" si="0"/>
        <v>2019</v>
      </c>
      <c r="D15" s="16">
        <f>MONTH(B15)</f>
        <v>3</v>
      </c>
      <c r="E15" s="44" t="s">
        <v>71</v>
      </c>
      <c r="F15" s="141">
        <v>778.01</v>
      </c>
      <c r="G15" s="68" t="s">
        <v>70</v>
      </c>
      <c r="H15" s="40">
        <v>43527</v>
      </c>
      <c r="I15" s="57"/>
      <c r="J15" s="56"/>
      <c r="K15" s="57"/>
      <c r="L15" s="151" t="s">
        <v>116</v>
      </c>
      <c r="M15" s="12"/>
      <c r="N15" s="158">
        <v>2211.5</v>
      </c>
      <c r="O15" s="12">
        <v>1242</v>
      </c>
      <c r="P15" s="151">
        <v>0</v>
      </c>
      <c r="Q15" s="12"/>
      <c r="R15" s="7"/>
    </row>
    <row r="16" spans="2:18" ht="12.75" customHeight="1">
      <c r="B16" s="17">
        <v>43558</v>
      </c>
      <c r="C16" s="16">
        <f t="shared" si="0"/>
        <v>2019</v>
      </c>
      <c r="D16" s="16">
        <f t="shared" ref="D16:D28" si="2">MONTH(B16)</f>
        <v>4</v>
      </c>
      <c r="E16" s="22" t="s">
        <v>73</v>
      </c>
      <c r="F16" s="141">
        <v>279.39</v>
      </c>
      <c r="G16" s="52" t="s">
        <v>74</v>
      </c>
      <c r="H16" s="40">
        <v>43558</v>
      </c>
      <c r="I16" s="57"/>
      <c r="J16" s="56"/>
      <c r="K16" s="57"/>
      <c r="L16" s="151" t="s">
        <v>117</v>
      </c>
      <c r="M16" s="12"/>
      <c r="N16" s="158">
        <v>0</v>
      </c>
      <c r="O16" s="12">
        <v>0</v>
      </c>
      <c r="P16" s="151">
        <v>0</v>
      </c>
      <c r="Q16" s="12"/>
      <c r="R16" s="7"/>
    </row>
    <row r="17" spans="2:18" ht="12.75" customHeight="1">
      <c r="B17" s="17">
        <v>43584</v>
      </c>
      <c r="C17" s="16">
        <f t="shared" si="0"/>
        <v>2019</v>
      </c>
      <c r="D17" s="16">
        <f t="shared" si="2"/>
        <v>4</v>
      </c>
      <c r="E17" s="22" t="s">
        <v>78</v>
      </c>
      <c r="F17" s="141">
        <v>512</v>
      </c>
      <c r="G17" s="71" t="s">
        <v>79</v>
      </c>
      <c r="H17" s="40">
        <v>43585</v>
      </c>
      <c r="I17" s="70"/>
      <c r="J17" s="69"/>
      <c r="K17" s="70"/>
      <c r="L17" s="151" t="s">
        <v>118</v>
      </c>
      <c r="M17" s="12"/>
      <c r="N17" s="158">
        <v>0</v>
      </c>
      <c r="O17" s="12">
        <v>0</v>
      </c>
      <c r="P17" s="151">
        <v>942.64</v>
      </c>
      <c r="Q17" s="12"/>
      <c r="R17" s="7"/>
    </row>
    <row r="18" spans="2:18" ht="12.75" customHeight="1">
      <c r="B18" s="17">
        <v>43605</v>
      </c>
      <c r="C18" s="16">
        <f t="shared" si="0"/>
        <v>2019</v>
      </c>
      <c r="D18" s="16">
        <f t="shared" si="2"/>
        <v>5</v>
      </c>
      <c r="E18" s="22" t="s">
        <v>76</v>
      </c>
      <c r="F18" s="141">
        <v>1298</v>
      </c>
      <c r="G18" s="52" t="s">
        <v>75</v>
      </c>
      <c r="H18" s="40">
        <v>43614</v>
      </c>
      <c r="I18" s="57"/>
      <c r="J18" s="56"/>
      <c r="K18" s="57"/>
      <c r="L18" s="151" t="s">
        <v>119</v>
      </c>
      <c r="M18" s="12"/>
      <c r="N18" s="158">
        <v>0</v>
      </c>
      <c r="O18" s="12">
        <v>0</v>
      </c>
      <c r="P18" s="151">
        <v>0</v>
      </c>
      <c r="Q18" s="12"/>
      <c r="R18" s="7"/>
    </row>
    <row r="19" spans="2:18" ht="12.75" customHeight="1">
      <c r="B19" s="17">
        <v>43591</v>
      </c>
      <c r="C19" s="16">
        <f t="shared" si="0"/>
        <v>2019</v>
      </c>
      <c r="D19" s="16">
        <f t="shared" si="2"/>
        <v>5</v>
      </c>
      <c r="E19" s="22" t="s">
        <v>102</v>
      </c>
      <c r="F19" s="141">
        <v>1040</v>
      </c>
      <c r="G19" s="52" t="s">
        <v>77</v>
      </c>
      <c r="H19" s="48">
        <v>43613</v>
      </c>
      <c r="I19" s="57"/>
      <c r="J19" s="56"/>
      <c r="K19" s="57"/>
      <c r="L19" s="151" t="s">
        <v>120</v>
      </c>
      <c r="M19" s="12"/>
      <c r="N19" s="158">
        <v>0</v>
      </c>
      <c r="O19" s="12">
        <v>0</v>
      </c>
      <c r="P19" s="151">
        <v>319.68</v>
      </c>
      <c r="Q19" s="12"/>
      <c r="R19" s="7"/>
    </row>
    <row r="20" spans="2:18" ht="12.75" customHeight="1">
      <c r="B20" s="17">
        <v>43627</v>
      </c>
      <c r="C20" s="16">
        <f t="shared" si="0"/>
        <v>2019</v>
      </c>
      <c r="D20" s="16">
        <f t="shared" si="2"/>
        <v>6</v>
      </c>
      <c r="E20" s="22" t="s">
        <v>101</v>
      </c>
      <c r="F20" s="141">
        <v>942</v>
      </c>
      <c r="G20" s="71" t="s">
        <v>80</v>
      </c>
      <c r="H20" s="48">
        <v>43653</v>
      </c>
      <c r="I20" s="57"/>
      <c r="J20" s="56"/>
      <c r="K20" s="57"/>
      <c r="L20" s="151" t="s">
        <v>121</v>
      </c>
      <c r="M20" s="12"/>
      <c r="N20" s="158">
        <v>0</v>
      </c>
      <c r="O20" s="12">
        <v>0</v>
      </c>
      <c r="P20" s="151">
        <v>0</v>
      </c>
      <c r="Q20" s="12"/>
      <c r="R20" s="7"/>
    </row>
    <row r="21" spans="2:18" ht="12.75" customHeight="1">
      <c r="B21" s="17">
        <v>43614</v>
      </c>
      <c r="C21" s="16">
        <f t="shared" si="0"/>
        <v>2019</v>
      </c>
      <c r="D21" s="16">
        <f t="shared" si="2"/>
        <v>5</v>
      </c>
      <c r="E21" s="22" t="s">
        <v>82</v>
      </c>
      <c r="F21" s="141">
        <v>403.87</v>
      </c>
      <c r="G21" s="71" t="s">
        <v>81</v>
      </c>
      <c r="H21" s="48">
        <v>43614</v>
      </c>
      <c r="I21" s="57"/>
      <c r="J21" s="56"/>
      <c r="K21" s="57"/>
      <c r="L21" s="151" t="s">
        <v>122</v>
      </c>
      <c r="M21" s="12"/>
      <c r="N21" s="162">
        <f>2211.5</f>
        <v>2211.5</v>
      </c>
      <c r="O21" s="12">
        <v>2146</v>
      </c>
      <c r="P21" s="151">
        <v>972</v>
      </c>
      <c r="Q21" s="12"/>
      <c r="R21" s="7"/>
    </row>
    <row r="22" spans="2:18" ht="12.75" customHeight="1">
      <c r="B22" s="17">
        <v>43703</v>
      </c>
      <c r="C22" s="16">
        <f t="shared" si="0"/>
        <v>2019</v>
      </c>
      <c r="D22" s="16">
        <f t="shared" si="2"/>
        <v>8</v>
      </c>
      <c r="E22" s="22" t="s">
        <v>84</v>
      </c>
      <c r="F22" s="141">
        <v>843.17</v>
      </c>
      <c r="G22" s="55" t="s">
        <v>85</v>
      </c>
      <c r="H22" s="43">
        <v>43703</v>
      </c>
      <c r="I22" s="57"/>
      <c r="J22" s="56"/>
      <c r="K22" s="57"/>
      <c r="L22" s="151" t="s">
        <v>123</v>
      </c>
      <c r="M22" s="12"/>
      <c r="N22" s="158">
        <v>0</v>
      </c>
      <c r="O22" s="12">
        <v>0</v>
      </c>
      <c r="P22" s="151">
        <v>0</v>
      </c>
      <c r="Q22" s="12"/>
      <c r="R22" s="7"/>
    </row>
    <row r="23" spans="2:18" ht="12.75" customHeight="1">
      <c r="B23" s="17">
        <v>43731</v>
      </c>
      <c r="C23" s="16">
        <f t="shared" si="0"/>
        <v>2019</v>
      </c>
      <c r="D23" s="16">
        <f t="shared" si="2"/>
        <v>9</v>
      </c>
      <c r="E23" s="22" t="s">
        <v>86</v>
      </c>
      <c r="F23" s="141">
        <v>508.09</v>
      </c>
      <c r="G23" s="71" t="s">
        <v>87</v>
      </c>
      <c r="H23" s="43">
        <v>43731</v>
      </c>
      <c r="I23" s="57"/>
      <c r="J23" s="56"/>
      <c r="K23" s="57"/>
      <c r="L23" s="151" t="s">
        <v>124</v>
      </c>
      <c r="M23" s="12"/>
      <c r="N23" s="158">
        <v>0</v>
      </c>
      <c r="O23" s="12">
        <v>0</v>
      </c>
      <c r="P23" s="151">
        <v>0</v>
      </c>
      <c r="Q23" s="12"/>
      <c r="R23" s="7"/>
    </row>
    <row r="24" spans="2:18" ht="12.75" customHeight="1">
      <c r="B24" s="17">
        <v>43731</v>
      </c>
      <c r="C24" s="16">
        <f t="shared" si="0"/>
        <v>2019</v>
      </c>
      <c r="D24" s="16">
        <f t="shared" si="2"/>
        <v>9</v>
      </c>
      <c r="E24" s="22" t="s">
        <v>88</v>
      </c>
      <c r="F24" s="141">
        <v>550.63</v>
      </c>
      <c r="G24" s="71" t="s">
        <v>89</v>
      </c>
      <c r="H24" s="43">
        <v>43731</v>
      </c>
      <c r="I24" s="57"/>
      <c r="J24" s="56"/>
      <c r="K24" s="57"/>
      <c r="L24" s="151"/>
      <c r="M24" s="12"/>
      <c r="N24" s="151"/>
      <c r="O24" s="12"/>
      <c r="P24" s="151"/>
      <c r="Q24" s="12"/>
      <c r="R24" s="7"/>
    </row>
    <row r="25" spans="2:18" ht="12.75" customHeight="1">
      <c r="B25" s="17">
        <v>43731</v>
      </c>
      <c r="C25" s="16">
        <f t="shared" si="0"/>
        <v>2019</v>
      </c>
      <c r="D25" s="16">
        <f t="shared" si="2"/>
        <v>9</v>
      </c>
      <c r="E25" s="22" t="s">
        <v>90</v>
      </c>
      <c r="F25" s="141">
        <v>343.36</v>
      </c>
      <c r="G25" s="71" t="s">
        <v>91</v>
      </c>
      <c r="H25" s="43">
        <v>43732</v>
      </c>
      <c r="I25" s="57"/>
      <c r="J25" s="56"/>
      <c r="K25" s="57"/>
      <c r="L25" s="150"/>
      <c r="M25" s="57"/>
      <c r="N25" s="156" t="s">
        <v>97</v>
      </c>
      <c r="O25" s="156">
        <f>SUM(N12:O23)</f>
        <v>7811</v>
      </c>
      <c r="P25" s="156">
        <f>SUM(P12:P23)</f>
        <v>2234.3199999999997</v>
      </c>
      <c r="Q25" s="57"/>
      <c r="R25" s="7"/>
    </row>
    <row r="26" spans="2:18" ht="12.75" customHeight="1">
      <c r="B26" s="17">
        <v>43742</v>
      </c>
      <c r="C26" s="16">
        <f t="shared" si="0"/>
        <v>2019</v>
      </c>
      <c r="D26" s="16">
        <f t="shared" si="2"/>
        <v>10</v>
      </c>
      <c r="E26" s="22" t="s">
        <v>105</v>
      </c>
      <c r="F26" s="141">
        <v>310.18</v>
      </c>
      <c r="G26" s="71" t="s">
        <v>106</v>
      </c>
      <c r="H26" s="43">
        <v>43743</v>
      </c>
      <c r="I26" s="57"/>
      <c r="J26" s="56"/>
      <c r="K26" s="57"/>
      <c r="L26" s="150"/>
      <c r="M26" s="57"/>
      <c r="N26" s="56"/>
      <c r="O26" s="57"/>
      <c r="P26" s="56"/>
      <c r="Q26" s="57"/>
      <c r="R26" s="7"/>
    </row>
    <row r="27" spans="2:18" ht="12.75" customHeight="1">
      <c r="B27" s="17">
        <v>43745</v>
      </c>
      <c r="C27" s="16">
        <f t="shared" si="0"/>
        <v>2019</v>
      </c>
      <c r="D27" s="16">
        <f t="shared" si="2"/>
        <v>10</v>
      </c>
      <c r="E27" s="22" t="s">
        <v>107</v>
      </c>
      <c r="F27" s="141">
        <v>409.81</v>
      </c>
      <c r="G27" s="72" t="s">
        <v>108</v>
      </c>
      <c r="H27" s="157">
        <v>43746</v>
      </c>
      <c r="I27" s="57"/>
      <c r="J27" s="56"/>
      <c r="K27" s="57"/>
      <c r="L27" s="56"/>
      <c r="M27" s="57"/>
      <c r="N27" s="56"/>
      <c r="O27" s="57"/>
      <c r="P27" s="56"/>
      <c r="Q27" s="57"/>
      <c r="R27" s="7"/>
    </row>
    <row r="28" spans="2:18" ht="12.75" customHeight="1">
      <c r="B28" s="17">
        <v>43753</v>
      </c>
      <c r="C28" s="16">
        <f t="shared" si="0"/>
        <v>2019</v>
      </c>
      <c r="D28" s="16">
        <f t="shared" si="2"/>
        <v>10</v>
      </c>
      <c r="E28" s="22" t="s">
        <v>111</v>
      </c>
      <c r="F28" s="141">
        <v>699.8</v>
      </c>
      <c r="G28" s="72" t="s">
        <v>112</v>
      </c>
      <c r="H28" s="157">
        <v>43761</v>
      </c>
      <c r="I28" s="57"/>
      <c r="J28" s="56"/>
      <c r="K28" s="57"/>
      <c r="L28" s="56"/>
      <c r="M28" s="57"/>
      <c r="N28" s="56"/>
      <c r="O28" s="57"/>
      <c r="P28" s="56"/>
      <c r="Q28" s="57"/>
      <c r="R28" s="7"/>
    </row>
    <row r="29" spans="2:18" ht="14.25">
      <c r="B29" s="14"/>
      <c r="C29" s="11"/>
      <c r="D29" s="11"/>
      <c r="E29" s="18"/>
      <c r="F29" s="139"/>
      <c r="G29" s="12"/>
      <c r="H29" s="42">
        <f>IF(COUNTA(#REF!)=0,0,1)</f>
        <v>1</v>
      </c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2:18" ht="12.75">
      <c r="B30" s="14"/>
      <c r="C30" s="11"/>
      <c r="D30" s="11"/>
      <c r="E30" s="18"/>
      <c r="F30" s="142"/>
      <c r="G30" s="12"/>
      <c r="H30" s="1">
        <f>IF(COUNTA(#REF!)=0,0,1)</f>
        <v>1</v>
      </c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2:18" s="5" customFormat="1" ht="13.5" thickBot="1">
      <c r="B31" s="19"/>
      <c r="C31" s="2"/>
      <c r="D31" s="2"/>
      <c r="E31" s="125" t="s">
        <v>97</v>
      </c>
      <c r="F31" s="124">
        <f>SUM(F11:F30)</f>
        <v>10596.289999999997</v>
      </c>
      <c r="G31" s="13"/>
      <c r="H31" s="1">
        <f>IF(COUNTA(#REF!)=0,0,1)</f>
        <v>1</v>
      </c>
      <c r="I31" s="2"/>
      <c r="J31" s="2"/>
      <c r="K31" s="2"/>
      <c r="L31" s="2"/>
      <c r="M31" s="2"/>
      <c r="N31" s="2"/>
      <c r="O31" s="2"/>
      <c r="P31" s="2"/>
      <c r="Q31" s="2"/>
      <c r="R31" s="2"/>
    </row>
    <row r="34" spans="3:6">
      <c r="C34" s="2" t="s">
        <v>96</v>
      </c>
    </row>
    <row r="35" spans="3:6">
      <c r="E35" s="127" t="s">
        <v>100</v>
      </c>
      <c r="F35" s="3">
        <v>3</v>
      </c>
    </row>
  </sheetData>
  <autoFilter ref="B10:H31"/>
  <mergeCells count="5">
    <mergeCell ref="J9:K9"/>
    <mergeCell ref="J10:K10"/>
    <mergeCell ref="N9:O10"/>
    <mergeCell ref="P9:Q10"/>
    <mergeCell ref="L9:M10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35"/>
  <sheetViews>
    <sheetView zoomScale="85" zoomScaleNormal="85" workbookViewId="0">
      <selection activeCell="C2" sqref="C2"/>
    </sheetView>
  </sheetViews>
  <sheetFormatPr baseColWidth="10" defaultRowHeight="12"/>
  <cols>
    <col min="1" max="1" width="11.7109375" bestFit="1" customWidth="1"/>
    <col min="2" max="2" width="18.5703125" customWidth="1"/>
    <col min="3" max="3" width="32.42578125" customWidth="1"/>
    <col min="4" max="4" width="25.5703125" customWidth="1"/>
    <col min="6" max="6" width="18.5703125" bestFit="1" customWidth="1"/>
  </cols>
  <sheetData>
    <row r="1" spans="1:7" ht="42.75" customHeight="1">
      <c r="A1" s="132" t="s">
        <v>109</v>
      </c>
      <c r="B1" s="137" t="s">
        <v>153</v>
      </c>
      <c r="C1" s="216" t="s">
        <v>154</v>
      </c>
      <c r="D1" s="215" t="s">
        <v>155</v>
      </c>
      <c r="E1" s="133"/>
      <c r="F1" s="217" t="s">
        <v>156</v>
      </c>
    </row>
    <row r="2" spans="1:7" ht="21" customHeight="1">
      <c r="A2" s="144">
        <v>2015</v>
      </c>
      <c r="B2" s="145">
        <f>SUM('suivis degradation magasin 2015'!F22)</f>
        <v>10876.96</v>
      </c>
      <c r="C2" s="145">
        <f>SUM('suivis degradation magasin 2015'!F6)</f>
        <v>2675</v>
      </c>
      <c r="D2" s="146">
        <f>SUM('suivis degradation magasin 2015'!F5)</f>
        <v>1611</v>
      </c>
      <c r="E2" s="133"/>
      <c r="F2" s="220">
        <f t="shared" ref="F2:F5" si="0">SUM(B2:D2)</f>
        <v>15162.96</v>
      </c>
    </row>
    <row r="3" spans="1:7" ht="21" customHeight="1">
      <c r="A3" s="147">
        <v>2016</v>
      </c>
      <c r="B3" s="145">
        <f>SUM('suivis degradation magasin 2016'!F23)</f>
        <v>13646.98</v>
      </c>
      <c r="C3" s="145">
        <f>SUM('suivis degradation magasin 2016'!F6)</f>
        <v>6822.85</v>
      </c>
      <c r="D3" s="146">
        <f>SUM('suivis degradation magasin 2016'!F5)</f>
        <v>1062</v>
      </c>
      <c r="E3" s="133"/>
      <c r="F3" s="220">
        <f t="shared" si="0"/>
        <v>21531.83</v>
      </c>
    </row>
    <row r="4" spans="1:7" ht="21" customHeight="1">
      <c r="A4" s="147">
        <v>2017</v>
      </c>
      <c r="B4" s="145">
        <f>SUM('suivis degradation magasin 2017'!F25)</f>
        <v>11104.039999999999</v>
      </c>
      <c r="C4" s="145">
        <f>SUM('suivis degradation magasin 2017'!G6)</f>
        <v>8644</v>
      </c>
      <c r="D4" s="146">
        <f>SUM('suivis degradation magasin 2017'!G5)</f>
        <v>2149.9499999999998</v>
      </c>
      <c r="E4" s="133"/>
      <c r="F4" s="220">
        <f t="shared" si="0"/>
        <v>21897.99</v>
      </c>
    </row>
    <row r="5" spans="1:7" ht="21" customHeight="1">
      <c r="A5" s="147">
        <v>2018</v>
      </c>
      <c r="B5" s="145">
        <f>SUM('Suivis degradation magasin 2018'!F24)</f>
        <v>8483.3100000000013</v>
      </c>
      <c r="C5" s="145">
        <f>SUM('Suivis degradation magasin 2018'!F6)</f>
        <v>8990</v>
      </c>
      <c r="D5" s="146">
        <f>SUM('Suivis degradation magasin 2018'!F5)</f>
        <v>5049.0200000000004</v>
      </c>
      <c r="E5" s="133"/>
      <c r="F5" s="220">
        <f t="shared" si="0"/>
        <v>22522.33</v>
      </c>
    </row>
    <row r="6" spans="1:7" ht="21" customHeight="1">
      <c r="A6" s="147">
        <v>2019</v>
      </c>
      <c r="B6" s="148">
        <f>SUM('Suivis degradation magsin 2019'!F31)</f>
        <v>10596.289999999997</v>
      </c>
      <c r="C6" s="148">
        <f>SUM('Suivis degradation magsin 2019'!F7)</f>
        <v>7811</v>
      </c>
      <c r="D6" s="149">
        <f>SUM('Suivis degradation magsin 2019'!F6)</f>
        <v>2234.3199999999997</v>
      </c>
      <c r="E6" s="133"/>
      <c r="F6" s="221">
        <f>SUM(B6:D6)</f>
        <v>20641.609999999997</v>
      </c>
    </row>
    <row r="7" spans="1:7" ht="21" customHeight="1">
      <c r="A7" s="147">
        <v>2020</v>
      </c>
      <c r="B7" s="145">
        <f>'Suivis degradtion magasin 2020'!F31</f>
        <v>3669.0299999999997</v>
      </c>
      <c r="C7" s="145">
        <f>'Suivis degradtion magasin 2020'!F7</f>
        <v>0</v>
      </c>
      <c r="D7" s="146">
        <f>'Suivis degradtion magasin 2020'!P25</f>
        <v>2468.09</v>
      </c>
      <c r="E7" s="133"/>
      <c r="F7" s="220">
        <f t="shared" ref="F7:F9" si="1">SUM(B7:D7)</f>
        <v>6137.12</v>
      </c>
    </row>
    <row r="8" spans="1:7" ht="21" customHeight="1">
      <c r="A8" s="147">
        <v>2021</v>
      </c>
      <c r="B8" s="145"/>
      <c r="C8" s="145"/>
      <c r="D8" s="146"/>
      <c r="E8" s="133"/>
      <c r="F8" s="220">
        <f t="shared" si="1"/>
        <v>0</v>
      </c>
    </row>
    <row r="9" spans="1:7" ht="21" customHeight="1">
      <c r="A9" s="147">
        <v>2022</v>
      </c>
      <c r="B9" s="145"/>
      <c r="C9" s="145"/>
      <c r="D9" s="146"/>
      <c r="E9" s="133"/>
      <c r="F9" s="220">
        <f t="shared" si="1"/>
        <v>0</v>
      </c>
    </row>
    <row r="10" spans="1:7" ht="21" customHeight="1">
      <c r="A10" s="147">
        <v>2023</v>
      </c>
      <c r="B10" s="145"/>
      <c r="C10" s="145"/>
      <c r="D10" s="146"/>
      <c r="E10" s="143"/>
      <c r="F10" s="218"/>
      <c r="G10" s="143"/>
    </row>
    <row r="11" spans="1:7" ht="21" customHeight="1" thickBot="1">
      <c r="A11" s="134" t="s">
        <v>110</v>
      </c>
      <c r="B11" s="138">
        <f>SUM(B2:B10)</f>
        <v>58376.609999999986</v>
      </c>
      <c r="C11" s="135">
        <f>SUM(C2:C10)</f>
        <v>34942.85</v>
      </c>
      <c r="D11" s="136">
        <f>SUM(D2:D10)</f>
        <v>14574.380000000001</v>
      </c>
      <c r="E11" s="143"/>
      <c r="F11" s="219"/>
      <c r="G11" s="143"/>
    </row>
    <row r="12" spans="1:7" ht="23.25">
      <c r="A12" s="133"/>
      <c r="B12" s="133"/>
      <c r="C12" s="133"/>
      <c r="D12" s="133"/>
      <c r="E12" s="143"/>
      <c r="F12" s="219">
        <f>SUM(F3:F10)</f>
        <v>92730.880000000005</v>
      </c>
      <c r="G12" s="143"/>
    </row>
    <row r="35" ht="12" customHeight="1"/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B1:R35"/>
  <sheetViews>
    <sheetView showGridLines="0" topLeftCell="B1" zoomScaleNormal="100" workbookViewId="0">
      <pane ySplit="10" topLeftCell="A11" activePane="bottomLeft" state="frozen"/>
      <selection activeCell="F22" sqref="F22"/>
      <selection pane="bottomLeft" activeCell="F16" sqref="F16"/>
    </sheetView>
  </sheetViews>
  <sheetFormatPr baseColWidth="10" defaultColWidth="11" defaultRowHeight="12"/>
  <cols>
    <col min="1" max="1" width="3.7109375" style="2" customWidth="1"/>
    <col min="2" max="2" width="10.85546875" style="19" customWidth="1"/>
    <col min="3" max="3" width="8.28515625" style="2" customWidth="1"/>
    <col min="4" max="4" width="7.42578125" style="2" customWidth="1"/>
    <col min="5" max="5" width="53.140625" style="21" customWidth="1"/>
    <col min="6" max="6" width="11.42578125" style="3" customWidth="1"/>
    <col min="7" max="7" width="11.7109375" style="3" customWidth="1"/>
    <col min="8" max="8" width="11.140625" style="3" customWidth="1"/>
    <col min="9" max="9" width="6.42578125" style="2" hidden="1" customWidth="1"/>
    <col min="10" max="10" width="24.5703125" style="2" customWidth="1"/>
    <col min="11" max="11" width="6.42578125" style="2" hidden="1" customWidth="1"/>
    <col min="12" max="12" width="13.5703125" style="2" customWidth="1"/>
    <col min="13" max="13" width="6.42578125" style="2" hidden="1" customWidth="1"/>
    <col min="14" max="16" width="11.7109375" style="2" customWidth="1"/>
    <col min="17" max="17" width="0.42578125" style="2" customWidth="1"/>
    <col min="18" max="16384" width="11" style="2"/>
  </cols>
  <sheetData>
    <row r="1" spans="2:18">
      <c r="E1" s="20"/>
      <c r="G1" s="2"/>
      <c r="H1" s="2"/>
    </row>
    <row r="2" spans="2:18">
      <c r="G2" s="2"/>
      <c r="H2" s="2"/>
    </row>
    <row r="3" spans="2:18" ht="15.75">
      <c r="E3" s="6" t="s">
        <v>99</v>
      </c>
      <c r="F3" s="6"/>
      <c r="G3" s="7"/>
      <c r="H3" s="2"/>
    </row>
    <row r="4" spans="2:18">
      <c r="E4" s="126" t="s">
        <v>157</v>
      </c>
      <c r="F4" s="223"/>
      <c r="G4" s="7"/>
      <c r="H4" s="2"/>
    </row>
    <row r="5" spans="2:18">
      <c r="E5" s="3"/>
      <c r="F5" s="223"/>
      <c r="G5" s="7"/>
      <c r="H5" s="2"/>
    </row>
    <row r="6" spans="2:18" ht="12.75">
      <c r="D6" s="207" t="s">
        <v>104</v>
      </c>
      <c r="E6" s="208"/>
      <c r="F6" s="209">
        <f>P25</f>
        <v>2468.09</v>
      </c>
      <c r="G6" s="7"/>
      <c r="H6" s="2"/>
    </row>
    <row r="7" spans="2:18" ht="12.75">
      <c r="D7" s="207" t="s">
        <v>162</v>
      </c>
      <c r="E7" s="210"/>
      <c r="F7" s="209">
        <f>O25</f>
        <v>0</v>
      </c>
      <c r="G7" s="7"/>
      <c r="H7" s="2"/>
    </row>
    <row r="8" spans="2:18" ht="12.75">
      <c r="D8" s="207" t="s">
        <v>103</v>
      </c>
      <c r="E8" s="210"/>
      <c r="F8" s="209"/>
      <c r="G8" s="7"/>
      <c r="H8" s="2"/>
    </row>
    <row r="9" spans="2:18" ht="12.75" customHeight="1" thickBot="1">
      <c r="I9" s="224"/>
      <c r="J9" s="257"/>
      <c r="K9" s="257"/>
      <c r="L9" s="272" t="s">
        <v>93</v>
      </c>
      <c r="M9" s="273"/>
      <c r="N9" s="268" t="s">
        <v>125</v>
      </c>
      <c r="O9" s="269"/>
      <c r="P9" s="270" t="s">
        <v>126</v>
      </c>
      <c r="Q9" s="271"/>
      <c r="R9" s="7"/>
    </row>
    <row r="10" spans="2:18" ht="12.75" customHeight="1">
      <c r="B10" s="60" t="s">
        <v>0</v>
      </c>
      <c r="C10" s="62" t="s">
        <v>1</v>
      </c>
      <c r="D10" s="61" t="s">
        <v>2</v>
      </c>
      <c r="E10" s="63" t="s">
        <v>3</v>
      </c>
      <c r="F10" s="65" t="s">
        <v>4</v>
      </c>
      <c r="G10" s="64" t="s">
        <v>48</v>
      </c>
      <c r="H10" s="65" t="s">
        <v>9</v>
      </c>
      <c r="I10" s="223"/>
      <c r="J10" s="255"/>
      <c r="K10" s="256"/>
      <c r="L10" s="274"/>
      <c r="M10" s="275"/>
      <c r="N10" s="269"/>
      <c r="O10" s="269"/>
      <c r="P10" s="271"/>
      <c r="Q10" s="271"/>
      <c r="R10" s="7"/>
    </row>
    <row r="11" spans="2:18" ht="12.75" customHeight="1">
      <c r="B11" s="17">
        <v>43859</v>
      </c>
      <c r="C11" s="16">
        <f t="shared" ref="C11:C28" si="0">YEAR(B11)</f>
        <v>2020</v>
      </c>
      <c r="D11" s="16">
        <f t="shared" ref="D11:D13" si="1">MONTH(B11)</f>
        <v>1</v>
      </c>
      <c r="E11" s="44" t="s">
        <v>158</v>
      </c>
      <c r="F11" s="139">
        <v>802</v>
      </c>
      <c r="G11" s="66"/>
      <c r="H11" s="40"/>
      <c r="I11" s="223"/>
      <c r="J11" s="222"/>
      <c r="K11" s="223"/>
      <c r="L11" s="158">
        <v>2020</v>
      </c>
      <c r="M11" s="12"/>
      <c r="N11" s="152" t="s">
        <v>127</v>
      </c>
      <c r="O11" s="153" t="s">
        <v>128</v>
      </c>
      <c r="P11" s="152" t="s">
        <v>129</v>
      </c>
      <c r="Q11" s="12"/>
      <c r="R11" s="7"/>
    </row>
    <row r="12" spans="2:18" ht="15.75" customHeight="1">
      <c r="B12" s="15">
        <v>43874</v>
      </c>
      <c r="C12" s="16">
        <f t="shared" si="0"/>
        <v>2020</v>
      </c>
      <c r="D12" s="16">
        <f t="shared" si="1"/>
        <v>2</v>
      </c>
      <c r="E12" s="59" t="s">
        <v>159</v>
      </c>
      <c r="F12" s="140">
        <v>576</v>
      </c>
      <c r="G12" s="66"/>
      <c r="H12" s="40"/>
      <c r="I12" s="223"/>
      <c r="J12" s="222"/>
      <c r="K12" s="223"/>
      <c r="L12" s="151" t="s">
        <v>113</v>
      </c>
      <c r="M12" s="12"/>
      <c r="N12" s="158">
        <v>0</v>
      </c>
      <c r="O12" s="12">
        <v>0</v>
      </c>
      <c r="P12" s="151">
        <v>2468.09</v>
      </c>
      <c r="Q12" s="12"/>
      <c r="R12" s="7"/>
    </row>
    <row r="13" spans="2:18" ht="13.5" customHeight="1">
      <c r="B13" s="15">
        <v>43902</v>
      </c>
      <c r="C13" s="16">
        <f t="shared" si="0"/>
        <v>2020</v>
      </c>
      <c r="D13" s="16">
        <f t="shared" si="1"/>
        <v>3</v>
      </c>
      <c r="E13" s="59" t="s">
        <v>160</v>
      </c>
      <c r="F13" s="140">
        <v>644</v>
      </c>
      <c r="G13" s="66"/>
      <c r="H13" s="40"/>
      <c r="I13" s="223"/>
      <c r="J13" s="222"/>
      <c r="K13" s="223"/>
      <c r="L13" s="151" t="s">
        <v>114</v>
      </c>
      <c r="M13" s="12"/>
      <c r="N13" s="158">
        <v>0</v>
      </c>
      <c r="O13" s="12">
        <v>0</v>
      </c>
      <c r="P13" s="151">
        <v>0</v>
      </c>
      <c r="Q13" s="12"/>
      <c r="R13" s="7"/>
    </row>
    <row r="14" spans="2:18" ht="12.75" customHeight="1">
      <c r="B14" s="15">
        <v>43906</v>
      </c>
      <c r="C14" s="16">
        <f t="shared" si="0"/>
        <v>2020</v>
      </c>
      <c r="D14" s="16">
        <f>MONTH(B14)</f>
        <v>3</v>
      </c>
      <c r="E14" s="45" t="s">
        <v>161</v>
      </c>
      <c r="F14" s="140">
        <v>642.03</v>
      </c>
      <c r="G14" s="67"/>
      <c r="H14" s="40"/>
      <c r="I14" s="223"/>
      <c r="J14" s="222"/>
      <c r="K14" s="223"/>
      <c r="L14" s="151" t="s">
        <v>115</v>
      </c>
      <c r="M14" s="12"/>
      <c r="N14" s="158">
        <v>0</v>
      </c>
      <c r="O14" s="12">
        <v>0</v>
      </c>
      <c r="P14" s="151">
        <v>0</v>
      </c>
      <c r="Q14" s="12"/>
      <c r="R14" s="7"/>
    </row>
    <row r="15" spans="2:18" ht="12.75" customHeight="1">
      <c r="B15" s="15">
        <v>44151</v>
      </c>
      <c r="C15" s="16">
        <f t="shared" si="0"/>
        <v>2020</v>
      </c>
      <c r="D15" s="16">
        <f>MONTH(B15)</f>
        <v>11</v>
      </c>
      <c r="E15" s="44" t="s">
        <v>163</v>
      </c>
      <c r="F15" s="141">
        <v>1005</v>
      </c>
      <c r="G15" s="68"/>
      <c r="H15" s="40"/>
      <c r="I15" s="223"/>
      <c r="J15" s="222"/>
      <c r="K15" s="223"/>
      <c r="L15" s="151" t="s">
        <v>116</v>
      </c>
      <c r="M15" s="12"/>
      <c r="N15" s="158">
        <v>0</v>
      </c>
      <c r="O15" s="12">
        <v>0</v>
      </c>
      <c r="P15" s="151">
        <v>0</v>
      </c>
      <c r="Q15" s="12"/>
      <c r="R15" s="7"/>
    </row>
    <row r="16" spans="2:18" ht="12.75" customHeight="1">
      <c r="B16" s="17"/>
      <c r="C16" s="16">
        <f t="shared" si="0"/>
        <v>1900</v>
      </c>
      <c r="D16" s="16">
        <f t="shared" ref="D16:D28" si="2">MONTH(B16)</f>
        <v>1</v>
      </c>
      <c r="E16" s="22"/>
      <c r="F16" s="141"/>
      <c r="G16" s="52"/>
      <c r="H16" s="40"/>
      <c r="I16" s="223"/>
      <c r="J16" s="222"/>
      <c r="K16" s="223"/>
      <c r="L16" s="151" t="s">
        <v>117</v>
      </c>
      <c r="M16" s="12"/>
      <c r="N16" s="158">
        <v>0</v>
      </c>
      <c r="O16" s="12">
        <v>0</v>
      </c>
      <c r="P16" s="151">
        <v>0</v>
      </c>
      <c r="Q16" s="12"/>
      <c r="R16" s="7"/>
    </row>
    <row r="17" spans="2:18" ht="12.75" customHeight="1">
      <c r="B17" s="17"/>
      <c r="C17" s="16">
        <f t="shared" si="0"/>
        <v>1900</v>
      </c>
      <c r="D17" s="16">
        <f t="shared" si="2"/>
        <v>1</v>
      </c>
      <c r="E17" s="22"/>
      <c r="F17" s="141"/>
      <c r="G17" s="71"/>
      <c r="H17" s="40"/>
      <c r="I17" s="223"/>
      <c r="J17" s="222"/>
      <c r="K17" s="223"/>
      <c r="L17" s="151" t="s">
        <v>118</v>
      </c>
      <c r="M17" s="12"/>
      <c r="N17" s="158">
        <v>0</v>
      </c>
      <c r="O17" s="12">
        <v>0</v>
      </c>
      <c r="P17" s="151">
        <v>0</v>
      </c>
      <c r="Q17" s="12"/>
      <c r="R17" s="7"/>
    </row>
    <row r="18" spans="2:18" ht="12.75" customHeight="1">
      <c r="B18" s="17"/>
      <c r="C18" s="16">
        <f t="shared" si="0"/>
        <v>1900</v>
      </c>
      <c r="D18" s="16">
        <f t="shared" si="2"/>
        <v>1</v>
      </c>
      <c r="E18" s="22"/>
      <c r="F18" s="141"/>
      <c r="G18" s="52"/>
      <c r="H18" s="40"/>
      <c r="I18" s="223"/>
      <c r="J18" s="222"/>
      <c r="K18" s="223"/>
      <c r="L18" s="151" t="s">
        <v>119</v>
      </c>
      <c r="M18" s="12"/>
      <c r="N18" s="158">
        <v>0</v>
      </c>
      <c r="O18" s="12">
        <v>0</v>
      </c>
      <c r="P18" s="151">
        <v>0</v>
      </c>
      <c r="Q18" s="12"/>
      <c r="R18" s="7"/>
    </row>
    <row r="19" spans="2:18" ht="12.75" customHeight="1">
      <c r="B19" s="17"/>
      <c r="C19" s="16">
        <f t="shared" si="0"/>
        <v>1900</v>
      </c>
      <c r="D19" s="16">
        <f t="shared" si="2"/>
        <v>1</v>
      </c>
      <c r="E19" s="22"/>
      <c r="F19" s="141"/>
      <c r="G19" s="52"/>
      <c r="H19" s="48"/>
      <c r="I19" s="223"/>
      <c r="J19" s="222"/>
      <c r="K19" s="223"/>
      <c r="L19" s="151" t="s">
        <v>120</v>
      </c>
      <c r="M19" s="12"/>
      <c r="N19" s="158">
        <v>0</v>
      </c>
      <c r="O19" s="12">
        <v>0</v>
      </c>
      <c r="P19" s="151">
        <v>0</v>
      </c>
      <c r="Q19" s="12"/>
      <c r="R19" s="7"/>
    </row>
    <row r="20" spans="2:18" ht="12.75" customHeight="1">
      <c r="B20" s="17"/>
      <c r="C20" s="16">
        <f t="shared" si="0"/>
        <v>1900</v>
      </c>
      <c r="D20" s="16">
        <f t="shared" si="2"/>
        <v>1</v>
      </c>
      <c r="E20" s="22"/>
      <c r="F20" s="141"/>
      <c r="G20" s="71"/>
      <c r="H20" s="48"/>
      <c r="I20" s="223"/>
      <c r="J20" s="222"/>
      <c r="K20" s="223"/>
      <c r="L20" s="151" t="s">
        <v>121</v>
      </c>
      <c r="M20" s="12"/>
      <c r="N20" s="158">
        <v>0</v>
      </c>
      <c r="O20" s="12">
        <v>0</v>
      </c>
      <c r="P20" s="151">
        <v>0</v>
      </c>
      <c r="Q20" s="12"/>
      <c r="R20" s="7"/>
    </row>
    <row r="21" spans="2:18" ht="12.75" customHeight="1">
      <c r="B21" s="17"/>
      <c r="C21" s="16">
        <f t="shared" si="0"/>
        <v>1900</v>
      </c>
      <c r="D21" s="16">
        <f t="shared" si="2"/>
        <v>1</v>
      </c>
      <c r="E21" s="22"/>
      <c r="F21" s="141"/>
      <c r="G21" s="71"/>
      <c r="H21" s="48"/>
      <c r="I21" s="223"/>
      <c r="J21" s="222"/>
      <c r="K21" s="223"/>
      <c r="L21" s="151" t="s">
        <v>122</v>
      </c>
      <c r="M21" s="12"/>
      <c r="N21" s="162">
        <v>0</v>
      </c>
      <c r="O21" s="12">
        <v>0</v>
      </c>
      <c r="P21" s="151">
        <v>0</v>
      </c>
      <c r="Q21" s="12"/>
      <c r="R21" s="7"/>
    </row>
    <row r="22" spans="2:18" ht="12.75" customHeight="1">
      <c r="B22" s="17"/>
      <c r="C22" s="16">
        <f t="shared" si="0"/>
        <v>1900</v>
      </c>
      <c r="D22" s="16">
        <f t="shared" si="2"/>
        <v>1</v>
      </c>
      <c r="E22" s="22"/>
      <c r="F22" s="141"/>
      <c r="G22" s="55"/>
      <c r="H22" s="43"/>
      <c r="I22" s="223"/>
      <c r="J22" s="222"/>
      <c r="K22" s="223"/>
      <c r="L22" s="151" t="s">
        <v>123</v>
      </c>
      <c r="M22" s="12"/>
      <c r="N22" s="158">
        <v>0</v>
      </c>
      <c r="O22" s="12">
        <v>0</v>
      </c>
      <c r="P22" s="151">
        <v>0</v>
      </c>
      <c r="Q22" s="12"/>
      <c r="R22" s="7"/>
    </row>
    <row r="23" spans="2:18" ht="12.75" customHeight="1">
      <c r="B23" s="17"/>
      <c r="C23" s="16">
        <f t="shared" si="0"/>
        <v>1900</v>
      </c>
      <c r="D23" s="16">
        <f t="shared" si="2"/>
        <v>1</v>
      </c>
      <c r="E23" s="22"/>
      <c r="F23" s="141"/>
      <c r="G23" s="71"/>
      <c r="H23" s="43"/>
      <c r="I23" s="223"/>
      <c r="J23" s="222"/>
      <c r="K23" s="223"/>
      <c r="L23" s="151" t="s">
        <v>124</v>
      </c>
      <c r="M23" s="12"/>
      <c r="N23" s="158">
        <v>0</v>
      </c>
      <c r="O23" s="12">
        <v>0</v>
      </c>
      <c r="P23" s="151">
        <v>0</v>
      </c>
      <c r="Q23" s="12"/>
      <c r="R23" s="7"/>
    </row>
    <row r="24" spans="2:18" ht="12.75" customHeight="1">
      <c r="B24" s="17"/>
      <c r="C24" s="16">
        <f t="shared" si="0"/>
        <v>1900</v>
      </c>
      <c r="D24" s="16">
        <f t="shared" si="2"/>
        <v>1</v>
      </c>
      <c r="E24" s="22"/>
      <c r="F24" s="141"/>
      <c r="G24" s="71"/>
      <c r="H24" s="43"/>
      <c r="I24" s="223"/>
      <c r="J24" s="222"/>
      <c r="K24" s="223"/>
      <c r="L24" s="151"/>
      <c r="M24" s="12"/>
      <c r="N24" s="151"/>
      <c r="O24" s="12"/>
      <c r="P24" s="151"/>
      <c r="Q24" s="12"/>
      <c r="R24" s="7"/>
    </row>
    <row r="25" spans="2:18" ht="12.75" customHeight="1">
      <c r="B25" s="17"/>
      <c r="C25" s="16">
        <f t="shared" si="0"/>
        <v>1900</v>
      </c>
      <c r="D25" s="16">
        <f t="shared" si="2"/>
        <v>1</v>
      </c>
      <c r="E25" s="22"/>
      <c r="F25" s="141"/>
      <c r="G25" s="71"/>
      <c r="H25" s="43"/>
      <c r="I25" s="223"/>
      <c r="J25" s="222"/>
      <c r="K25" s="223"/>
      <c r="L25" s="222"/>
      <c r="M25" s="223"/>
      <c r="N25" s="156" t="s">
        <v>97</v>
      </c>
      <c r="O25" s="156">
        <f>SUM(N12:O23)</f>
        <v>0</v>
      </c>
      <c r="P25" s="156">
        <f>SUM(P12:P23)</f>
        <v>2468.09</v>
      </c>
      <c r="Q25" s="223"/>
      <c r="R25" s="7"/>
    </row>
    <row r="26" spans="2:18" ht="12.75" customHeight="1">
      <c r="B26" s="17"/>
      <c r="C26" s="16">
        <f t="shared" si="0"/>
        <v>1900</v>
      </c>
      <c r="D26" s="16">
        <f t="shared" si="2"/>
        <v>1</v>
      </c>
      <c r="E26" s="22"/>
      <c r="F26" s="141"/>
      <c r="G26" s="71"/>
      <c r="H26" s="43"/>
      <c r="I26" s="223"/>
      <c r="J26" s="222"/>
      <c r="K26" s="223"/>
      <c r="L26" s="222"/>
      <c r="M26" s="223"/>
      <c r="N26" s="222"/>
      <c r="O26" s="223"/>
      <c r="P26" s="222"/>
      <c r="Q26" s="223"/>
      <c r="R26" s="7"/>
    </row>
    <row r="27" spans="2:18" ht="12.75" customHeight="1">
      <c r="B27" s="17"/>
      <c r="C27" s="16">
        <f t="shared" si="0"/>
        <v>1900</v>
      </c>
      <c r="D27" s="16">
        <f t="shared" si="2"/>
        <v>1</v>
      </c>
      <c r="E27" s="22"/>
      <c r="F27" s="141"/>
      <c r="G27" s="72"/>
      <c r="H27" s="157"/>
      <c r="I27" s="223"/>
      <c r="J27" s="222"/>
      <c r="K27" s="223"/>
      <c r="L27" s="222"/>
      <c r="M27" s="223"/>
      <c r="N27" s="222"/>
      <c r="O27" s="223"/>
      <c r="P27" s="222"/>
      <c r="Q27" s="223"/>
      <c r="R27" s="7"/>
    </row>
    <row r="28" spans="2:18" ht="12.75" customHeight="1">
      <c r="B28" s="17"/>
      <c r="C28" s="16">
        <f t="shared" si="0"/>
        <v>1900</v>
      </c>
      <c r="D28" s="16">
        <f t="shared" si="2"/>
        <v>1</v>
      </c>
      <c r="E28" s="22"/>
      <c r="F28" s="141"/>
      <c r="G28" s="72"/>
      <c r="H28" s="157"/>
      <c r="I28" s="223"/>
      <c r="J28" s="222"/>
      <c r="K28" s="223"/>
      <c r="L28" s="222"/>
      <c r="M28" s="223"/>
      <c r="N28" s="222"/>
      <c r="O28" s="223"/>
      <c r="P28" s="222"/>
      <c r="Q28" s="223"/>
      <c r="R28" s="7"/>
    </row>
    <row r="29" spans="2:18" ht="14.25">
      <c r="B29" s="14"/>
      <c r="C29" s="11"/>
      <c r="D29" s="11"/>
      <c r="E29" s="18"/>
      <c r="F29" s="139"/>
      <c r="G29" s="12"/>
      <c r="H29" s="42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2:18" ht="12.75">
      <c r="B30" s="14"/>
      <c r="C30" s="11"/>
      <c r="D30" s="11"/>
      <c r="E30" s="18"/>
      <c r="F30" s="142"/>
      <c r="G30" s="12"/>
      <c r="H30" s="1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2:18" s="5" customFormat="1" ht="13.5" thickBot="1">
      <c r="B31" s="19"/>
      <c r="C31" s="2"/>
      <c r="D31" s="2"/>
      <c r="E31" s="125" t="s">
        <v>97</v>
      </c>
      <c r="F31" s="124">
        <f>SUM(F11:F30)</f>
        <v>3669.0299999999997</v>
      </c>
      <c r="G31" s="13"/>
      <c r="H31" s="1"/>
      <c r="I31" s="2"/>
      <c r="J31" s="2"/>
      <c r="K31" s="2"/>
      <c r="L31" s="2"/>
      <c r="M31" s="2"/>
      <c r="N31" s="2"/>
      <c r="O31" s="2"/>
      <c r="P31" s="2"/>
      <c r="Q31" s="2"/>
      <c r="R31" s="2"/>
    </row>
    <row r="34" spans="3:6">
      <c r="C34" s="2" t="s">
        <v>96</v>
      </c>
    </row>
    <row r="35" spans="3:6">
      <c r="E35" s="127" t="s">
        <v>100</v>
      </c>
      <c r="F35" s="3">
        <v>3</v>
      </c>
    </row>
  </sheetData>
  <autoFilter ref="B10:H31"/>
  <mergeCells count="5">
    <mergeCell ref="J9:K9"/>
    <mergeCell ref="L9:M10"/>
    <mergeCell ref="N9:O10"/>
    <mergeCell ref="P9:Q10"/>
    <mergeCell ref="J10:K10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B1:R35"/>
  <sheetViews>
    <sheetView showGridLines="0" zoomScaleNormal="100" workbookViewId="0">
      <pane ySplit="10" topLeftCell="A11" activePane="bottomLeft" state="frozen"/>
      <selection activeCell="F22" sqref="F22"/>
      <selection pane="bottomLeft" activeCell="D35" sqref="D35"/>
    </sheetView>
  </sheetViews>
  <sheetFormatPr baseColWidth="10" defaultColWidth="11" defaultRowHeight="12"/>
  <cols>
    <col min="1" max="1" width="3.7109375" style="2" customWidth="1"/>
    <col min="2" max="2" width="10.85546875" style="19" customWidth="1"/>
    <col min="3" max="3" width="8.28515625" style="2" customWidth="1"/>
    <col min="4" max="4" width="7.42578125" style="2" customWidth="1"/>
    <col min="5" max="5" width="53.140625" style="21" customWidth="1"/>
    <col min="6" max="6" width="11.42578125" style="3" customWidth="1"/>
    <col min="7" max="7" width="30.42578125" style="3" customWidth="1"/>
    <col min="8" max="8" width="11.140625" style="3" customWidth="1"/>
    <col min="9" max="9" width="6.42578125" style="2" hidden="1" customWidth="1"/>
    <col min="10" max="10" width="24.5703125" style="2" customWidth="1"/>
    <col min="11" max="11" width="6.42578125" style="2" hidden="1" customWidth="1"/>
    <col min="12" max="12" width="13.5703125" style="2" customWidth="1"/>
    <col min="13" max="13" width="6.42578125" style="2" hidden="1" customWidth="1"/>
    <col min="14" max="16" width="11.7109375" style="2" customWidth="1"/>
    <col min="17" max="17" width="0.42578125" style="2" customWidth="1"/>
    <col min="18" max="16384" width="11" style="2"/>
  </cols>
  <sheetData>
    <row r="1" spans="2:18">
      <c r="E1" s="20"/>
      <c r="G1" s="2"/>
      <c r="H1" s="2"/>
    </row>
    <row r="2" spans="2:18">
      <c r="G2" s="2"/>
      <c r="H2" s="2"/>
    </row>
    <row r="3" spans="2:18" ht="15.75">
      <c r="E3" s="6" t="s">
        <v>99</v>
      </c>
      <c r="F3" s="6"/>
      <c r="G3" s="7"/>
      <c r="H3" s="2"/>
    </row>
    <row r="4" spans="2:18">
      <c r="E4" s="126" t="s">
        <v>164</v>
      </c>
      <c r="F4" s="226"/>
      <c r="G4" s="7"/>
      <c r="H4" s="2"/>
    </row>
    <row r="5" spans="2:18">
      <c r="E5" s="3"/>
      <c r="F5" s="226"/>
      <c r="G5" s="7"/>
      <c r="H5" s="2"/>
    </row>
    <row r="6" spans="2:18" ht="12.75">
      <c r="D6" s="207" t="s">
        <v>104</v>
      </c>
      <c r="E6" s="208"/>
      <c r="F6" s="209">
        <f>P25</f>
        <v>1204.46</v>
      </c>
      <c r="G6" s="7"/>
      <c r="H6" s="2"/>
    </row>
    <row r="7" spans="2:18" ht="12.75">
      <c r="D7" s="207" t="s">
        <v>165</v>
      </c>
      <c r="E7" s="210"/>
      <c r="F7" s="209">
        <f>O25</f>
        <v>2318.52</v>
      </c>
      <c r="G7" s="7"/>
      <c r="H7" s="2"/>
    </row>
    <row r="8" spans="2:18" ht="12.75">
      <c r="D8" s="207" t="s">
        <v>103</v>
      </c>
      <c r="E8" s="210"/>
      <c r="F8" s="209"/>
      <c r="G8" s="7"/>
      <c r="H8" s="2"/>
    </row>
    <row r="9" spans="2:18" ht="12.75" customHeight="1" thickBot="1">
      <c r="I9" s="227"/>
      <c r="J9" s="257"/>
      <c r="K9" s="257"/>
      <c r="L9" s="272" t="s">
        <v>93</v>
      </c>
      <c r="M9" s="273"/>
      <c r="N9" s="268" t="s">
        <v>125</v>
      </c>
      <c r="O9" s="269"/>
      <c r="P9" s="270" t="s">
        <v>126</v>
      </c>
      <c r="Q9" s="271"/>
      <c r="R9" s="7"/>
    </row>
    <row r="10" spans="2:18" ht="12.75" customHeight="1">
      <c r="B10" s="60" t="s">
        <v>0</v>
      </c>
      <c r="C10" s="62" t="s">
        <v>1</v>
      </c>
      <c r="D10" s="61" t="s">
        <v>2</v>
      </c>
      <c r="E10" s="63" t="s">
        <v>3</v>
      </c>
      <c r="F10" s="65" t="s">
        <v>4</v>
      </c>
      <c r="G10" s="64" t="s">
        <v>48</v>
      </c>
      <c r="H10" s="65" t="s">
        <v>9</v>
      </c>
      <c r="I10" s="226"/>
      <c r="J10" s="255"/>
      <c r="K10" s="256"/>
      <c r="L10" s="274"/>
      <c r="M10" s="275"/>
      <c r="N10" s="269"/>
      <c r="O10" s="269"/>
      <c r="P10" s="271"/>
      <c r="Q10" s="271"/>
      <c r="R10" s="7"/>
    </row>
    <row r="11" spans="2:18" ht="12.75" customHeight="1">
      <c r="B11" s="17">
        <v>44210</v>
      </c>
      <c r="C11" s="16">
        <f t="shared" ref="C11:C28" si="0">YEAR(B11)</f>
        <v>2021</v>
      </c>
      <c r="D11" s="16">
        <f t="shared" ref="D11:D13" si="1">MONTH(B11)</f>
        <v>1</v>
      </c>
      <c r="E11" s="44" t="s">
        <v>166</v>
      </c>
      <c r="F11" s="139">
        <v>3968.8</v>
      </c>
      <c r="G11" s="66" t="s">
        <v>167</v>
      </c>
      <c r="H11" s="40" t="s">
        <v>170</v>
      </c>
      <c r="I11" s="226"/>
      <c r="J11" s="225"/>
      <c r="K11" s="226"/>
      <c r="L11" s="158">
        <v>2021</v>
      </c>
      <c r="M11" s="12"/>
      <c r="N11" s="152" t="s">
        <v>127</v>
      </c>
      <c r="O11" s="153" t="s">
        <v>128</v>
      </c>
      <c r="P11" s="152" t="s">
        <v>129</v>
      </c>
      <c r="Q11" s="12"/>
      <c r="R11" s="7"/>
    </row>
    <row r="12" spans="2:18" ht="15.75" customHeight="1">
      <c r="B12" s="15">
        <v>44215</v>
      </c>
      <c r="C12" s="16">
        <f t="shared" si="0"/>
        <v>2021</v>
      </c>
      <c r="D12" s="16">
        <f t="shared" si="1"/>
        <v>1</v>
      </c>
      <c r="E12" s="59" t="s">
        <v>168</v>
      </c>
      <c r="F12" s="140">
        <v>135.63</v>
      </c>
      <c r="G12" s="66" t="s">
        <v>169</v>
      </c>
      <c r="H12" s="40" t="s">
        <v>170</v>
      </c>
      <c r="I12" s="226"/>
      <c r="J12" s="225"/>
      <c r="K12" s="226"/>
      <c r="L12" s="151" t="s">
        <v>113</v>
      </c>
      <c r="M12" s="12"/>
      <c r="N12" s="158">
        <v>0</v>
      </c>
      <c r="O12" s="12">
        <v>0</v>
      </c>
      <c r="P12" s="151"/>
      <c r="Q12" s="12"/>
      <c r="R12" s="7"/>
    </row>
    <row r="13" spans="2:18" ht="13.5" customHeight="1">
      <c r="B13" s="15">
        <v>44210</v>
      </c>
      <c r="C13" s="16">
        <f t="shared" si="0"/>
        <v>2021</v>
      </c>
      <c r="D13" s="16">
        <f t="shared" si="1"/>
        <v>1</v>
      </c>
      <c r="E13" s="59" t="s">
        <v>172</v>
      </c>
      <c r="F13" s="140">
        <v>1048</v>
      </c>
      <c r="G13" s="66" t="s">
        <v>171</v>
      </c>
      <c r="H13" s="40" t="s">
        <v>170</v>
      </c>
      <c r="I13" s="226"/>
      <c r="J13" s="225"/>
      <c r="K13" s="226"/>
      <c r="L13" s="151" t="s">
        <v>114</v>
      </c>
      <c r="M13" s="12"/>
      <c r="N13" s="158">
        <v>0</v>
      </c>
      <c r="O13" s="12">
        <v>0</v>
      </c>
      <c r="P13" s="151">
        <v>279.45999999999998</v>
      </c>
      <c r="Q13" s="12"/>
      <c r="R13" s="7"/>
    </row>
    <row r="14" spans="2:18" ht="12.75" customHeight="1">
      <c r="B14" s="15">
        <v>44312</v>
      </c>
      <c r="C14" s="16">
        <f t="shared" si="0"/>
        <v>2021</v>
      </c>
      <c r="D14" s="16">
        <f>MONTH(B14)</f>
        <v>4</v>
      </c>
      <c r="E14" s="45" t="s">
        <v>173</v>
      </c>
      <c r="F14" s="140">
        <v>400</v>
      </c>
      <c r="G14" s="67" t="s">
        <v>174</v>
      </c>
      <c r="H14" s="40" t="s">
        <v>170</v>
      </c>
      <c r="I14" s="226"/>
      <c r="J14" s="225"/>
      <c r="K14" s="226"/>
      <c r="L14" s="151" t="s">
        <v>115</v>
      </c>
      <c r="M14" s="12"/>
      <c r="N14" s="158">
        <v>0</v>
      </c>
      <c r="O14" s="12">
        <v>0</v>
      </c>
      <c r="P14" s="151">
        <v>925</v>
      </c>
      <c r="Q14" s="12"/>
      <c r="R14" s="7"/>
    </row>
    <row r="15" spans="2:18" ht="12.75" customHeight="1">
      <c r="B15" s="15">
        <v>44341</v>
      </c>
      <c r="C15" s="16">
        <f t="shared" si="0"/>
        <v>2021</v>
      </c>
      <c r="D15" s="16">
        <f>MONTH(B15)</f>
        <v>5</v>
      </c>
      <c r="E15" s="44" t="s">
        <v>175</v>
      </c>
      <c r="F15" s="141">
        <v>236.25</v>
      </c>
      <c r="G15" s="68" t="s">
        <v>176</v>
      </c>
      <c r="H15" s="40" t="s">
        <v>170</v>
      </c>
      <c r="I15" s="226"/>
      <c r="J15" s="225"/>
      <c r="K15" s="226"/>
      <c r="L15" s="151" t="s">
        <v>116</v>
      </c>
      <c r="M15" s="12"/>
      <c r="N15" s="158">
        <v>0</v>
      </c>
      <c r="O15" s="12">
        <v>0</v>
      </c>
      <c r="P15" s="151">
        <v>0</v>
      </c>
      <c r="Q15" s="12"/>
      <c r="R15" s="7"/>
    </row>
    <row r="16" spans="2:18" ht="12.75" customHeight="1">
      <c r="B16" s="17">
        <v>44348</v>
      </c>
      <c r="C16" s="16">
        <f t="shared" si="0"/>
        <v>2021</v>
      </c>
      <c r="D16" s="16">
        <f t="shared" ref="D16:D28" si="2">MONTH(B16)</f>
        <v>6</v>
      </c>
      <c r="E16" s="22" t="s">
        <v>177</v>
      </c>
      <c r="F16" s="141">
        <v>656.93</v>
      </c>
      <c r="G16" s="68" t="s">
        <v>178</v>
      </c>
      <c r="H16" s="40" t="s">
        <v>170</v>
      </c>
      <c r="I16" s="226"/>
      <c r="J16" s="225"/>
      <c r="K16" s="226"/>
      <c r="L16" s="151" t="s">
        <v>117</v>
      </c>
      <c r="M16" s="12"/>
      <c r="N16" s="158">
        <v>0</v>
      </c>
      <c r="O16" s="12">
        <v>0</v>
      </c>
      <c r="P16" s="151">
        <v>0</v>
      </c>
      <c r="Q16" s="12"/>
      <c r="R16" s="7"/>
    </row>
    <row r="17" spans="2:18" ht="12.75" customHeight="1">
      <c r="B17" s="17">
        <v>44349</v>
      </c>
      <c r="C17" s="16">
        <f t="shared" si="0"/>
        <v>2021</v>
      </c>
      <c r="D17" s="16">
        <f t="shared" si="2"/>
        <v>6</v>
      </c>
      <c r="E17" s="22" t="s">
        <v>179</v>
      </c>
      <c r="F17" s="141">
        <v>827.93</v>
      </c>
      <c r="G17" s="228" t="s">
        <v>180</v>
      </c>
      <c r="H17" s="40"/>
      <c r="I17" s="226"/>
      <c r="J17" s="225"/>
      <c r="K17" s="226"/>
      <c r="L17" s="151" t="s">
        <v>118</v>
      </c>
      <c r="M17" s="12"/>
      <c r="N17" s="158">
        <v>1105</v>
      </c>
      <c r="O17" s="12">
        <f>54.26+54.26</f>
        <v>108.52</v>
      </c>
      <c r="P17" s="151">
        <v>0</v>
      </c>
      <c r="Q17" s="12"/>
      <c r="R17" s="7"/>
    </row>
    <row r="18" spans="2:18" ht="12.75" customHeight="1">
      <c r="B18" s="17">
        <v>44368</v>
      </c>
      <c r="C18" s="16">
        <f t="shared" si="0"/>
        <v>2021</v>
      </c>
      <c r="D18" s="16">
        <f t="shared" si="2"/>
        <v>6</v>
      </c>
      <c r="E18" s="22" t="s">
        <v>181</v>
      </c>
      <c r="F18" s="141">
        <v>325.08999999999997</v>
      </c>
      <c r="G18" s="52" t="s">
        <v>182</v>
      </c>
      <c r="H18" s="40"/>
      <c r="I18" s="226"/>
      <c r="J18" s="225"/>
      <c r="K18" s="226"/>
      <c r="L18" s="151" t="s">
        <v>119</v>
      </c>
      <c r="M18" s="12"/>
      <c r="N18" s="158">
        <v>0</v>
      </c>
      <c r="O18" s="12">
        <v>0</v>
      </c>
      <c r="P18" s="151">
        <v>0</v>
      </c>
      <c r="Q18" s="12"/>
      <c r="R18" s="7"/>
    </row>
    <row r="19" spans="2:18" ht="12.75" customHeight="1">
      <c r="B19" s="17">
        <v>44368</v>
      </c>
      <c r="C19" s="16">
        <f t="shared" si="0"/>
        <v>2021</v>
      </c>
      <c r="D19" s="16">
        <f t="shared" si="2"/>
        <v>6</v>
      </c>
      <c r="E19" s="22" t="s">
        <v>183</v>
      </c>
      <c r="F19" s="141">
        <f>58.43+13.25</f>
        <v>71.680000000000007</v>
      </c>
      <c r="G19" s="52" t="s">
        <v>182</v>
      </c>
      <c r="H19" s="48"/>
      <c r="I19" s="226"/>
      <c r="J19" s="225"/>
      <c r="K19" s="226"/>
      <c r="L19" s="151" t="s">
        <v>120</v>
      </c>
      <c r="M19" s="12"/>
      <c r="N19" s="158">
        <v>0</v>
      </c>
      <c r="O19" s="12">
        <v>0</v>
      </c>
      <c r="P19" s="151">
        <v>0</v>
      </c>
      <c r="Q19" s="12"/>
      <c r="R19" s="7"/>
    </row>
    <row r="20" spans="2:18" ht="12.75" customHeight="1">
      <c r="B20" s="17">
        <v>44368</v>
      </c>
      <c r="C20" s="16">
        <f t="shared" si="0"/>
        <v>2021</v>
      </c>
      <c r="D20" s="16">
        <f t="shared" si="2"/>
        <v>6</v>
      </c>
      <c r="E20" s="22" t="s">
        <v>184</v>
      </c>
      <c r="F20" s="141">
        <f>53.01+12.12</f>
        <v>65.13</v>
      </c>
      <c r="G20" s="52" t="s">
        <v>182</v>
      </c>
      <c r="H20" s="48"/>
      <c r="I20" s="226"/>
      <c r="J20" s="225"/>
      <c r="K20" s="226"/>
      <c r="L20" s="151" t="s">
        <v>121</v>
      </c>
      <c r="M20" s="12"/>
      <c r="N20" s="158">
        <v>0</v>
      </c>
      <c r="O20" s="12">
        <v>0</v>
      </c>
      <c r="P20" s="151">
        <v>0</v>
      </c>
      <c r="Q20" s="12"/>
      <c r="R20" s="7"/>
    </row>
    <row r="21" spans="2:18" ht="12.75" customHeight="1">
      <c r="B21" s="17">
        <v>44368</v>
      </c>
      <c r="C21" s="16">
        <f t="shared" si="0"/>
        <v>2021</v>
      </c>
      <c r="D21" s="16">
        <f t="shared" si="2"/>
        <v>6</v>
      </c>
      <c r="E21" s="22" t="s">
        <v>185</v>
      </c>
      <c r="F21" s="141">
        <f>512.84+22.04+5.61</f>
        <v>540.49</v>
      </c>
      <c r="G21" s="52" t="s">
        <v>182</v>
      </c>
      <c r="H21" s="48"/>
      <c r="I21" s="226"/>
      <c r="J21" s="225"/>
      <c r="K21" s="226"/>
      <c r="L21" s="151" t="s">
        <v>122</v>
      </c>
      <c r="M21" s="12"/>
      <c r="N21" s="162">
        <v>0</v>
      </c>
      <c r="O21" s="12">
        <v>0</v>
      </c>
      <c r="P21" s="151">
        <v>0</v>
      </c>
      <c r="Q21" s="12"/>
      <c r="R21" s="7"/>
    </row>
    <row r="22" spans="2:18" ht="12.75" customHeight="1">
      <c r="B22" s="17">
        <v>44368</v>
      </c>
      <c r="C22" s="16">
        <f t="shared" si="0"/>
        <v>2021</v>
      </c>
      <c r="D22" s="16">
        <f t="shared" si="2"/>
        <v>6</v>
      </c>
      <c r="E22" s="22" t="s">
        <v>186</v>
      </c>
      <c r="F22" s="141">
        <f>512.84+22.04+11.23+52.5</f>
        <v>598.61</v>
      </c>
      <c r="G22" s="52" t="s">
        <v>182</v>
      </c>
      <c r="H22" s="43"/>
      <c r="I22" s="226"/>
      <c r="J22" s="225"/>
      <c r="K22" s="226"/>
      <c r="L22" s="151" t="s">
        <v>123</v>
      </c>
      <c r="M22" s="12"/>
      <c r="N22" s="158">
        <v>0</v>
      </c>
      <c r="O22" s="12">
        <v>0</v>
      </c>
      <c r="P22" s="151">
        <v>0</v>
      </c>
      <c r="Q22" s="12"/>
      <c r="R22" s="7"/>
    </row>
    <row r="23" spans="2:18" ht="12.75" customHeight="1">
      <c r="B23" s="17">
        <v>44371</v>
      </c>
      <c r="C23" s="16">
        <f t="shared" si="0"/>
        <v>2021</v>
      </c>
      <c r="D23" s="16">
        <f t="shared" si="2"/>
        <v>6</v>
      </c>
      <c r="E23" s="22" t="s">
        <v>187</v>
      </c>
      <c r="F23" s="141">
        <v>3370</v>
      </c>
      <c r="G23" s="71"/>
      <c r="H23" s="43"/>
      <c r="I23" s="226"/>
      <c r="J23" s="225"/>
      <c r="K23" s="226"/>
      <c r="L23" s="151" t="s">
        <v>124</v>
      </c>
      <c r="M23" s="12"/>
      <c r="N23" s="158">
        <v>1105</v>
      </c>
      <c r="O23" s="12">
        <v>0</v>
      </c>
      <c r="P23" s="151">
        <v>0</v>
      </c>
      <c r="Q23" s="12"/>
      <c r="R23" s="7"/>
    </row>
    <row r="24" spans="2:18" ht="12.75" customHeight="1">
      <c r="B24" s="17"/>
      <c r="C24" s="16">
        <f t="shared" si="0"/>
        <v>1900</v>
      </c>
      <c r="D24" s="16">
        <f t="shared" si="2"/>
        <v>1</v>
      </c>
      <c r="E24" s="22"/>
      <c r="F24" s="141"/>
      <c r="G24" s="71"/>
      <c r="H24" s="43"/>
      <c r="I24" s="226"/>
      <c r="J24" s="225"/>
      <c r="K24" s="226"/>
      <c r="L24" s="151"/>
      <c r="M24" s="12"/>
      <c r="N24" s="151"/>
      <c r="O24" s="12"/>
      <c r="P24" s="151"/>
      <c r="Q24" s="12"/>
      <c r="R24" s="7"/>
    </row>
    <row r="25" spans="2:18" ht="12.75" customHeight="1">
      <c r="B25" s="17"/>
      <c r="C25" s="16">
        <f t="shared" si="0"/>
        <v>1900</v>
      </c>
      <c r="D25" s="16">
        <f t="shared" si="2"/>
        <v>1</v>
      </c>
      <c r="E25" s="22"/>
      <c r="F25" s="141"/>
      <c r="G25" s="71"/>
      <c r="H25" s="43"/>
      <c r="I25" s="226"/>
      <c r="J25" s="225"/>
      <c r="K25" s="226"/>
      <c r="L25" s="225"/>
      <c r="M25" s="226"/>
      <c r="N25" s="156" t="s">
        <v>97</v>
      </c>
      <c r="O25" s="156">
        <f>SUM(N12:O23)</f>
        <v>2318.52</v>
      </c>
      <c r="P25" s="156">
        <f>SUM(P12:P23)</f>
        <v>1204.46</v>
      </c>
      <c r="Q25" s="226"/>
      <c r="R25" s="7"/>
    </row>
    <row r="26" spans="2:18" ht="12.75" customHeight="1">
      <c r="B26" s="17"/>
      <c r="C26" s="16">
        <f t="shared" si="0"/>
        <v>1900</v>
      </c>
      <c r="D26" s="16">
        <f t="shared" si="2"/>
        <v>1</v>
      </c>
      <c r="E26" s="22"/>
      <c r="F26" s="141"/>
      <c r="G26" s="71"/>
      <c r="H26" s="43"/>
      <c r="I26" s="226"/>
      <c r="J26" s="225"/>
      <c r="K26" s="226"/>
      <c r="L26" s="225"/>
      <c r="M26" s="226"/>
      <c r="N26" s="225"/>
      <c r="O26" s="226"/>
      <c r="P26" s="225"/>
      <c r="Q26" s="226"/>
      <c r="R26" s="7"/>
    </row>
    <row r="27" spans="2:18" ht="12.75" customHeight="1">
      <c r="B27" s="17"/>
      <c r="C27" s="16">
        <f t="shared" si="0"/>
        <v>1900</v>
      </c>
      <c r="D27" s="16">
        <f t="shared" si="2"/>
        <v>1</v>
      </c>
      <c r="E27" s="22"/>
      <c r="F27" s="141"/>
      <c r="G27" s="72"/>
      <c r="H27" s="157"/>
      <c r="I27" s="226"/>
      <c r="J27" s="225"/>
      <c r="K27" s="226"/>
      <c r="L27" s="225"/>
      <c r="M27" s="226"/>
      <c r="N27" s="225"/>
      <c r="O27" s="226"/>
      <c r="P27" s="225"/>
      <c r="Q27" s="226"/>
      <c r="R27" s="7"/>
    </row>
    <row r="28" spans="2:18" ht="12.75" customHeight="1">
      <c r="B28" s="17"/>
      <c r="C28" s="16">
        <f t="shared" si="0"/>
        <v>1900</v>
      </c>
      <c r="D28" s="16">
        <f t="shared" si="2"/>
        <v>1</v>
      </c>
      <c r="E28" s="22"/>
      <c r="F28" s="141"/>
      <c r="G28" s="72"/>
      <c r="H28" s="157"/>
      <c r="I28" s="226"/>
      <c r="J28" s="225"/>
      <c r="K28" s="226"/>
      <c r="L28" s="225"/>
      <c r="M28" s="226"/>
      <c r="N28" s="225"/>
      <c r="O28" s="226"/>
      <c r="P28" s="225"/>
      <c r="Q28" s="226"/>
      <c r="R28" s="7"/>
    </row>
    <row r="29" spans="2:18" ht="14.25">
      <c r="B29" s="14"/>
      <c r="C29" s="11"/>
      <c r="D29" s="11"/>
      <c r="E29" s="18"/>
      <c r="F29" s="139"/>
      <c r="G29" s="12"/>
      <c r="H29" s="42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2:18" ht="12.75">
      <c r="B30" s="14"/>
      <c r="C30" s="11"/>
      <c r="D30" s="11"/>
      <c r="E30" s="18"/>
      <c r="F30" s="142"/>
      <c r="G30" s="12"/>
      <c r="H30" s="1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2:18" s="5" customFormat="1" ht="13.5" thickBot="1">
      <c r="B31" s="19"/>
      <c r="C31" s="2"/>
      <c r="D31" s="2"/>
      <c r="E31" s="125" t="s">
        <v>97</v>
      </c>
      <c r="F31" s="124">
        <f>SUM(F11:F30)</f>
        <v>12244.540000000003</v>
      </c>
      <c r="G31" s="13"/>
      <c r="H31" s="1"/>
      <c r="I31" s="2"/>
      <c r="J31" s="2"/>
      <c r="K31" s="2"/>
      <c r="L31" s="2"/>
      <c r="M31" s="2"/>
      <c r="N31" s="2"/>
      <c r="O31" s="2"/>
      <c r="P31" s="2"/>
      <c r="Q31" s="2"/>
      <c r="R31" s="2"/>
    </row>
    <row r="34" spans="3:6">
      <c r="C34" s="2" t="s">
        <v>96</v>
      </c>
    </row>
    <row r="35" spans="3:6">
      <c r="E35" s="127" t="s">
        <v>100</v>
      </c>
      <c r="F35" s="3">
        <v>3</v>
      </c>
    </row>
  </sheetData>
  <autoFilter ref="B10:H31"/>
  <mergeCells count="5">
    <mergeCell ref="J9:K9"/>
    <mergeCell ref="L9:M10"/>
    <mergeCell ref="N9:O10"/>
    <mergeCell ref="P9:Q10"/>
    <mergeCell ref="J10:K10"/>
  </mergeCells>
  <phoneticPr fontId="33" type="noConversion"/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79"/>
  <sheetViews>
    <sheetView zoomScale="130" zoomScaleNormal="130" workbookViewId="0">
      <pane ySplit="5" topLeftCell="A6" activePane="bottomLeft" state="frozen"/>
      <selection pane="bottomLeft" activeCell="F6" sqref="F6:F59"/>
    </sheetView>
  </sheetViews>
  <sheetFormatPr baseColWidth="10" defaultRowHeight="12"/>
  <cols>
    <col min="1" max="1" width="2.28515625" customWidth="1"/>
    <col min="2" max="2" width="13.85546875" customWidth="1"/>
    <col min="3" max="3" width="30.5703125" customWidth="1"/>
    <col min="4" max="4" width="15.85546875" customWidth="1"/>
    <col min="5" max="5" width="42.28515625" customWidth="1"/>
    <col min="6" max="6" width="17.140625" style="239" customWidth="1"/>
    <col min="7" max="7" width="22" customWidth="1"/>
    <col min="8" max="8" width="24.28515625" customWidth="1"/>
    <col min="9" max="9" width="15.5703125" customWidth="1"/>
  </cols>
  <sheetData>
    <row r="1" spans="2:13" ht="33.75" customHeight="1" thickBot="1">
      <c r="B1" s="276" t="s">
        <v>215</v>
      </c>
      <c r="C1" s="277"/>
      <c r="D1" s="277"/>
      <c r="E1" s="277"/>
      <c r="F1" s="277"/>
      <c r="G1" s="277"/>
      <c r="H1" s="278"/>
      <c r="K1" s="234"/>
      <c r="L1" s="234"/>
      <c r="M1" s="235"/>
    </row>
    <row r="2" spans="2:13">
      <c r="F2" s="242"/>
    </row>
    <row r="3" spans="2:13" s="232" customFormat="1" ht="15.75">
      <c r="F3" s="243"/>
      <c r="I3" s="253" t="s">
        <v>221</v>
      </c>
    </row>
    <row r="4" spans="2:13" s="232" customFormat="1" ht="15.75">
      <c r="F4" s="244"/>
      <c r="I4" s="253" t="s">
        <v>222</v>
      </c>
      <c r="L4" s="236"/>
    </row>
    <row r="5" spans="2:13" s="232" customFormat="1" ht="15.75">
      <c r="B5" s="230" t="s">
        <v>188</v>
      </c>
      <c r="C5" s="230" t="s">
        <v>219</v>
      </c>
      <c r="D5" s="230" t="s">
        <v>190</v>
      </c>
      <c r="E5" s="247" t="s">
        <v>220</v>
      </c>
      <c r="F5" s="245" t="s">
        <v>191</v>
      </c>
      <c r="G5" s="230" t="s">
        <v>189</v>
      </c>
      <c r="H5" s="230" t="s">
        <v>216</v>
      </c>
      <c r="I5" s="253" t="s">
        <v>223</v>
      </c>
      <c r="J5" s="234"/>
      <c r="K5" s="234"/>
      <c r="L5" s="236"/>
    </row>
    <row r="6" spans="2:13" ht="15.75">
      <c r="B6" s="233">
        <v>43831</v>
      </c>
      <c r="C6" s="74" t="s">
        <v>223</v>
      </c>
      <c r="D6" s="231" t="s">
        <v>217</v>
      </c>
      <c r="E6" s="246" t="s">
        <v>217</v>
      </c>
      <c r="F6" s="240">
        <v>2468</v>
      </c>
      <c r="G6" s="231" t="s">
        <v>217</v>
      </c>
      <c r="H6" s="231"/>
      <c r="J6" s="234"/>
      <c r="K6" s="234"/>
      <c r="L6" s="235"/>
    </row>
    <row r="7" spans="2:13" ht="15.75">
      <c r="B7" s="233">
        <v>43859</v>
      </c>
      <c r="C7" s="74" t="s">
        <v>221</v>
      </c>
      <c r="D7" s="231" t="s">
        <v>224</v>
      </c>
      <c r="E7" s="246" t="s">
        <v>158</v>
      </c>
      <c r="F7" s="240">
        <v>802</v>
      </c>
      <c r="G7" s="231"/>
      <c r="H7" s="231"/>
      <c r="J7" s="234"/>
      <c r="K7" s="234"/>
      <c r="L7" s="235"/>
    </row>
    <row r="8" spans="2:13" ht="15">
      <c r="B8" s="233">
        <v>43874</v>
      </c>
      <c r="C8" s="74" t="s">
        <v>221</v>
      </c>
      <c r="D8" s="231" t="s">
        <v>224</v>
      </c>
      <c r="E8" s="246" t="s">
        <v>225</v>
      </c>
      <c r="F8" s="240">
        <v>576</v>
      </c>
      <c r="G8" s="231"/>
      <c r="H8" s="231"/>
    </row>
    <row r="9" spans="2:13" ht="15">
      <c r="B9" s="233">
        <v>43902</v>
      </c>
      <c r="C9" s="74" t="s">
        <v>221</v>
      </c>
      <c r="D9" s="231" t="s">
        <v>226</v>
      </c>
      <c r="E9" s="246" t="s">
        <v>160</v>
      </c>
      <c r="F9" s="240">
        <v>644</v>
      </c>
      <c r="G9" s="231"/>
      <c r="H9" s="231"/>
    </row>
    <row r="10" spans="2:13" s="229" customFormat="1" ht="15">
      <c r="B10" s="233">
        <v>43906</v>
      </c>
      <c r="C10" s="74" t="s">
        <v>221</v>
      </c>
      <c r="D10" s="231" t="s">
        <v>227</v>
      </c>
      <c r="E10" s="246"/>
      <c r="F10" s="240">
        <f>321.02</f>
        <v>321.02</v>
      </c>
      <c r="G10" s="231"/>
      <c r="H10" s="231"/>
    </row>
    <row r="11" spans="2:13" ht="15">
      <c r="B11" s="233">
        <v>43906</v>
      </c>
      <c r="C11" s="74" t="s">
        <v>221</v>
      </c>
      <c r="D11" s="231" t="s">
        <v>228</v>
      </c>
      <c r="E11" s="246"/>
      <c r="F11" s="240">
        <f>642.03/2</f>
        <v>321.01499999999999</v>
      </c>
      <c r="G11" s="231"/>
      <c r="H11" s="231"/>
    </row>
    <row r="12" spans="2:13" ht="15">
      <c r="B12" s="233">
        <v>44151</v>
      </c>
      <c r="C12" s="74" t="s">
        <v>221</v>
      </c>
      <c r="D12" s="231" t="s">
        <v>227</v>
      </c>
      <c r="E12" s="246"/>
      <c r="F12" s="240">
        <v>1005</v>
      </c>
      <c r="G12" s="231"/>
      <c r="H12" s="231"/>
    </row>
    <row r="13" spans="2:13" ht="15">
      <c r="B13" s="233">
        <v>44201</v>
      </c>
      <c r="C13" s="74" t="s">
        <v>221</v>
      </c>
      <c r="D13" s="231">
        <v>10</v>
      </c>
      <c r="E13" s="246" t="s">
        <v>206</v>
      </c>
      <c r="F13" s="240">
        <v>1048</v>
      </c>
      <c r="G13" s="231" t="s">
        <v>207</v>
      </c>
      <c r="H13" s="231"/>
    </row>
    <row r="14" spans="2:13" ht="15">
      <c r="B14" s="233">
        <v>44210</v>
      </c>
      <c r="C14" s="74" t="s">
        <v>221</v>
      </c>
      <c r="D14" s="231">
        <v>1</v>
      </c>
      <c r="E14" s="246" t="s">
        <v>194</v>
      </c>
      <c r="F14" s="240">
        <v>51.3</v>
      </c>
      <c r="G14" s="231" t="s">
        <v>193</v>
      </c>
      <c r="H14" s="237"/>
    </row>
    <row r="15" spans="2:13" ht="15">
      <c r="B15" s="233">
        <v>44210</v>
      </c>
      <c r="C15" s="74" t="s">
        <v>221</v>
      </c>
      <c r="D15" s="231">
        <v>2</v>
      </c>
      <c r="E15" s="246" t="s">
        <v>195</v>
      </c>
      <c r="F15" s="240">
        <v>85.5</v>
      </c>
      <c r="G15" s="231" t="s">
        <v>193</v>
      </c>
      <c r="H15" s="231"/>
    </row>
    <row r="16" spans="2:13" ht="15">
      <c r="B16" s="233">
        <v>44210</v>
      </c>
      <c r="C16" s="74" t="s">
        <v>221</v>
      </c>
      <c r="D16" s="231">
        <v>8</v>
      </c>
      <c r="E16" s="246" t="s">
        <v>205</v>
      </c>
      <c r="F16" s="240">
        <v>235.63</v>
      </c>
      <c r="G16" s="231" t="s">
        <v>169</v>
      </c>
      <c r="H16" s="231"/>
    </row>
    <row r="17" spans="2:8" ht="15">
      <c r="B17" s="233">
        <v>44210</v>
      </c>
      <c r="C17" s="74" t="s">
        <v>221</v>
      </c>
      <c r="D17" s="231" t="s">
        <v>192</v>
      </c>
      <c r="E17" s="246" t="s">
        <v>200</v>
      </c>
      <c r="F17" s="240">
        <v>1349.16</v>
      </c>
      <c r="G17" s="231" t="s">
        <v>193</v>
      </c>
      <c r="H17" s="231"/>
    </row>
    <row r="18" spans="2:8" ht="15">
      <c r="B18" s="233">
        <v>44210</v>
      </c>
      <c r="C18" s="74" t="s">
        <v>221</v>
      </c>
      <c r="D18" s="231">
        <v>16</v>
      </c>
      <c r="E18" s="246" t="s">
        <v>195</v>
      </c>
      <c r="F18" s="240">
        <v>171</v>
      </c>
      <c r="G18" s="231" t="s">
        <v>193</v>
      </c>
      <c r="H18" s="231"/>
    </row>
    <row r="19" spans="2:8" ht="15">
      <c r="B19" s="233">
        <v>44210</v>
      </c>
      <c r="C19" s="74" t="s">
        <v>221</v>
      </c>
      <c r="D19" s="231">
        <v>17</v>
      </c>
      <c r="E19" s="246" t="s">
        <v>196</v>
      </c>
      <c r="F19" s="240">
        <v>48.39</v>
      </c>
      <c r="G19" s="231" t="s">
        <v>193</v>
      </c>
      <c r="H19" s="231"/>
    </row>
    <row r="20" spans="2:8" ht="15">
      <c r="B20" s="233">
        <v>44210</v>
      </c>
      <c r="C20" s="74" t="s">
        <v>221</v>
      </c>
      <c r="D20" s="231">
        <v>20</v>
      </c>
      <c r="E20" s="246" t="s">
        <v>197</v>
      </c>
      <c r="F20" s="240">
        <v>18.309999999999999</v>
      </c>
      <c r="G20" s="231" t="s">
        <v>193</v>
      </c>
      <c r="H20" s="231"/>
    </row>
    <row r="21" spans="2:8" ht="15">
      <c r="B21" s="233">
        <v>44210</v>
      </c>
      <c r="C21" s="74" t="s">
        <v>221</v>
      </c>
      <c r="D21" s="231">
        <v>20</v>
      </c>
      <c r="E21" s="246" t="s">
        <v>198</v>
      </c>
      <c r="F21" s="240">
        <v>32.630000000000003</v>
      </c>
      <c r="G21" s="231" t="s">
        <v>193</v>
      </c>
      <c r="H21" s="231"/>
    </row>
    <row r="22" spans="2:8" ht="15">
      <c r="B22" s="233">
        <v>44210</v>
      </c>
      <c r="C22" s="74" t="s">
        <v>221</v>
      </c>
      <c r="D22" s="231">
        <v>21</v>
      </c>
      <c r="E22" s="246" t="s">
        <v>199</v>
      </c>
      <c r="F22" s="240">
        <v>11.4</v>
      </c>
      <c r="G22" s="231" t="s">
        <v>193</v>
      </c>
      <c r="H22" s="231"/>
    </row>
    <row r="23" spans="2:8" ht="15">
      <c r="B23" s="233">
        <v>44210</v>
      </c>
      <c r="C23" s="74" t="s">
        <v>221</v>
      </c>
      <c r="D23" s="231">
        <v>4</v>
      </c>
      <c r="E23" s="246" t="s">
        <v>196</v>
      </c>
      <c r="F23" s="240">
        <v>66.36</v>
      </c>
      <c r="G23" s="231" t="s">
        <v>193</v>
      </c>
      <c r="H23" s="231"/>
    </row>
    <row r="24" spans="2:8" ht="15">
      <c r="B24" s="233">
        <v>44210</v>
      </c>
      <c r="C24" s="74" t="s">
        <v>221</v>
      </c>
      <c r="D24" s="231">
        <v>4</v>
      </c>
      <c r="E24" s="246" t="s">
        <v>194</v>
      </c>
      <c r="F24" s="240">
        <v>51.3</v>
      </c>
      <c r="G24" s="231" t="s">
        <v>193</v>
      </c>
      <c r="H24" s="231"/>
    </row>
    <row r="25" spans="2:8" ht="15">
      <c r="B25" s="233">
        <v>44210</v>
      </c>
      <c r="C25" s="74" t="s">
        <v>221</v>
      </c>
      <c r="D25" s="231" t="s">
        <v>201</v>
      </c>
      <c r="E25" s="246" t="s">
        <v>202</v>
      </c>
      <c r="F25" s="240">
        <v>11.4</v>
      </c>
      <c r="G25" s="231" t="s">
        <v>193</v>
      </c>
      <c r="H25" s="231"/>
    </row>
    <row r="26" spans="2:8" ht="15">
      <c r="B26" s="233">
        <v>44210</v>
      </c>
      <c r="C26" s="74" t="s">
        <v>221</v>
      </c>
      <c r="D26" s="231" t="s">
        <v>201</v>
      </c>
      <c r="E26" s="246" t="s">
        <v>203</v>
      </c>
      <c r="F26" s="240">
        <v>50</v>
      </c>
      <c r="G26" s="231" t="s">
        <v>193</v>
      </c>
      <c r="H26" s="231"/>
    </row>
    <row r="27" spans="2:8" ht="15">
      <c r="B27" s="233">
        <v>44210</v>
      </c>
      <c r="C27" s="74" t="s">
        <v>221</v>
      </c>
      <c r="D27" s="231" t="s">
        <v>201</v>
      </c>
      <c r="E27" s="246" t="s">
        <v>204</v>
      </c>
      <c r="F27" s="240">
        <v>1187.8399999999999</v>
      </c>
      <c r="G27" s="231" t="s">
        <v>193</v>
      </c>
      <c r="H27" s="231"/>
    </row>
    <row r="28" spans="2:8" ht="15">
      <c r="B28" s="233">
        <v>44210</v>
      </c>
      <c r="C28" s="74" t="s">
        <v>221</v>
      </c>
      <c r="D28" s="231">
        <v>8</v>
      </c>
      <c r="E28" s="246" t="s">
        <v>205</v>
      </c>
      <c r="F28" s="240">
        <v>235.63</v>
      </c>
      <c r="G28" s="231" t="s">
        <v>169</v>
      </c>
      <c r="H28" s="231"/>
    </row>
    <row r="29" spans="2:8" ht="15">
      <c r="B29" s="233">
        <v>44228</v>
      </c>
      <c r="C29" s="74" t="s">
        <v>223</v>
      </c>
      <c r="D29" s="231" t="s">
        <v>217</v>
      </c>
      <c r="E29" s="246" t="s">
        <v>217</v>
      </c>
      <c r="F29" s="240">
        <v>279</v>
      </c>
      <c r="G29" s="231" t="s">
        <v>217</v>
      </c>
      <c r="H29" s="231"/>
    </row>
    <row r="30" spans="2:8" ht="15">
      <c r="B30" s="233">
        <v>44256</v>
      </c>
      <c r="C30" s="74" t="s">
        <v>223</v>
      </c>
      <c r="D30" s="231" t="s">
        <v>217</v>
      </c>
      <c r="E30" s="246" t="s">
        <v>217</v>
      </c>
      <c r="F30" s="240">
        <v>925</v>
      </c>
      <c r="G30" s="231" t="s">
        <v>217</v>
      </c>
      <c r="H30" s="231"/>
    </row>
    <row r="31" spans="2:8" ht="15">
      <c r="B31" s="233">
        <v>44348</v>
      </c>
      <c r="C31" s="74" t="s">
        <v>222</v>
      </c>
      <c r="D31" s="231" t="s">
        <v>217</v>
      </c>
      <c r="E31" s="246" t="s">
        <v>217</v>
      </c>
      <c r="F31" s="240">
        <v>1105</v>
      </c>
      <c r="G31" s="231" t="s">
        <v>217</v>
      </c>
      <c r="H31" s="231"/>
    </row>
    <row r="32" spans="2:8" ht="15">
      <c r="B32" s="233">
        <v>44349</v>
      </c>
      <c r="C32" s="74" t="s">
        <v>221</v>
      </c>
      <c r="D32" s="231">
        <v>20</v>
      </c>
      <c r="E32" s="246" t="s">
        <v>208</v>
      </c>
      <c r="F32" s="240">
        <v>399.5</v>
      </c>
      <c r="G32" s="231" t="s">
        <v>174</v>
      </c>
      <c r="H32" s="231"/>
    </row>
    <row r="33" spans="2:8" ht="15">
      <c r="B33" s="233">
        <v>44349</v>
      </c>
      <c r="C33" s="74" t="s">
        <v>221</v>
      </c>
      <c r="D33" s="231" t="s">
        <v>209</v>
      </c>
      <c r="E33" s="246" t="s">
        <v>210</v>
      </c>
      <c r="F33" s="240">
        <v>827.93</v>
      </c>
      <c r="G33" s="231" t="s">
        <v>180</v>
      </c>
      <c r="H33" s="231"/>
    </row>
    <row r="34" spans="2:8" ht="15">
      <c r="B34" s="233">
        <v>44356</v>
      </c>
      <c r="C34" s="74" t="s">
        <v>221</v>
      </c>
      <c r="D34" s="231">
        <v>5</v>
      </c>
      <c r="E34" s="246" t="s">
        <v>212</v>
      </c>
      <c r="F34" s="240">
        <v>512.85</v>
      </c>
      <c r="G34" s="231" t="s">
        <v>211</v>
      </c>
      <c r="H34" s="231"/>
    </row>
    <row r="35" spans="2:8" ht="15">
      <c r="B35" s="233">
        <v>44356</v>
      </c>
      <c r="C35" s="74" t="s">
        <v>221</v>
      </c>
      <c r="D35" s="231">
        <v>7</v>
      </c>
      <c r="E35" s="246" t="s">
        <v>212</v>
      </c>
      <c r="F35" s="240">
        <v>512.85</v>
      </c>
      <c r="G35" s="231" t="s">
        <v>211</v>
      </c>
      <c r="H35" s="231"/>
    </row>
    <row r="36" spans="2:8" ht="15">
      <c r="B36" s="233">
        <v>44356</v>
      </c>
      <c r="C36" s="74" t="s">
        <v>221</v>
      </c>
      <c r="D36" s="231" t="s">
        <v>201</v>
      </c>
      <c r="E36" s="246" t="s">
        <v>202</v>
      </c>
      <c r="F36" s="240">
        <v>37.74</v>
      </c>
      <c r="G36" s="231" t="s">
        <v>211</v>
      </c>
      <c r="H36" s="231"/>
    </row>
    <row r="37" spans="2:8" ht="15">
      <c r="B37" s="233">
        <v>44356</v>
      </c>
      <c r="C37" s="74" t="s">
        <v>221</v>
      </c>
      <c r="D37" s="231" t="s">
        <v>201</v>
      </c>
      <c r="E37" s="246" t="s">
        <v>204</v>
      </c>
      <c r="F37" s="240">
        <v>485.71</v>
      </c>
      <c r="G37" s="231" t="s">
        <v>211</v>
      </c>
      <c r="H37" s="231"/>
    </row>
    <row r="38" spans="2:8" ht="15">
      <c r="B38" s="233">
        <v>44365</v>
      </c>
      <c r="C38" s="74" t="s">
        <v>221</v>
      </c>
      <c r="D38" s="231">
        <v>4</v>
      </c>
      <c r="E38" s="246" t="s">
        <v>194</v>
      </c>
      <c r="F38" s="240">
        <v>325.08999999999997</v>
      </c>
      <c r="G38" s="231" t="s">
        <v>182</v>
      </c>
      <c r="H38" s="231"/>
    </row>
    <row r="39" spans="2:8" ht="15">
      <c r="B39" s="233">
        <v>44365</v>
      </c>
      <c r="C39" s="74" t="s">
        <v>221</v>
      </c>
      <c r="D39" s="231">
        <v>16</v>
      </c>
      <c r="E39" s="246" t="s">
        <v>196</v>
      </c>
      <c r="F39" s="240">
        <v>58.43</v>
      </c>
      <c r="G39" s="231" t="s">
        <v>182</v>
      </c>
      <c r="H39" s="231"/>
    </row>
    <row r="40" spans="2:8" ht="15">
      <c r="B40" s="233">
        <v>44365</v>
      </c>
      <c r="C40" s="74" t="s">
        <v>221</v>
      </c>
      <c r="D40" s="231">
        <v>1</v>
      </c>
      <c r="E40" s="246" t="s">
        <v>194</v>
      </c>
      <c r="F40" s="240">
        <v>65.13</v>
      </c>
      <c r="G40" s="231" t="s">
        <v>182</v>
      </c>
      <c r="H40" s="231"/>
    </row>
    <row r="41" spans="2:8" ht="15">
      <c r="B41" s="233">
        <v>44365</v>
      </c>
      <c r="C41" s="74" t="s">
        <v>221</v>
      </c>
      <c r="D41" s="231" t="s">
        <v>201</v>
      </c>
      <c r="E41" s="246" t="s">
        <v>203</v>
      </c>
      <c r="F41" s="240">
        <v>52.5</v>
      </c>
      <c r="G41" s="231" t="s">
        <v>182</v>
      </c>
      <c r="H41" s="231"/>
    </row>
    <row r="42" spans="2:8" ht="15">
      <c r="B42" s="233">
        <v>44365</v>
      </c>
      <c r="C42" s="74" t="s">
        <v>221</v>
      </c>
      <c r="D42" s="231" t="s">
        <v>201</v>
      </c>
      <c r="E42" s="246" t="s">
        <v>204</v>
      </c>
      <c r="F42" s="240">
        <v>836.78</v>
      </c>
      <c r="G42" s="231" t="s">
        <v>182</v>
      </c>
      <c r="H42" s="231"/>
    </row>
    <row r="43" spans="2:8" ht="15">
      <c r="B43" s="233">
        <v>44370</v>
      </c>
      <c r="C43" s="74" t="s">
        <v>221</v>
      </c>
      <c r="D43" s="231" t="s">
        <v>213</v>
      </c>
      <c r="E43" s="246" t="s">
        <v>214</v>
      </c>
      <c r="F43" s="241">
        <v>3300</v>
      </c>
      <c r="G43" s="238" t="s">
        <v>218</v>
      </c>
      <c r="H43" s="231" t="s">
        <v>218</v>
      </c>
    </row>
    <row r="44" spans="2:8" ht="15">
      <c r="B44" s="233">
        <v>44531</v>
      </c>
      <c r="C44" s="74" t="s">
        <v>222</v>
      </c>
      <c r="D44" s="231" t="s">
        <v>217</v>
      </c>
      <c r="E44" s="246" t="s">
        <v>217</v>
      </c>
      <c r="F44" s="240">
        <v>1105</v>
      </c>
      <c r="G44" s="231" t="s">
        <v>217</v>
      </c>
      <c r="H44" s="231"/>
    </row>
    <row r="45" spans="2:8" ht="15">
      <c r="B45" s="233">
        <v>42005</v>
      </c>
      <c r="C45" s="74" t="s">
        <v>221</v>
      </c>
      <c r="D45" s="231" t="s">
        <v>217</v>
      </c>
      <c r="E45" s="246" t="s">
        <v>217</v>
      </c>
      <c r="F45" s="240">
        <v>10876.96</v>
      </c>
      <c r="G45" s="231" t="s">
        <v>217</v>
      </c>
      <c r="H45" s="231"/>
    </row>
    <row r="46" spans="2:8" ht="15">
      <c r="B46" s="233">
        <v>42006</v>
      </c>
      <c r="C46" s="74" t="s">
        <v>222</v>
      </c>
      <c r="D46" s="231" t="s">
        <v>217</v>
      </c>
      <c r="E46" s="246" t="s">
        <v>217</v>
      </c>
      <c r="F46" s="240">
        <v>2675</v>
      </c>
      <c r="G46" s="231" t="s">
        <v>217</v>
      </c>
      <c r="H46" s="231"/>
    </row>
    <row r="47" spans="2:8" ht="15">
      <c r="B47" s="233">
        <v>42007</v>
      </c>
      <c r="C47" s="74" t="s">
        <v>223</v>
      </c>
      <c r="D47" s="231" t="s">
        <v>217</v>
      </c>
      <c r="E47" s="246" t="s">
        <v>217</v>
      </c>
      <c r="F47" s="240">
        <v>1611</v>
      </c>
      <c r="G47" s="231" t="s">
        <v>217</v>
      </c>
      <c r="H47" s="231"/>
    </row>
    <row r="48" spans="2:8" ht="15">
      <c r="B48" s="233">
        <v>42370</v>
      </c>
      <c r="C48" s="74" t="s">
        <v>221</v>
      </c>
      <c r="D48" s="231" t="s">
        <v>217</v>
      </c>
      <c r="E48" s="246" t="s">
        <v>217</v>
      </c>
      <c r="F48" s="240">
        <v>13646.98</v>
      </c>
      <c r="G48" s="231" t="s">
        <v>217</v>
      </c>
      <c r="H48" s="231"/>
    </row>
    <row r="49" spans="2:8" ht="15">
      <c r="B49" s="233">
        <v>42371</v>
      </c>
      <c r="C49" s="233" t="s">
        <v>222</v>
      </c>
      <c r="D49" s="231" t="s">
        <v>217</v>
      </c>
      <c r="E49" s="246" t="s">
        <v>217</v>
      </c>
      <c r="F49" s="240">
        <v>6822.85</v>
      </c>
      <c r="G49" s="231" t="s">
        <v>217</v>
      </c>
      <c r="H49" s="231"/>
    </row>
    <row r="50" spans="2:8" ht="15">
      <c r="B50" s="233">
        <v>42372</v>
      </c>
      <c r="C50" s="74" t="s">
        <v>223</v>
      </c>
      <c r="D50" s="231" t="s">
        <v>217</v>
      </c>
      <c r="E50" s="246" t="s">
        <v>217</v>
      </c>
      <c r="F50" s="240">
        <v>1062</v>
      </c>
      <c r="G50" s="231" t="s">
        <v>217</v>
      </c>
      <c r="H50" s="231"/>
    </row>
    <row r="51" spans="2:8" ht="15">
      <c r="B51" s="233">
        <v>42736</v>
      </c>
      <c r="C51" s="74" t="s">
        <v>221</v>
      </c>
      <c r="D51" s="231" t="s">
        <v>217</v>
      </c>
      <c r="E51" s="246" t="s">
        <v>217</v>
      </c>
      <c r="F51" s="240">
        <v>11104.039999999999</v>
      </c>
      <c r="G51" s="231" t="s">
        <v>217</v>
      </c>
      <c r="H51" s="231"/>
    </row>
    <row r="52" spans="2:8" ht="15">
      <c r="B52" s="233">
        <v>42737</v>
      </c>
      <c r="C52" s="74" t="s">
        <v>222</v>
      </c>
      <c r="D52" s="231" t="s">
        <v>217</v>
      </c>
      <c r="E52" s="246" t="s">
        <v>217</v>
      </c>
      <c r="F52" s="240">
        <v>8644</v>
      </c>
      <c r="G52" s="231" t="s">
        <v>217</v>
      </c>
      <c r="H52" s="251"/>
    </row>
    <row r="53" spans="2:8" ht="15">
      <c r="B53" s="233">
        <v>42738</v>
      </c>
      <c r="C53" s="74" t="s">
        <v>223</v>
      </c>
      <c r="D53" s="231" t="s">
        <v>217</v>
      </c>
      <c r="E53" s="246" t="s">
        <v>217</v>
      </c>
      <c r="F53" s="240">
        <v>2149.9499999999998</v>
      </c>
      <c r="G53" s="231" t="s">
        <v>217</v>
      </c>
      <c r="H53" s="251"/>
    </row>
    <row r="54" spans="2:8" ht="15">
      <c r="B54" s="233">
        <v>43101</v>
      </c>
      <c r="C54" s="74" t="s">
        <v>221</v>
      </c>
      <c r="D54" s="231" t="s">
        <v>217</v>
      </c>
      <c r="E54" s="246" t="s">
        <v>217</v>
      </c>
      <c r="F54" s="240">
        <v>8483.3100000000013</v>
      </c>
      <c r="G54" s="231" t="s">
        <v>217</v>
      </c>
      <c r="H54" s="251"/>
    </row>
    <row r="55" spans="2:8" ht="15">
      <c r="B55" s="233">
        <v>43102</v>
      </c>
      <c r="C55" s="74" t="s">
        <v>222</v>
      </c>
      <c r="D55" s="231" t="s">
        <v>217</v>
      </c>
      <c r="E55" s="246" t="s">
        <v>217</v>
      </c>
      <c r="F55" s="240">
        <v>8990</v>
      </c>
      <c r="G55" s="231" t="s">
        <v>217</v>
      </c>
      <c r="H55" s="251"/>
    </row>
    <row r="56" spans="2:8" ht="15">
      <c r="B56" s="233">
        <v>43103</v>
      </c>
      <c r="C56" s="74" t="s">
        <v>223</v>
      </c>
      <c r="D56" s="231" t="s">
        <v>217</v>
      </c>
      <c r="E56" s="246" t="s">
        <v>217</v>
      </c>
      <c r="F56" s="240">
        <v>5049.0200000000004</v>
      </c>
      <c r="G56" s="231" t="s">
        <v>217</v>
      </c>
      <c r="H56" s="251"/>
    </row>
    <row r="57" spans="2:8" ht="15">
      <c r="B57" s="233">
        <v>43466</v>
      </c>
      <c r="C57" s="74" t="s">
        <v>221</v>
      </c>
      <c r="D57" s="231" t="s">
        <v>217</v>
      </c>
      <c r="E57" s="246" t="s">
        <v>217</v>
      </c>
      <c r="F57" s="240">
        <v>10596.289999999997</v>
      </c>
      <c r="G57" s="231" t="s">
        <v>217</v>
      </c>
      <c r="H57" s="251"/>
    </row>
    <row r="58" spans="2:8" ht="15">
      <c r="B58" s="233">
        <v>43467</v>
      </c>
      <c r="C58" s="74" t="s">
        <v>222</v>
      </c>
      <c r="D58" s="231" t="s">
        <v>217</v>
      </c>
      <c r="E58" s="246" t="s">
        <v>217</v>
      </c>
      <c r="F58" s="240">
        <v>7811</v>
      </c>
      <c r="G58" s="231" t="s">
        <v>217</v>
      </c>
      <c r="H58" s="251"/>
    </row>
    <row r="59" spans="2:8" ht="15">
      <c r="B59" s="233">
        <v>43468</v>
      </c>
      <c r="C59" s="74" t="s">
        <v>223</v>
      </c>
      <c r="D59" s="231" t="s">
        <v>217</v>
      </c>
      <c r="E59" s="246" t="s">
        <v>217</v>
      </c>
      <c r="F59" s="240">
        <v>2234.3199999999997</v>
      </c>
      <c r="G59" s="231" t="s">
        <v>217</v>
      </c>
      <c r="H59" s="251"/>
    </row>
    <row r="60" spans="2:8" ht="15">
      <c r="B60" s="233"/>
      <c r="C60" s="251"/>
      <c r="D60" s="238"/>
      <c r="E60" s="251"/>
      <c r="F60" s="254"/>
      <c r="G60" s="238"/>
      <c r="H60" s="238"/>
    </row>
    <row r="61" spans="2:8" ht="15">
      <c r="B61" s="233"/>
      <c r="C61" s="251"/>
      <c r="D61" s="251"/>
      <c r="E61" s="251"/>
      <c r="F61" s="252"/>
      <c r="G61" s="251"/>
      <c r="H61" s="251"/>
    </row>
    <row r="62" spans="2:8" ht="15">
      <c r="B62" s="233"/>
      <c r="C62" s="251"/>
      <c r="D62" s="251"/>
      <c r="E62" s="251"/>
      <c r="F62" s="252"/>
      <c r="G62" s="251"/>
      <c r="H62" s="251"/>
    </row>
    <row r="63" spans="2:8" ht="15">
      <c r="B63" s="233"/>
      <c r="C63" s="251"/>
      <c r="D63" s="251"/>
      <c r="E63" s="251"/>
      <c r="F63" s="252"/>
      <c r="G63" s="251"/>
      <c r="H63" s="251"/>
    </row>
    <row r="64" spans="2:8" ht="15">
      <c r="B64" s="233"/>
      <c r="C64" s="251"/>
      <c r="D64" s="251"/>
      <c r="E64" s="251"/>
      <c r="F64" s="252"/>
      <c r="G64" s="251"/>
      <c r="H64" s="251"/>
    </row>
    <row r="65" spans="2:8" ht="15">
      <c r="B65" s="233"/>
      <c r="C65" s="251"/>
      <c r="D65" s="251"/>
      <c r="E65" s="251"/>
      <c r="F65" s="252"/>
      <c r="G65" s="251"/>
      <c r="H65" s="251"/>
    </row>
    <row r="66" spans="2:8" ht="15">
      <c r="B66" s="233"/>
      <c r="C66" s="251"/>
      <c r="D66" s="251"/>
      <c r="E66" s="251"/>
      <c r="F66" s="252"/>
      <c r="G66" s="251"/>
      <c r="H66" s="251"/>
    </row>
    <row r="67" spans="2:8" ht="15">
      <c r="B67" s="233"/>
      <c r="C67" s="251"/>
      <c r="D67" s="251"/>
      <c r="E67" s="251"/>
      <c r="F67" s="252"/>
      <c r="G67" s="251"/>
      <c r="H67" s="251"/>
    </row>
    <row r="68" spans="2:8" ht="15">
      <c r="B68" s="233"/>
      <c r="C68" s="251"/>
      <c r="D68" s="251"/>
      <c r="E68" s="251"/>
      <c r="F68" s="252"/>
      <c r="G68" s="251"/>
      <c r="H68" s="251"/>
    </row>
    <row r="69" spans="2:8" ht="15">
      <c r="B69" s="233"/>
      <c r="C69" s="251"/>
      <c r="D69" s="251"/>
      <c r="E69" s="251"/>
      <c r="F69" s="252"/>
      <c r="G69" s="251"/>
      <c r="H69" s="251"/>
    </row>
    <row r="70" spans="2:8" ht="15">
      <c r="B70" s="233"/>
      <c r="C70" s="251"/>
      <c r="D70" s="251"/>
      <c r="E70" s="251"/>
      <c r="F70" s="252"/>
      <c r="G70" s="251"/>
      <c r="H70" s="251"/>
    </row>
    <row r="71" spans="2:8" ht="15">
      <c r="B71" s="233"/>
      <c r="C71" s="251"/>
      <c r="D71" s="251"/>
      <c r="E71" s="251"/>
      <c r="F71" s="252"/>
      <c r="G71" s="251"/>
      <c r="H71" s="251"/>
    </row>
    <row r="72" spans="2:8" ht="15">
      <c r="B72" s="233"/>
      <c r="C72" s="251"/>
      <c r="D72" s="251"/>
      <c r="E72" s="251"/>
      <c r="F72" s="252"/>
      <c r="G72" s="251"/>
      <c r="H72" s="251"/>
    </row>
    <row r="73" spans="2:8" ht="15">
      <c r="B73" s="233"/>
      <c r="C73" s="251"/>
      <c r="D73" s="251"/>
      <c r="E73" s="251"/>
      <c r="F73" s="252"/>
      <c r="G73" s="251"/>
      <c r="H73" s="251"/>
    </row>
    <row r="74" spans="2:8" ht="15">
      <c r="B74" s="233"/>
      <c r="C74" s="251"/>
      <c r="D74" s="251"/>
      <c r="E74" s="251"/>
      <c r="F74" s="252"/>
      <c r="G74" s="251"/>
      <c r="H74" s="251"/>
    </row>
    <row r="75" spans="2:8" ht="15">
      <c r="B75" s="233"/>
      <c r="C75" s="251"/>
      <c r="D75" s="251"/>
      <c r="E75" s="251"/>
      <c r="F75" s="252"/>
      <c r="G75" s="251"/>
      <c r="H75" s="251"/>
    </row>
    <row r="76" spans="2:8" ht="15">
      <c r="B76" s="233"/>
      <c r="C76" s="251"/>
      <c r="D76" s="251"/>
      <c r="E76" s="251"/>
      <c r="F76" s="252"/>
      <c r="G76" s="251"/>
      <c r="H76" s="251"/>
    </row>
    <row r="77" spans="2:8" ht="15">
      <c r="B77" s="233"/>
      <c r="C77" s="251"/>
      <c r="D77" s="251"/>
      <c r="E77" s="251"/>
      <c r="F77" s="252"/>
      <c r="G77" s="251"/>
      <c r="H77" s="251"/>
    </row>
    <row r="78" spans="2:8" ht="15">
      <c r="B78" s="233"/>
      <c r="C78" s="251"/>
      <c r="D78" s="251"/>
      <c r="E78" s="251"/>
      <c r="F78" s="252"/>
      <c r="G78" s="251"/>
      <c r="H78" s="251"/>
    </row>
    <row r="79" spans="2:8" ht="15">
      <c r="B79" s="233"/>
      <c r="C79" s="251"/>
      <c r="D79" s="251"/>
      <c r="E79" s="251"/>
      <c r="F79" s="252"/>
      <c r="G79" s="251"/>
      <c r="H79" s="251"/>
    </row>
    <row r="80" spans="2:8" ht="15">
      <c r="B80" s="233"/>
      <c r="C80" s="251"/>
      <c r="D80" s="251"/>
      <c r="E80" s="251"/>
      <c r="F80" s="252"/>
      <c r="G80" s="251"/>
      <c r="H80" s="251"/>
    </row>
    <row r="81" spans="2:8" ht="15">
      <c r="B81" s="233"/>
      <c r="C81" s="251"/>
      <c r="D81" s="251"/>
      <c r="E81" s="251"/>
      <c r="F81" s="252"/>
      <c r="G81" s="251"/>
      <c r="H81" s="251"/>
    </row>
    <row r="82" spans="2:8" ht="15">
      <c r="B82" s="233"/>
      <c r="C82" s="251"/>
      <c r="D82" s="251"/>
      <c r="E82" s="251"/>
      <c r="F82" s="252"/>
      <c r="G82" s="251"/>
      <c r="H82" s="251"/>
    </row>
    <row r="83" spans="2:8" ht="15">
      <c r="B83" s="233"/>
      <c r="C83" s="251"/>
      <c r="D83" s="251"/>
      <c r="E83" s="251"/>
      <c r="F83" s="252"/>
      <c r="G83" s="251"/>
      <c r="H83" s="251"/>
    </row>
    <row r="84" spans="2:8" ht="15">
      <c r="B84" s="233"/>
      <c r="C84" s="251"/>
      <c r="D84" s="251"/>
      <c r="E84" s="251"/>
      <c r="F84" s="252"/>
      <c r="G84" s="251"/>
      <c r="H84" s="251"/>
    </row>
    <row r="85" spans="2:8" ht="15">
      <c r="B85" s="233"/>
      <c r="C85" s="251"/>
      <c r="D85" s="251"/>
      <c r="E85" s="251"/>
      <c r="F85" s="252"/>
      <c r="G85" s="251"/>
      <c r="H85" s="251"/>
    </row>
    <row r="86" spans="2:8" ht="15">
      <c r="B86" s="233"/>
      <c r="C86" s="251"/>
      <c r="D86" s="251"/>
      <c r="E86" s="251"/>
      <c r="F86" s="252"/>
      <c r="G86" s="251"/>
      <c r="H86" s="251"/>
    </row>
    <row r="87" spans="2:8" ht="15">
      <c r="B87" s="233"/>
      <c r="C87" s="251"/>
      <c r="D87" s="251"/>
      <c r="E87" s="251"/>
      <c r="F87" s="252"/>
      <c r="G87" s="251"/>
      <c r="H87" s="251"/>
    </row>
    <row r="88" spans="2:8" ht="15">
      <c r="B88" s="233"/>
      <c r="C88" s="251"/>
      <c r="D88" s="251"/>
      <c r="E88" s="251"/>
      <c r="F88" s="252"/>
      <c r="G88" s="251"/>
      <c r="H88" s="251"/>
    </row>
    <row r="89" spans="2:8" ht="15">
      <c r="B89" s="233"/>
      <c r="C89" s="251"/>
      <c r="D89" s="251"/>
      <c r="E89" s="251"/>
      <c r="F89" s="252"/>
      <c r="G89" s="251"/>
      <c r="H89" s="251"/>
    </row>
    <row r="90" spans="2:8" ht="15">
      <c r="B90" s="233"/>
      <c r="C90" s="251"/>
      <c r="D90" s="251"/>
      <c r="E90" s="251"/>
      <c r="F90" s="252"/>
      <c r="G90" s="251"/>
      <c r="H90" s="251"/>
    </row>
    <row r="91" spans="2:8" ht="15">
      <c r="B91" s="233"/>
      <c r="C91" s="251"/>
      <c r="D91" s="251"/>
      <c r="E91" s="251"/>
      <c r="F91" s="252"/>
      <c r="G91" s="251"/>
      <c r="H91" s="251"/>
    </row>
    <row r="92" spans="2:8" ht="15">
      <c r="B92" s="233"/>
      <c r="C92" s="251"/>
      <c r="D92" s="251"/>
      <c r="E92" s="251"/>
      <c r="F92" s="252"/>
      <c r="G92" s="251"/>
      <c r="H92" s="251"/>
    </row>
    <row r="93" spans="2:8" ht="15">
      <c r="B93" s="233"/>
      <c r="C93" s="251"/>
      <c r="D93" s="251"/>
      <c r="E93" s="251"/>
      <c r="F93" s="252"/>
      <c r="G93" s="251"/>
      <c r="H93" s="251"/>
    </row>
    <row r="94" spans="2:8" ht="15">
      <c r="B94" s="233"/>
      <c r="C94" s="251"/>
      <c r="D94" s="251"/>
      <c r="E94" s="251"/>
      <c r="F94" s="252"/>
      <c r="G94" s="251"/>
      <c r="H94" s="251"/>
    </row>
    <row r="95" spans="2:8" ht="15">
      <c r="B95" s="233"/>
      <c r="C95" s="251"/>
      <c r="D95" s="251"/>
      <c r="E95" s="251"/>
      <c r="F95" s="252"/>
      <c r="G95" s="251"/>
      <c r="H95" s="251"/>
    </row>
    <row r="96" spans="2:8" ht="15">
      <c r="B96" s="233"/>
      <c r="C96" s="251"/>
      <c r="D96" s="251"/>
      <c r="E96" s="251"/>
      <c r="F96" s="252"/>
      <c r="G96" s="251"/>
      <c r="H96" s="251"/>
    </row>
    <row r="97" spans="2:8" ht="15">
      <c r="B97" s="233"/>
      <c r="C97" s="251"/>
      <c r="D97" s="251"/>
      <c r="E97" s="251"/>
      <c r="F97" s="252"/>
      <c r="G97" s="251"/>
      <c r="H97" s="251"/>
    </row>
    <row r="98" spans="2:8" ht="15">
      <c r="B98" s="233"/>
      <c r="C98" s="251"/>
      <c r="D98" s="251"/>
      <c r="E98" s="251"/>
      <c r="F98" s="252"/>
      <c r="G98" s="251"/>
      <c r="H98" s="251"/>
    </row>
    <row r="99" spans="2:8" ht="15">
      <c r="B99" s="233"/>
      <c r="C99" s="251"/>
      <c r="D99" s="251"/>
      <c r="E99" s="251"/>
      <c r="F99" s="252"/>
      <c r="G99" s="251"/>
      <c r="H99" s="251"/>
    </row>
    <row r="100" spans="2:8" ht="15">
      <c r="B100" s="233"/>
      <c r="C100" s="251"/>
      <c r="D100" s="251"/>
      <c r="E100" s="251"/>
      <c r="F100" s="252"/>
      <c r="G100" s="251"/>
      <c r="H100" s="251"/>
    </row>
    <row r="101" spans="2:8" ht="15">
      <c r="B101" s="233"/>
      <c r="C101" s="251"/>
      <c r="D101" s="251"/>
      <c r="E101" s="251"/>
      <c r="F101" s="252"/>
      <c r="G101" s="251"/>
      <c r="H101" s="251"/>
    </row>
    <row r="102" spans="2:8" ht="15">
      <c r="B102" s="233"/>
      <c r="C102" s="251"/>
      <c r="D102" s="251"/>
      <c r="E102" s="251"/>
      <c r="F102" s="252"/>
      <c r="G102" s="251"/>
      <c r="H102" s="251"/>
    </row>
    <row r="103" spans="2:8" ht="15">
      <c r="B103" s="233"/>
      <c r="C103" s="251"/>
      <c r="D103" s="251"/>
      <c r="E103" s="251"/>
      <c r="F103" s="252"/>
      <c r="G103" s="251"/>
      <c r="H103" s="251"/>
    </row>
    <row r="104" spans="2:8" ht="15">
      <c r="B104" s="233"/>
      <c r="C104" s="251"/>
      <c r="D104" s="251"/>
      <c r="E104" s="251"/>
      <c r="F104" s="252"/>
      <c r="G104" s="251"/>
      <c r="H104" s="251"/>
    </row>
    <row r="105" spans="2:8" ht="15">
      <c r="B105" s="233"/>
      <c r="C105" s="251"/>
      <c r="D105" s="251"/>
      <c r="E105" s="251"/>
      <c r="F105" s="252"/>
      <c r="G105" s="251"/>
      <c r="H105" s="251"/>
    </row>
    <row r="106" spans="2:8" ht="15">
      <c r="B106" s="233"/>
      <c r="C106" s="251"/>
      <c r="D106" s="251"/>
      <c r="E106" s="251"/>
      <c r="F106" s="252"/>
      <c r="G106" s="251"/>
      <c r="H106" s="251"/>
    </row>
    <row r="107" spans="2:8" ht="15">
      <c r="B107" s="233"/>
      <c r="C107" s="251"/>
      <c r="D107" s="251"/>
      <c r="E107" s="251"/>
      <c r="F107" s="252"/>
      <c r="G107" s="251"/>
      <c r="H107" s="251"/>
    </row>
    <row r="108" spans="2:8" ht="15">
      <c r="B108" s="233"/>
      <c r="C108" s="251"/>
      <c r="D108" s="251"/>
      <c r="E108" s="251"/>
      <c r="F108" s="252"/>
      <c r="G108" s="251"/>
      <c r="H108" s="251"/>
    </row>
    <row r="109" spans="2:8" ht="15">
      <c r="B109" s="233"/>
      <c r="C109" s="251"/>
      <c r="D109" s="251"/>
      <c r="E109" s="251"/>
      <c r="F109" s="252"/>
      <c r="G109" s="251"/>
      <c r="H109" s="251"/>
    </row>
    <row r="110" spans="2:8" ht="15">
      <c r="B110" s="233"/>
      <c r="C110" s="251"/>
      <c r="D110" s="251"/>
      <c r="E110" s="251"/>
      <c r="F110" s="252"/>
      <c r="G110" s="251"/>
      <c r="H110" s="251"/>
    </row>
    <row r="111" spans="2:8" ht="15">
      <c r="B111" s="233"/>
      <c r="C111" s="251"/>
      <c r="D111" s="251"/>
      <c r="E111" s="251"/>
      <c r="F111" s="252"/>
      <c r="G111" s="251"/>
      <c r="H111" s="251"/>
    </row>
    <row r="112" spans="2:8" ht="15">
      <c r="B112" s="233"/>
      <c r="C112" s="251"/>
      <c r="D112" s="251"/>
      <c r="E112" s="251"/>
      <c r="F112" s="252"/>
      <c r="G112" s="251"/>
      <c r="H112" s="251"/>
    </row>
    <row r="113" spans="2:8" ht="15">
      <c r="B113" s="233"/>
      <c r="C113" s="251"/>
      <c r="D113" s="251"/>
      <c r="E113" s="251"/>
      <c r="F113" s="252"/>
      <c r="G113" s="251"/>
      <c r="H113" s="251"/>
    </row>
    <row r="114" spans="2:8" ht="15">
      <c r="B114" s="233"/>
      <c r="C114" s="251"/>
      <c r="D114" s="251"/>
      <c r="E114" s="251"/>
      <c r="F114" s="252"/>
      <c r="G114" s="251"/>
      <c r="H114" s="251"/>
    </row>
    <row r="115" spans="2:8" ht="15">
      <c r="B115" s="233"/>
      <c r="C115" s="251"/>
      <c r="D115" s="251"/>
      <c r="E115" s="251"/>
      <c r="F115" s="252"/>
      <c r="G115" s="251"/>
      <c r="H115" s="251"/>
    </row>
    <row r="116" spans="2:8" ht="15">
      <c r="B116" s="233"/>
      <c r="C116" s="251"/>
      <c r="D116" s="251"/>
      <c r="E116" s="251"/>
      <c r="F116" s="252"/>
      <c r="G116" s="251"/>
      <c r="H116" s="251"/>
    </row>
    <row r="117" spans="2:8" ht="15">
      <c r="B117" s="233"/>
      <c r="C117" s="251"/>
      <c r="D117" s="251"/>
      <c r="E117" s="251"/>
      <c r="F117" s="252"/>
      <c r="G117" s="251"/>
      <c r="H117" s="251"/>
    </row>
    <row r="118" spans="2:8" ht="15">
      <c r="B118" s="233"/>
      <c r="C118" s="251"/>
      <c r="D118" s="251"/>
      <c r="E118" s="251"/>
      <c r="F118" s="252"/>
      <c r="G118" s="251"/>
      <c r="H118" s="251"/>
    </row>
    <row r="119" spans="2:8" ht="15">
      <c r="B119" s="233"/>
      <c r="C119" s="251"/>
      <c r="D119" s="251"/>
      <c r="E119" s="251"/>
      <c r="F119" s="252"/>
      <c r="G119" s="251"/>
      <c r="H119" s="251"/>
    </row>
    <row r="120" spans="2:8" ht="15">
      <c r="B120" s="233"/>
      <c r="C120" s="251"/>
      <c r="D120" s="251"/>
      <c r="E120" s="251"/>
      <c r="F120" s="252"/>
      <c r="G120" s="251"/>
      <c r="H120" s="251"/>
    </row>
    <row r="121" spans="2:8" ht="15">
      <c r="B121" s="233"/>
      <c r="C121" s="251"/>
      <c r="D121" s="251"/>
      <c r="E121" s="251"/>
      <c r="F121" s="252"/>
      <c r="G121" s="251"/>
      <c r="H121" s="251"/>
    </row>
    <row r="122" spans="2:8" ht="15">
      <c r="B122" s="233"/>
      <c r="C122" s="251"/>
      <c r="D122" s="251"/>
      <c r="E122" s="251"/>
      <c r="F122" s="252"/>
      <c r="G122" s="251"/>
      <c r="H122" s="251"/>
    </row>
    <row r="123" spans="2:8" ht="15">
      <c r="B123" s="233"/>
      <c r="C123" s="251"/>
      <c r="D123" s="251"/>
      <c r="E123" s="251"/>
      <c r="F123" s="252"/>
      <c r="G123" s="251"/>
      <c r="H123" s="251"/>
    </row>
    <row r="124" spans="2:8" ht="15">
      <c r="B124" s="233"/>
      <c r="C124" s="251"/>
      <c r="D124" s="251"/>
      <c r="E124" s="251"/>
      <c r="F124" s="252"/>
      <c r="G124" s="251"/>
      <c r="H124" s="251"/>
    </row>
    <row r="125" spans="2:8" ht="15">
      <c r="B125" s="233"/>
      <c r="C125" s="251"/>
      <c r="D125" s="251"/>
      <c r="E125" s="251"/>
      <c r="F125" s="252"/>
      <c r="G125" s="251"/>
      <c r="H125" s="251"/>
    </row>
    <row r="126" spans="2:8" ht="15">
      <c r="B126" s="233"/>
      <c r="C126" s="251"/>
      <c r="D126" s="251"/>
      <c r="E126" s="251"/>
      <c r="F126" s="252"/>
      <c r="G126" s="251"/>
      <c r="H126" s="251"/>
    </row>
    <row r="127" spans="2:8" ht="15">
      <c r="B127" s="233"/>
      <c r="C127" s="251"/>
      <c r="D127" s="251"/>
      <c r="E127" s="251"/>
      <c r="F127" s="252"/>
      <c r="G127" s="251"/>
      <c r="H127" s="251"/>
    </row>
    <row r="128" spans="2:8" ht="15">
      <c r="B128" s="233"/>
      <c r="C128" s="251"/>
      <c r="D128" s="251"/>
      <c r="E128" s="251"/>
      <c r="F128" s="252"/>
      <c r="G128" s="251"/>
      <c r="H128" s="251"/>
    </row>
    <row r="129" spans="2:8" ht="15">
      <c r="B129" s="233"/>
      <c r="C129" s="251"/>
      <c r="D129" s="251"/>
      <c r="E129" s="251"/>
      <c r="F129" s="252"/>
      <c r="G129" s="251"/>
      <c r="H129" s="251"/>
    </row>
    <row r="130" spans="2:8" ht="15">
      <c r="B130" s="233"/>
      <c r="C130" s="251"/>
      <c r="D130" s="251"/>
      <c r="E130" s="251"/>
      <c r="F130" s="252"/>
      <c r="G130" s="251"/>
      <c r="H130" s="251"/>
    </row>
    <row r="131" spans="2:8" ht="15">
      <c r="B131" s="233"/>
      <c r="C131" s="251"/>
      <c r="D131" s="251"/>
      <c r="E131" s="251"/>
      <c r="F131" s="252"/>
      <c r="G131" s="251"/>
      <c r="H131" s="251"/>
    </row>
    <row r="132" spans="2:8" ht="15">
      <c r="B132" s="233"/>
      <c r="C132" s="251"/>
      <c r="D132" s="251"/>
      <c r="E132" s="251"/>
      <c r="F132" s="252"/>
      <c r="G132" s="251"/>
      <c r="H132" s="251"/>
    </row>
    <row r="133" spans="2:8" ht="15">
      <c r="B133" s="233"/>
      <c r="C133" s="251"/>
      <c r="D133" s="251"/>
      <c r="E133" s="251"/>
      <c r="F133" s="252"/>
      <c r="G133" s="251"/>
      <c r="H133" s="251"/>
    </row>
    <row r="134" spans="2:8" ht="15">
      <c r="B134" s="233"/>
      <c r="C134" s="251"/>
      <c r="D134" s="251"/>
      <c r="E134" s="251"/>
      <c r="F134" s="252"/>
      <c r="G134" s="251"/>
      <c r="H134" s="251"/>
    </row>
    <row r="135" spans="2:8" ht="15">
      <c r="B135" s="233"/>
      <c r="C135" s="251"/>
      <c r="D135" s="251"/>
      <c r="E135" s="251"/>
      <c r="F135" s="252"/>
      <c r="G135" s="251"/>
      <c r="H135" s="251"/>
    </row>
    <row r="136" spans="2:8" ht="15">
      <c r="B136" s="233"/>
      <c r="C136" s="251"/>
      <c r="D136" s="251"/>
      <c r="E136" s="251"/>
      <c r="F136" s="252"/>
      <c r="G136" s="251"/>
      <c r="H136" s="251"/>
    </row>
    <row r="137" spans="2:8" ht="15">
      <c r="B137" s="233"/>
      <c r="C137" s="251"/>
      <c r="D137" s="251"/>
      <c r="E137" s="251"/>
      <c r="F137" s="252"/>
      <c r="G137" s="251"/>
      <c r="H137" s="251"/>
    </row>
    <row r="138" spans="2:8" ht="15">
      <c r="B138" s="233"/>
      <c r="C138" s="251"/>
      <c r="D138" s="251"/>
      <c r="E138" s="251"/>
      <c r="F138" s="252"/>
      <c r="G138" s="251"/>
      <c r="H138" s="251"/>
    </row>
    <row r="139" spans="2:8" ht="15">
      <c r="B139" s="233"/>
      <c r="C139" s="251"/>
      <c r="D139" s="251"/>
      <c r="E139" s="251"/>
      <c r="F139" s="252"/>
      <c r="G139" s="251"/>
      <c r="H139" s="251"/>
    </row>
    <row r="140" spans="2:8" ht="15">
      <c r="B140" s="233"/>
      <c r="C140" s="251"/>
      <c r="D140" s="251"/>
      <c r="E140" s="251"/>
      <c r="F140" s="252"/>
      <c r="G140" s="251"/>
      <c r="H140" s="251"/>
    </row>
    <row r="141" spans="2:8" ht="15">
      <c r="B141" s="233"/>
      <c r="C141" s="251"/>
      <c r="D141" s="251"/>
      <c r="E141" s="251"/>
      <c r="F141" s="252"/>
      <c r="G141" s="251"/>
      <c r="H141" s="251"/>
    </row>
    <row r="142" spans="2:8" ht="15">
      <c r="B142" s="233"/>
      <c r="C142" s="251"/>
      <c r="D142" s="251"/>
      <c r="E142" s="251"/>
      <c r="F142" s="252"/>
      <c r="G142" s="251"/>
      <c r="H142" s="251"/>
    </row>
    <row r="143" spans="2:8" ht="15">
      <c r="B143" s="233"/>
      <c r="C143" s="251"/>
      <c r="D143" s="251"/>
      <c r="E143" s="251"/>
      <c r="F143" s="252"/>
      <c r="G143" s="251"/>
      <c r="H143" s="251"/>
    </row>
    <row r="144" spans="2:8" ht="15">
      <c r="B144" s="233"/>
      <c r="C144" s="251"/>
      <c r="D144" s="251"/>
      <c r="E144" s="251"/>
      <c r="F144" s="252"/>
      <c r="G144" s="251"/>
      <c r="H144" s="251"/>
    </row>
    <row r="145" spans="2:8" ht="15">
      <c r="B145" s="233"/>
      <c r="C145" s="251"/>
      <c r="D145" s="251"/>
      <c r="E145" s="251"/>
      <c r="F145" s="252"/>
      <c r="G145" s="251"/>
      <c r="H145" s="251"/>
    </row>
    <row r="146" spans="2:8" ht="15">
      <c r="B146" s="233"/>
      <c r="C146" s="251"/>
      <c r="D146" s="251"/>
      <c r="E146" s="251"/>
      <c r="F146" s="252"/>
      <c r="G146" s="251"/>
      <c r="H146" s="251"/>
    </row>
    <row r="147" spans="2:8" ht="15">
      <c r="B147" s="233"/>
      <c r="C147" s="251"/>
      <c r="D147" s="251"/>
      <c r="E147" s="251"/>
      <c r="F147" s="252"/>
      <c r="G147" s="251"/>
      <c r="H147" s="251"/>
    </row>
    <row r="148" spans="2:8" ht="15">
      <c r="B148" s="233"/>
      <c r="C148" s="251"/>
      <c r="D148" s="251"/>
      <c r="E148" s="251"/>
      <c r="F148" s="252"/>
      <c r="G148" s="251"/>
      <c r="H148" s="251"/>
    </row>
    <row r="149" spans="2:8" ht="15">
      <c r="B149" s="233"/>
      <c r="C149" s="251"/>
      <c r="D149" s="251"/>
      <c r="E149" s="251"/>
      <c r="F149" s="252"/>
      <c r="G149" s="251"/>
      <c r="H149" s="251"/>
    </row>
    <row r="150" spans="2:8" ht="15">
      <c r="B150" s="233"/>
      <c r="C150" s="251"/>
      <c r="D150" s="251"/>
      <c r="E150" s="251"/>
      <c r="F150" s="252"/>
      <c r="G150" s="251"/>
      <c r="H150" s="251"/>
    </row>
    <row r="151" spans="2:8" ht="15">
      <c r="B151" s="233"/>
      <c r="C151" s="251"/>
      <c r="D151" s="251"/>
      <c r="E151" s="251"/>
      <c r="F151" s="252"/>
      <c r="G151" s="251"/>
      <c r="H151" s="251"/>
    </row>
    <row r="152" spans="2:8" ht="15">
      <c r="B152" s="233"/>
      <c r="C152" s="251"/>
      <c r="D152" s="251"/>
      <c r="E152" s="251"/>
      <c r="F152" s="252"/>
      <c r="G152" s="251"/>
      <c r="H152" s="251"/>
    </row>
    <row r="153" spans="2:8" ht="15">
      <c r="B153" s="233"/>
      <c r="C153" s="251"/>
      <c r="D153" s="251"/>
      <c r="E153" s="251"/>
      <c r="F153" s="252"/>
      <c r="G153" s="251"/>
      <c r="H153" s="251"/>
    </row>
    <row r="154" spans="2:8" ht="15">
      <c r="B154" s="233"/>
      <c r="C154" s="251"/>
      <c r="D154" s="251"/>
      <c r="E154" s="251"/>
      <c r="F154" s="252"/>
      <c r="G154" s="251"/>
      <c r="H154" s="251"/>
    </row>
    <row r="155" spans="2:8" ht="15">
      <c r="B155" s="233"/>
      <c r="C155" s="251"/>
      <c r="D155" s="251"/>
      <c r="E155" s="251"/>
      <c r="F155" s="252"/>
      <c r="G155" s="251"/>
      <c r="H155" s="251"/>
    </row>
    <row r="156" spans="2:8" ht="15">
      <c r="B156" s="233"/>
      <c r="C156" s="251"/>
      <c r="D156" s="251"/>
      <c r="E156" s="251"/>
      <c r="F156" s="252"/>
      <c r="G156" s="251"/>
      <c r="H156" s="251"/>
    </row>
    <row r="157" spans="2:8" ht="15">
      <c r="B157" s="233"/>
      <c r="C157" s="251"/>
      <c r="D157" s="251"/>
      <c r="E157" s="251"/>
      <c r="F157" s="252"/>
      <c r="G157" s="251"/>
      <c r="H157" s="251"/>
    </row>
    <row r="158" spans="2:8" ht="15">
      <c r="B158" s="233"/>
      <c r="C158" s="251"/>
      <c r="D158" s="251"/>
      <c r="E158" s="251"/>
      <c r="F158" s="252"/>
      <c r="G158" s="251"/>
      <c r="H158" s="251"/>
    </row>
    <row r="159" spans="2:8" ht="15">
      <c r="B159" s="233"/>
      <c r="C159" s="251"/>
      <c r="D159" s="251"/>
      <c r="E159" s="251"/>
      <c r="F159" s="252"/>
      <c r="G159" s="251"/>
      <c r="H159" s="251"/>
    </row>
    <row r="160" spans="2:8" ht="15">
      <c r="B160" s="233"/>
      <c r="C160" s="251"/>
      <c r="D160" s="251"/>
      <c r="E160" s="251"/>
      <c r="F160" s="252"/>
      <c r="G160" s="251"/>
      <c r="H160" s="251"/>
    </row>
    <row r="161" spans="2:8" ht="15">
      <c r="B161" s="233"/>
      <c r="C161" s="251"/>
      <c r="D161" s="251"/>
      <c r="E161" s="251"/>
      <c r="F161" s="252"/>
      <c r="G161" s="251"/>
      <c r="H161" s="251"/>
    </row>
    <row r="162" spans="2:8" ht="15">
      <c r="B162" s="233"/>
      <c r="C162" s="251"/>
      <c r="D162" s="251"/>
      <c r="E162" s="251"/>
      <c r="F162" s="252"/>
      <c r="G162" s="251"/>
      <c r="H162" s="251"/>
    </row>
    <row r="163" spans="2:8" ht="15">
      <c r="B163" s="233"/>
      <c r="C163" s="251"/>
      <c r="D163" s="251"/>
      <c r="E163" s="251"/>
      <c r="F163" s="252"/>
      <c r="G163" s="251"/>
      <c r="H163" s="251"/>
    </row>
    <row r="164" spans="2:8" ht="15">
      <c r="B164" s="233"/>
      <c r="C164" s="251"/>
      <c r="D164" s="251"/>
      <c r="E164" s="251"/>
      <c r="F164" s="252"/>
      <c r="G164" s="251"/>
      <c r="H164" s="251"/>
    </row>
    <row r="165" spans="2:8" ht="15">
      <c r="B165" s="233"/>
      <c r="C165" s="251"/>
      <c r="D165" s="251"/>
      <c r="E165" s="251"/>
      <c r="F165" s="252"/>
      <c r="G165" s="251"/>
      <c r="H165" s="251"/>
    </row>
    <row r="166" spans="2:8" ht="15">
      <c r="B166" s="233"/>
      <c r="C166" s="251"/>
      <c r="D166" s="251"/>
      <c r="E166" s="251"/>
      <c r="F166" s="252"/>
      <c r="G166" s="251"/>
      <c r="H166" s="251"/>
    </row>
    <row r="167" spans="2:8" ht="15">
      <c r="B167" s="233"/>
      <c r="C167" s="251"/>
      <c r="D167" s="251"/>
      <c r="E167" s="251"/>
      <c r="F167" s="252"/>
      <c r="G167" s="251"/>
      <c r="H167" s="251"/>
    </row>
    <row r="168" spans="2:8" ht="15">
      <c r="B168" s="233"/>
      <c r="C168" s="251"/>
      <c r="D168" s="251"/>
      <c r="E168" s="251"/>
      <c r="F168" s="252"/>
      <c r="G168" s="251"/>
      <c r="H168" s="251"/>
    </row>
    <row r="169" spans="2:8" ht="15">
      <c r="B169" s="233"/>
      <c r="C169" s="251"/>
      <c r="D169" s="251"/>
      <c r="E169" s="251"/>
      <c r="F169" s="252"/>
      <c r="G169" s="251"/>
      <c r="H169" s="251"/>
    </row>
    <row r="170" spans="2:8" ht="15">
      <c r="B170" s="233"/>
      <c r="C170" s="251"/>
      <c r="D170" s="251"/>
      <c r="E170" s="251"/>
      <c r="F170" s="252"/>
      <c r="G170" s="251"/>
      <c r="H170" s="251"/>
    </row>
    <row r="171" spans="2:8" ht="15">
      <c r="B171" s="233"/>
      <c r="C171" s="251"/>
      <c r="D171" s="251"/>
      <c r="E171" s="251"/>
      <c r="F171" s="252"/>
      <c r="G171" s="251"/>
      <c r="H171" s="251"/>
    </row>
    <row r="172" spans="2:8" ht="15">
      <c r="B172" s="233"/>
      <c r="C172" s="251"/>
      <c r="D172" s="251"/>
      <c r="E172" s="251"/>
      <c r="F172" s="252"/>
      <c r="G172" s="251"/>
      <c r="H172" s="251"/>
    </row>
    <row r="173" spans="2:8" ht="15">
      <c r="B173" s="233"/>
      <c r="C173" s="251"/>
      <c r="D173" s="251"/>
      <c r="E173" s="251"/>
      <c r="F173" s="252"/>
      <c r="G173" s="251"/>
      <c r="H173" s="251"/>
    </row>
    <row r="174" spans="2:8" ht="15">
      <c r="B174" s="233"/>
      <c r="C174" s="251"/>
      <c r="D174" s="251"/>
      <c r="E174" s="251"/>
      <c r="F174" s="252"/>
      <c r="G174" s="251"/>
      <c r="H174" s="251"/>
    </row>
    <row r="175" spans="2:8" ht="15">
      <c r="B175" s="233"/>
      <c r="C175" s="251"/>
      <c r="D175" s="251"/>
      <c r="E175" s="251"/>
      <c r="F175" s="252"/>
      <c r="G175" s="251"/>
      <c r="H175" s="251"/>
    </row>
    <row r="176" spans="2:8" ht="15">
      <c r="B176" s="233"/>
      <c r="C176" s="251"/>
      <c r="D176" s="251"/>
      <c r="E176" s="251"/>
      <c r="F176" s="252"/>
      <c r="G176" s="251"/>
      <c r="H176" s="251"/>
    </row>
    <row r="177" spans="2:8" ht="15">
      <c r="B177" s="233"/>
      <c r="C177" s="251"/>
      <c r="D177" s="251"/>
      <c r="E177" s="251"/>
      <c r="F177" s="252"/>
      <c r="G177" s="251"/>
      <c r="H177" s="251"/>
    </row>
    <row r="178" spans="2:8" ht="15">
      <c r="B178" s="233"/>
      <c r="C178" s="251"/>
      <c r="D178" s="251"/>
      <c r="E178" s="251"/>
      <c r="F178" s="252"/>
      <c r="G178" s="251"/>
      <c r="H178" s="251"/>
    </row>
    <row r="179" spans="2:8" ht="15">
      <c r="B179" s="233"/>
      <c r="C179" s="251"/>
      <c r="D179" s="251"/>
      <c r="E179" s="251"/>
      <c r="F179" s="252"/>
      <c r="G179" s="251"/>
      <c r="H179" s="251"/>
    </row>
    <row r="180" spans="2:8" ht="15">
      <c r="B180" s="233"/>
      <c r="C180" s="251"/>
      <c r="D180" s="251"/>
      <c r="E180" s="251"/>
      <c r="F180" s="252"/>
      <c r="G180" s="251"/>
      <c r="H180" s="251"/>
    </row>
    <row r="181" spans="2:8" ht="15">
      <c r="B181" s="233"/>
      <c r="C181" s="251"/>
      <c r="D181" s="251"/>
      <c r="E181" s="251"/>
      <c r="F181" s="252"/>
      <c r="G181" s="251"/>
      <c r="H181" s="251"/>
    </row>
    <row r="182" spans="2:8" ht="15">
      <c r="B182" s="233"/>
      <c r="C182" s="251"/>
      <c r="D182" s="251"/>
      <c r="E182" s="251"/>
      <c r="F182" s="252"/>
      <c r="G182" s="251"/>
      <c r="H182" s="251"/>
    </row>
    <row r="183" spans="2:8" ht="15">
      <c r="B183" s="233"/>
      <c r="C183" s="251"/>
      <c r="D183" s="251"/>
      <c r="E183" s="251"/>
      <c r="F183" s="252"/>
      <c r="G183" s="251"/>
      <c r="H183" s="251"/>
    </row>
    <row r="184" spans="2:8" ht="15">
      <c r="B184" s="233"/>
      <c r="C184" s="251"/>
      <c r="D184" s="251"/>
      <c r="E184" s="251"/>
      <c r="F184" s="252"/>
      <c r="G184" s="251"/>
      <c r="H184" s="251"/>
    </row>
    <row r="185" spans="2:8" ht="15">
      <c r="B185" s="233"/>
      <c r="C185" s="251"/>
      <c r="D185" s="251"/>
      <c r="E185" s="251"/>
      <c r="F185" s="252"/>
      <c r="G185" s="251"/>
      <c r="H185" s="251"/>
    </row>
    <row r="186" spans="2:8" ht="15">
      <c r="B186" s="233"/>
      <c r="C186" s="251"/>
      <c r="D186" s="251"/>
      <c r="E186" s="251"/>
      <c r="F186" s="252"/>
      <c r="G186" s="251"/>
      <c r="H186" s="251"/>
    </row>
    <row r="187" spans="2:8" ht="15">
      <c r="B187" s="233"/>
      <c r="C187" s="251"/>
      <c r="D187" s="251"/>
      <c r="E187" s="251"/>
      <c r="F187" s="252"/>
      <c r="G187" s="251"/>
      <c r="H187" s="251"/>
    </row>
    <row r="188" spans="2:8" ht="15">
      <c r="B188" s="233"/>
      <c r="C188" s="251"/>
      <c r="D188" s="251"/>
      <c r="E188" s="251"/>
      <c r="F188" s="252"/>
      <c r="G188" s="251"/>
      <c r="H188" s="251"/>
    </row>
    <row r="189" spans="2:8" ht="15">
      <c r="B189" s="233"/>
      <c r="C189" s="251"/>
      <c r="D189" s="251"/>
      <c r="E189" s="251"/>
      <c r="F189" s="252"/>
      <c r="G189" s="251"/>
      <c r="H189" s="251"/>
    </row>
    <row r="190" spans="2:8" ht="15">
      <c r="B190" s="233"/>
      <c r="C190" s="251"/>
      <c r="D190" s="251"/>
      <c r="E190" s="251"/>
      <c r="F190" s="252"/>
      <c r="G190" s="251"/>
      <c r="H190" s="251"/>
    </row>
    <row r="191" spans="2:8" ht="15">
      <c r="B191" s="233"/>
      <c r="C191" s="251"/>
      <c r="D191" s="251"/>
      <c r="E191" s="251"/>
      <c r="F191" s="252"/>
      <c r="G191" s="251"/>
      <c r="H191" s="251"/>
    </row>
    <row r="192" spans="2:8" ht="15">
      <c r="B192" s="233"/>
      <c r="C192" s="251"/>
      <c r="D192" s="251"/>
      <c r="E192" s="251"/>
      <c r="F192" s="252"/>
      <c r="G192" s="251"/>
      <c r="H192" s="251"/>
    </row>
    <row r="193" spans="2:8" ht="15">
      <c r="B193" s="233"/>
      <c r="C193" s="251"/>
      <c r="D193" s="251"/>
      <c r="E193" s="251"/>
      <c r="F193" s="252"/>
      <c r="G193" s="251"/>
      <c r="H193" s="251"/>
    </row>
    <row r="194" spans="2:8" ht="15">
      <c r="B194" s="233"/>
      <c r="C194" s="251"/>
      <c r="D194" s="251"/>
      <c r="E194" s="251"/>
      <c r="F194" s="252"/>
      <c r="G194" s="251"/>
      <c r="H194" s="251"/>
    </row>
    <row r="195" spans="2:8" ht="15">
      <c r="B195" s="233"/>
      <c r="C195" s="251"/>
      <c r="D195" s="251"/>
      <c r="E195" s="251"/>
      <c r="F195" s="252"/>
      <c r="G195" s="251"/>
      <c r="H195" s="251"/>
    </row>
    <row r="196" spans="2:8" ht="15">
      <c r="B196" s="233"/>
      <c r="C196" s="251"/>
      <c r="D196" s="251"/>
      <c r="E196" s="251"/>
      <c r="F196" s="252"/>
      <c r="G196" s="251"/>
      <c r="H196" s="251"/>
    </row>
    <row r="197" spans="2:8" ht="15">
      <c r="B197" s="233"/>
      <c r="C197" s="251"/>
      <c r="D197" s="251"/>
      <c r="E197" s="251"/>
      <c r="F197" s="252"/>
      <c r="G197" s="251"/>
      <c r="H197" s="251"/>
    </row>
    <row r="198" spans="2:8" ht="15">
      <c r="B198" s="233"/>
      <c r="C198" s="251"/>
      <c r="D198" s="251"/>
      <c r="E198" s="251"/>
      <c r="F198" s="252"/>
      <c r="G198" s="251"/>
      <c r="H198" s="251"/>
    </row>
    <row r="199" spans="2:8" ht="15">
      <c r="B199" s="233"/>
      <c r="C199" s="251"/>
      <c r="D199" s="251"/>
      <c r="E199" s="251"/>
      <c r="F199" s="252"/>
      <c r="G199" s="251"/>
      <c r="H199" s="251"/>
    </row>
    <row r="200" spans="2:8" ht="15">
      <c r="B200" s="233"/>
      <c r="C200" s="251"/>
      <c r="D200" s="251"/>
      <c r="E200" s="251"/>
      <c r="F200" s="252"/>
      <c r="G200" s="251"/>
      <c r="H200" s="251"/>
    </row>
    <row r="201" spans="2:8" ht="15">
      <c r="B201" s="233"/>
      <c r="C201" s="251"/>
      <c r="D201" s="251"/>
      <c r="E201" s="251"/>
      <c r="F201" s="252"/>
      <c r="G201" s="251"/>
      <c r="H201" s="251"/>
    </row>
    <row r="202" spans="2:8" ht="15">
      <c r="B202" s="233"/>
      <c r="C202" s="251"/>
      <c r="D202" s="251"/>
      <c r="E202" s="251"/>
      <c r="F202" s="252"/>
      <c r="G202" s="251"/>
      <c r="H202" s="251"/>
    </row>
    <row r="203" spans="2:8" ht="15">
      <c r="B203" s="233"/>
      <c r="C203" s="251"/>
      <c r="D203" s="251"/>
      <c r="E203" s="251"/>
      <c r="F203" s="252"/>
      <c r="G203" s="251"/>
      <c r="H203" s="251"/>
    </row>
    <row r="204" spans="2:8" ht="15">
      <c r="B204" s="233"/>
      <c r="C204" s="251"/>
      <c r="D204" s="251"/>
      <c r="E204" s="251"/>
      <c r="F204" s="252"/>
      <c r="G204" s="251"/>
      <c r="H204" s="251"/>
    </row>
    <row r="205" spans="2:8" ht="15">
      <c r="B205" s="233"/>
      <c r="C205" s="251"/>
      <c r="D205" s="251"/>
      <c r="E205" s="251"/>
      <c r="F205" s="252"/>
      <c r="G205" s="251"/>
      <c r="H205" s="251"/>
    </row>
    <row r="206" spans="2:8" ht="15">
      <c r="B206" s="233"/>
      <c r="C206" s="251"/>
      <c r="D206" s="251"/>
      <c r="E206" s="251"/>
      <c r="F206" s="252"/>
      <c r="G206" s="251"/>
      <c r="H206" s="251"/>
    </row>
    <row r="207" spans="2:8" ht="15">
      <c r="B207" s="233"/>
      <c r="C207" s="251"/>
      <c r="D207" s="251"/>
      <c r="E207" s="251"/>
      <c r="F207" s="252"/>
      <c r="G207" s="251"/>
      <c r="H207" s="251"/>
    </row>
    <row r="208" spans="2:8" ht="15">
      <c r="B208" s="233"/>
      <c r="C208" s="251"/>
      <c r="D208" s="251"/>
      <c r="E208" s="251"/>
      <c r="F208" s="252"/>
      <c r="G208" s="251"/>
      <c r="H208" s="251"/>
    </row>
    <row r="209" spans="2:8" ht="15">
      <c r="B209" s="233"/>
      <c r="C209" s="251"/>
      <c r="D209" s="251"/>
      <c r="E209" s="251"/>
      <c r="F209" s="252"/>
      <c r="G209" s="251"/>
      <c r="H209" s="251"/>
    </row>
    <row r="210" spans="2:8" ht="15">
      <c r="B210" s="233"/>
      <c r="C210" s="251"/>
      <c r="D210" s="251"/>
      <c r="E210" s="251"/>
      <c r="F210" s="252"/>
      <c r="G210" s="251"/>
      <c r="H210" s="251"/>
    </row>
    <row r="211" spans="2:8" ht="15">
      <c r="B211" s="233"/>
      <c r="C211" s="251"/>
      <c r="D211" s="251"/>
      <c r="E211" s="251"/>
      <c r="F211" s="252"/>
      <c r="G211" s="251"/>
      <c r="H211" s="251"/>
    </row>
    <row r="212" spans="2:8" ht="15">
      <c r="B212" s="233"/>
      <c r="C212" s="251"/>
      <c r="D212" s="251"/>
      <c r="E212" s="251"/>
      <c r="F212" s="252"/>
      <c r="G212" s="251"/>
      <c r="H212" s="251"/>
    </row>
    <row r="213" spans="2:8" ht="15">
      <c r="B213" s="233"/>
      <c r="C213" s="251"/>
      <c r="D213" s="251"/>
      <c r="E213" s="251"/>
      <c r="F213" s="252"/>
      <c r="G213" s="251"/>
      <c r="H213" s="251"/>
    </row>
    <row r="214" spans="2:8" ht="15">
      <c r="B214" s="233"/>
      <c r="C214" s="251"/>
      <c r="D214" s="251"/>
      <c r="E214" s="251"/>
      <c r="F214" s="252"/>
      <c r="G214" s="251"/>
      <c r="H214" s="251"/>
    </row>
    <row r="215" spans="2:8" ht="15">
      <c r="B215" s="233"/>
      <c r="C215" s="251"/>
      <c r="D215" s="251"/>
      <c r="E215" s="251"/>
      <c r="F215" s="252"/>
      <c r="G215" s="251"/>
      <c r="H215" s="251"/>
    </row>
    <row r="216" spans="2:8" ht="15">
      <c r="B216" s="233"/>
      <c r="C216" s="251"/>
      <c r="D216" s="251"/>
      <c r="E216" s="251"/>
      <c r="F216" s="252"/>
      <c r="G216" s="251"/>
      <c r="H216" s="251"/>
    </row>
    <row r="217" spans="2:8" ht="15">
      <c r="B217" s="233"/>
      <c r="C217" s="251"/>
      <c r="D217" s="251"/>
      <c r="E217" s="251"/>
      <c r="F217" s="252"/>
      <c r="G217" s="251"/>
      <c r="H217" s="251"/>
    </row>
    <row r="218" spans="2:8" ht="15">
      <c r="B218" s="233"/>
      <c r="C218" s="251"/>
      <c r="D218" s="251"/>
      <c r="E218" s="251"/>
      <c r="F218" s="252"/>
      <c r="G218" s="251"/>
      <c r="H218" s="251"/>
    </row>
    <row r="219" spans="2:8" ht="15">
      <c r="B219" s="233"/>
      <c r="C219" s="251"/>
      <c r="D219" s="251"/>
      <c r="E219" s="251"/>
      <c r="F219" s="252"/>
      <c r="G219" s="251"/>
      <c r="H219" s="251"/>
    </row>
    <row r="220" spans="2:8" ht="15">
      <c r="B220" s="233"/>
      <c r="C220" s="251"/>
      <c r="D220" s="251"/>
      <c r="E220" s="251"/>
      <c r="F220" s="252"/>
      <c r="G220" s="251"/>
      <c r="H220" s="251"/>
    </row>
    <row r="221" spans="2:8" ht="15">
      <c r="B221" s="233"/>
      <c r="C221" s="251"/>
      <c r="D221" s="251"/>
      <c r="E221" s="251"/>
      <c r="F221" s="252"/>
      <c r="G221" s="251"/>
      <c r="H221" s="251"/>
    </row>
    <row r="222" spans="2:8" ht="15">
      <c r="B222" s="233"/>
      <c r="C222" s="251"/>
      <c r="D222" s="251"/>
      <c r="E222" s="251"/>
      <c r="F222" s="252"/>
      <c r="G222" s="251"/>
      <c r="H222" s="251"/>
    </row>
    <row r="223" spans="2:8" ht="15">
      <c r="B223" s="233"/>
      <c r="C223" s="251"/>
      <c r="D223" s="251"/>
      <c r="E223" s="251"/>
      <c r="F223" s="252"/>
      <c r="G223" s="251"/>
      <c r="H223" s="251"/>
    </row>
    <row r="224" spans="2:8" ht="15">
      <c r="B224" s="233"/>
      <c r="C224" s="251"/>
      <c r="D224" s="251"/>
      <c r="E224" s="251"/>
      <c r="F224" s="252"/>
      <c r="G224" s="251"/>
      <c r="H224" s="251"/>
    </row>
    <row r="225" spans="2:8" ht="15">
      <c r="B225" s="233"/>
      <c r="C225" s="251"/>
      <c r="D225" s="251"/>
      <c r="E225" s="251"/>
      <c r="F225" s="252"/>
      <c r="G225" s="251"/>
      <c r="H225" s="251"/>
    </row>
    <row r="226" spans="2:8" ht="15">
      <c r="B226" s="233"/>
      <c r="C226" s="251"/>
      <c r="D226" s="251"/>
      <c r="E226" s="251"/>
      <c r="F226" s="252"/>
      <c r="G226" s="251"/>
      <c r="H226" s="251"/>
    </row>
    <row r="227" spans="2:8" ht="15">
      <c r="B227" s="233"/>
      <c r="C227" s="251"/>
      <c r="D227" s="251"/>
      <c r="E227" s="251"/>
      <c r="F227" s="252"/>
      <c r="G227" s="251"/>
      <c r="H227" s="251"/>
    </row>
    <row r="228" spans="2:8" ht="15">
      <c r="B228" s="233"/>
      <c r="C228" s="251"/>
      <c r="D228" s="251"/>
      <c r="E228" s="251"/>
      <c r="F228" s="252"/>
      <c r="G228" s="251"/>
      <c r="H228" s="251"/>
    </row>
    <row r="229" spans="2:8" ht="15">
      <c r="B229" s="233"/>
      <c r="C229" s="251"/>
      <c r="D229" s="251"/>
      <c r="E229" s="251"/>
      <c r="F229" s="252"/>
      <c r="G229" s="251"/>
      <c r="H229" s="251"/>
    </row>
    <row r="230" spans="2:8" ht="15">
      <c r="B230" s="233"/>
      <c r="C230" s="251"/>
      <c r="D230" s="251"/>
      <c r="E230" s="251"/>
      <c r="F230" s="252"/>
      <c r="G230" s="251"/>
      <c r="H230" s="251"/>
    </row>
    <row r="231" spans="2:8" ht="15">
      <c r="B231" s="233"/>
      <c r="C231" s="251"/>
      <c r="D231" s="251"/>
      <c r="E231" s="251"/>
      <c r="F231" s="252"/>
      <c r="G231" s="251"/>
      <c r="H231" s="251"/>
    </row>
    <row r="232" spans="2:8" ht="15">
      <c r="B232" s="233"/>
      <c r="C232" s="251"/>
      <c r="D232" s="251"/>
      <c r="E232" s="251"/>
      <c r="F232" s="252"/>
      <c r="G232" s="251"/>
      <c r="H232" s="251"/>
    </row>
    <row r="233" spans="2:8" ht="15">
      <c r="B233" s="233"/>
      <c r="C233" s="251"/>
      <c r="D233" s="251"/>
      <c r="E233" s="251"/>
      <c r="F233" s="252"/>
      <c r="G233" s="251"/>
      <c r="H233" s="251"/>
    </row>
    <row r="234" spans="2:8" ht="15">
      <c r="B234" s="233"/>
      <c r="C234" s="251"/>
      <c r="D234" s="251"/>
      <c r="E234" s="251"/>
      <c r="F234" s="252"/>
      <c r="G234" s="251"/>
      <c r="H234" s="251"/>
    </row>
    <row r="235" spans="2:8" ht="15">
      <c r="B235" s="233"/>
      <c r="C235" s="251"/>
      <c r="D235" s="251"/>
      <c r="E235" s="251"/>
      <c r="F235" s="252"/>
      <c r="G235" s="251"/>
      <c r="H235" s="251"/>
    </row>
    <row r="236" spans="2:8" ht="15">
      <c r="B236" s="233"/>
      <c r="C236" s="251"/>
      <c r="D236" s="251"/>
      <c r="E236" s="251"/>
      <c r="F236" s="252"/>
      <c r="G236" s="251"/>
      <c r="H236" s="251"/>
    </row>
    <row r="237" spans="2:8" ht="15">
      <c r="B237" s="233"/>
      <c r="C237" s="251"/>
      <c r="D237" s="251"/>
      <c r="E237" s="251"/>
      <c r="F237" s="252"/>
      <c r="G237" s="251"/>
      <c r="H237" s="251"/>
    </row>
    <row r="238" spans="2:8" ht="15">
      <c r="B238" s="233"/>
      <c r="C238" s="251"/>
      <c r="D238" s="251"/>
      <c r="E238" s="251"/>
      <c r="F238" s="252"/>
      <c r="G238" s="251"/>
      <c r="H238" s="251"/>
    </row>
    <row r="239" spans="2:8" ht="15">
      <c r="B239" s="233"/>
      <c r="C239" s="251"/>
      <c r="D239" s="251"/>
      <c r="E239" s="251"/>
      <c r="F239" s="252"/>
      <c r="G239" s="251"/>
      <c r="H239" s="251"/>
    </row>
    <row r="240" spans="2:8" ht="15">
      <c r="B240" s="233"/>
      <c r="C240" s="251"/>
      <c r="D240" s="251"/>
      <c r="E240" s="251"/>
      <c r="F240" s="252"/>
      <c r="G240" s="251"/>
      <c r="H240" s="251"/>
    </row>
    <row r="241" spans="2:8" ht="15">
      <c r="B241" s="233"/>
      <c r="C241" s="251"/>
      <c r="D241" s="251"/>
      <c r="E241" s="251"/>
      <c r="F241" s="252"/>
      <c r="G241" s="251"/>
      <c r="H241" s="251"/>
    </row>
    <row r="242" spans="2:8" ht="15">
      <c r="B242" s="233"/>
      <c r="C242" s="251"/>
      <c r="D242" s="251"/>
      <c r="E242" s="251"/>
      <c r="F242" s="252"/>
      <c r="G242" s="251"/>
      <c r="H242" s="251"/>
    </row>
    <row r="243" spans="2:8" ht="15">
      <c r="B243" s="233"/>
      <c r="C243" s="251"/>
      <c r="D243" s="251"/>
      <c r="E243" s="251"/>
      <c r="F243" s="252"/>
      <c r="G243" s="251"/>
      <c r="H243" s="251"/>
    </row>
    <row r="244" spans="2:8" ht="15">
      <c r="B244" s="233"/>
      <c r="C244" s="251"/>
      <c r="D244" s="251"/>
      <c r="E244" s="251"/>
      <c r="F244" s="252"/>
      <c r="G244" s="251"/>
      <c r="H244" s="251"/>
    </row>
    <row r="245" spans="2:8" ht="15">
      <c r="B245" s="233"/>
      <c r="C245" s="251"/>
      <c r="D245" s="251"/>
      <c r="E245" s="251"/>
      <c r="F245" s="252"/>
      <c r="G245" s="251"/>
      <c r="H245" s="251"/>
    </row>
    <row r="246" spans="2:8" ht="15">
      <c r="B246" s="233"/>
      <c r="C246" s="251"/>
      <c r="D246" s="251"/>
      <c r="E246" s="251"/>
      <c r="F246" s="252"/>
      <c r="G246" s="251"/>
      <c r="H246" s="251"/>
    </row>
    <row r="247" spans="2:8" ht="15">
      <c r="B247" s="233"/>
      <c r="C247" s="251"/>
      <c r="D247" s="251"/>
      <c r="E247" s="251"/>
      <c r="F247" s="252"/>
      <c r="G247" s="251"/>
      <c r="H247" s="251"/>
    </row>
    <row r="248" spans="2:8" ht="15">
      <c r="B248" s="233"/>
      <c r="C248" s="251"/>
      <c r="D248" s="251"/>
      <c r="E248" s="251"/>
      <c r="F248" s="252"/>
      <c r="G248" s="251"/>
      <c r="H248" s="251"/>
    </row>
    <row r="249" spans="2:8" ht="15">
      <c r="B249" s="233"/>
      <c r="C249" s="251"/>
      <c r="D249" s="251"/>
      <c r="E249" s="251"/>
      <c r="F249" s="252"/>
      <c r="G249" s="251"/>
      <c r="H249" s="251"/>
    </row>
    <row r="250" spans="2:8" ht="15">
      <c r="B250" s="233"/>
      <c r="C250" s="251"/>
      <c r="D250" s="251"/>
      <c r="E250" s="251"/>
      <c r="F250" s="252"/>
      <c r="G250" s="251"/>
      <c r="H250" s="251"/>
    </row>
    <row r="251" spans="2:8" ht="15">
      <c r="B251" s="233"/>
      <c r="C251" s="251"/>
      <c r="D251" s="251"/>
      <c r="E251" s="251"/>
      <c r="F251" s="252"/>
      <c r="G251" s="251"/>
      <c r="H251" s="251"/>
    </row>
    <row r="252" spans="2:8" ht="15">
      <c r="B252" s="233"/>
      <c r="C252" s="251"/>
      <c r="D252" s="251"/>
      <c r="E252" s="251"/>
      <c r="F252" s="252"/>
      <c r="G252" s="251"/>
      <c r="H252" s="251"/>
    </row>
    <row r="253" spans="2:8" ht="15">
      <c r="B253" s="233"/>
      <c r="C253" s="251"/>
      <c r="D253" s="251"/>
      <c r="E253" s="251"/>
      <c r="F253" s="252"/>
      <c r="G253" s="251"/>
      <c r="H253" s="251"/>
    </row>
    <row r="254" spans="2:8" ht="15">
      <c r="B254" s="233"/>
      <c r="C254" s="251"/>
      <c r="D254" s="251"/>
      <c r="E254" s="251"/>
      <c r="F254" s="252"/>
      <c r="G254" s="251"/>
      <c r="H254" s="251"/>
    </row>
    <row r="255" spans="2:8" ht="15">
      <c r="B255" s="233"/>
      <c r="C255" s="251"/>
      <c r="D255" s="251"/>
      <c r="E255" s="251"/>
      <c r="F255" s="252"/>
      <c r="G255" s="251"/>
      <c r="H255" s="251"/>
    </row>
    <row r="256" spans="2:8" ht="15">
      <c r="B256" s="233"/>
      <c r="C256" s="251"/>
      <c r="D256" s="251"/>
      <c r="E256" s="251"/>
      <c r="F256" s="252"/>
      <c r="G256" s="251"/>
      <c r="H256" s="251"/>
    </row>
    <row r="257" spans="2:8" ht="15">
      <c r="B257" s="233"/>
      <c r="C257" s="251"/>
      <c r="D257" s="251"/>
      <c r="E257" s="251"/>
      <c r="F257" s="252"/>
      <c r="G257" s="251"/>
      <c r="H257" s="251"/>
    </row>
    <row r="258" spans="2:8" ht="15">
      <c r="B258" s="233"/>
      <c r="C258" s="251"/>
      <c r="D258" s="251"/>
      <c r="E258" s="251"/>
      <c r="F258" s="252"/>
      <c r="G258" s="251"/>
      <c r="H258" s="251"/>
    </row>
    <row r="259" spans="2:8" ht="15">
      <c r="B259" s="233"/>
      <c r="C259" s="251"/>
      <c r="D259" s="251"/>
      <c r="E259" s="251"/>
      <c r="F259" s="252"/>
      <c r="G259" s="251"/>
      <c r="H259" s="251"/>
    </row>
    <row r="260" spans="2:8" ht="15">
      <c r="B260" s="233"/>
      <c r="C260" s="251"/>
      <c r="D260" s="251"/>
      <c r="E260" s="251"/>
      <c r="F260" s="252"/>
      <c r="G260" s="251"/>
      <c r="H260" s="251"/>
    </row>
    <row r="261" spans="2:8" ht="15">
      <c r="B261" s="233"/>
      <c r="C261" s="251"/>
      <c r="D261" s="251"/>
      <c r="E261" s="251"/>
      <c r="F261" s="252"/>
      <c r="G261" s="251"/>
      <c r="H261" s="251"/>
    </row>
    <row r="262" spans="2:8" ht="15">
      <c r="B262" s="233"/>
      <c r="C262" s="251"/>
      <c r="D262" s="251"/>
      <c r="E262" s="251"/>
      <c r="F262" s="252"/>
      <c r="G262" s="251"/>
      <c r="H262" s="251"/>
    </row>
    <row r="263" spans="2:8" ht="15">
      <c r="B263" s="233"/>
      <c r="C263" s="251"/>
      <c r="D263" s="251"/>
      <c r="E263" s="251"/>
      <c r="F263" s="252"/>
      <c r="G263" s="251"/>
      <c r="H263" s="251"/>
    </row>
    <row r="264" spans="2:8" ht="15">
      <c r="B264" s="233"/>
      <c r="C264" s="251"/>
      <c r="D264" s="251"/>
      <c r="E264" s="251"/>
      <c r="F264" s="252"/>
      <c r="G264" s="251"/>
      <c r="H264" s="251"/>
    </row>
    <row r="265" spans="2:8" ht="15">
      <c r="B265" s="233"/>
      <c r="C265" s="251"/>
      <c r="D265" s="251"/>
      <c r="E265" s="251"/>
      <c r="F265" s="252"/>
      <c r="G265" s="251"/>
      <c r="H265" s="251"/>
    </row>
    <row r="266" spans="2:8" ht="15">
      <c r="B266" s="233"/>
      <c r="C266" s="251"/>
      <c r="D266" s="251"/>
      <c r="E266" s="251"/>
      <c r="F266" s="252"/>
      <c r="G266" s="251"/>
      <c r="H266" s="251"/>
    </row>
    <row r="267" spans="2:8" ht="15">
      <c r="B267" s="233"/>
      <c r="C267" s="251"/>
      <c r="D267" s="251"/>
      <c r="E267" s="251"/>
      <c r="F267" s="252"/>
      <c r="G267" s="251"/>
      <c r="H267" s="251"/>
    </row>
    <row r="268" spans="2:8" ht="15">
      <c r="B268" s="233"/>
      <c r="C268" s="251"/>
      <c r="D268" s="251"/>
      <c r="E268" s="251"/>
      <c r="F268" s="252"/>
      <c r="G268" s="251"/>
      <c r="H268" s="251"/>
    </row>
    <row r="269" spans="2:8" ht="15">
      <c r="B269" s="233"/>
      <c r="C269" s="251"/>
      <c r="D269" s="251"/>
      <c r="E269" s="251"/>
      <c r="F269" s="252"/>
      <c r="G269" s="251"/>
      <c r="H269" s="251"/>
    </row>
    <row r="270" spans="2:8" ht="15">
      <c r="B270" s="233"/>
      <c r="C270" s="251"/>
      <c r="D270" s="251"/>
      <c r="E270" s="251"/>
      <c r="F270" s="252"/>
      <c r="G270" s="251"/>
      <c r="H270" s="251"/>
    </row>
    <row r="271" spans="2:8" ht="15">
      <c r="B271" s="233"/>
      <c r="C271" s="251"/>
      <c r="D271" s="251"/>
      <c r="E271" s="251"/>
      <c r="F271" s="252"/>
      <c r="G271" s="251"/>
      <c r="H271" s="251"/>
    </row>
    <row r="272" spans="2:8" ht="15">
      <c r="B272" s="233"/>
      <c r="C272" s="251"/>
      <c r="D272" s="251"/>
      <c r="E272" s="251"/>
      <c r="F272" s="252"/>
      <c r="G272" s="251"/>
      <c r="H272" s="251"/>
    </row>
    <row r="273" spans="2:8" ht="15">
      <c r="B273" s="233"/>
      <c r="C273" s="251"/>
      <c r="D273" s="251"/>
      <c r="E273" s="251"/>
      <c r="F273" s="252"/>
      <c r="G273" s="251"/>
      <c r="H273" s="251"/>
    </row>
    <row r="274" spans="2:8" ht="15">
      <c r="B274" s="233"/>
      <c r="C274" s="251"/>
      <c r="D274" s="251"/>
      <c r="E274" s="251"/>
      <c r="F274" s="252"/>
      <c r="G274" s="251"/>
      <c r="H274" s="251"/>
    </row>
    <row r="275" spans="2:8" ht="15">
      <c r="B275" s="233"/>
      <c r="C275" s="251"/>
      <c r="D275" s="251"/>
      <c r="E275" s="251"/>
      <c r="F275" s="252"/>
      <c r="G275" s="251"/>
      <c r="H275" s="251"/>
    </row>
    <row r="276" spans="2:8" ht="15">
      <c r="B276" s="233"/>
      <c r="C276" s="251"/>
      <c r="D276" s="251"/>
      <c r="E276" s="251"/>
      <c r="F276" s="252"/>
      <c r="G276" s="251"/>
      <c r="H276" s="251"/>
    </row>
    <row r="277" spans="2:8" ht="15">
      <c r="B277" s="233"/>
      <c r="C277" s="251"/>
      <c r="D277" s="251"/>
      <c r="E277" s="251"/>
      <c r="F277" s="252"/>
      <c r="G277" s="251"/>
      <c r="H277" s="251"/>
    </row>
    <row r="278" spans="2:8" ht="15">
      <c r="B278" s="233"/>
      <c r="C278" s="251"/>
      <c r="D278" s="251"/>
      <c r="E278" s="251"/>
      <c r="F278" s="252"/>
      <c r="G278" s="251"/>
      <c r="H278" s="251"/>
    </row>
    <row r="279" spans="2:8" ht="15">
      <c r="B279" s="233"/>
      <c r="C279" s="251"/>
      <c r="D279" s="251"/>
      <c r="E279" s="251"/>
      <c r="F279" s="252"/>
      <c r="G279" s="251"/>
      <c r="H279" s="251"/>
    </row>
    <row r="280" spans="2:8" ht="15">
      <c r="B280" s="233"/>
      <c r="C280" s="251"/>
      <c r="D280" s="251"/>
      <c r="E280" s="251"/>
      <c r="F280" s="252"/>
      <c r="G280" s="251"/>
      <c r="H280" s="251"/>
    </row>
    <row r="281" spans="2:8" ht="15">
      <c r="B281" s="233"/>
      <c r="C281" s="251"/>
      <c r="D281" s="251"/>
      <c r="E281" s="251"/>
      <c r="F281" s="252"/>
      <c r="G281" s="251"/>
      <c r="H281" s="251"/>
    </row>
    <row r="282" spans="2:8" ht="15">
      <c r="B282" s="233"/>
      <c r="C282" s="251"/>
      <c r="D282" s="251"/>
      <c r="E282" s="251"/>
      <c r="F282" s="252"/>
      <c r="G282" s="251"/>
      <c r="H282" s="251"/>
    </row>
    <row r="283" spans="2:8" ht="15">
      <c r="B283" s="233"/>
      <c r="C283" s="251"/>
      <c r="D283" s="251"/>
      <c r="E283" s="251"/>
      <c r="F283" s="252"/>
      <c r="G283" s="251"/>
      <c r="H283" s="251"/>
    </row>
    <row r="284" spans="2:8" ht="15">
      <c r="B284" s="233"/>
      <c r="C284" s="251"/>
      <c r="D284" s="251"/>
      <c r="E284" s="251"/>
      <c r="F284" s="252"/>
      <c r="G284" s="251"/>
      <c r="H284" s="251"/>
    </row>
    <row r="285" spans="2:8" ht="15">
      <c r="B285" s="233"/>
      <c r="C285" s="251"/>
      <c r="D285" s="251"/>
      <c r="E285" s="251"/>
      <c r="F285" s="252"/>
      <c r="G285" s="251"/>
      <c r="H285" s="251"/>
    </row>
    <row r="286" spans="2:8" ht="15">
      <c r="B286" s="233"/>
      <c r="C286" s="251"/>
      <c r="D286" s="251"/>
      <c r="E286" s="251"/>
      <c r="F286" s="252"/>
      <c r="G286" s="251"/>
      <c r="H286" s="251"/>
    </row>
    <row r="287" spans="2:8" ht="15">
      <c r="B287" s="233"/>
      <c r="C287" s="251"/>
      <c r="D287" s="251"/>
      <c r="E287" s="251"/>
      <c r="F287" s="252"/>
      <c r="G287" s="251"/>
      <c r="H287" s="251"/>
    </row>
    <row r="288" spans="2:8" ht="15">
      <c r="B288" s="233"/>
      <c r="C288" s="251"/>
      <c r="D288" s="251"/>
      <c r="E288" s="251"/>
      <c r="F288" s="252"/>
      <c r="G288" s="251"/>
      <c r="H288" s="251"/>
    </row>
    <row r="289" spans="2:8" ht="15">
      <c r="B289" s="233"/>
      <c r="C289" s="251"/>
      <c r="D289" s="251"/>
      <c r="E289" s="251"/>
      <c r="F289" s="252"/>
      <c r="G289" s="251"/>
      <c r="H289" s="251"/>
    </row>
    <row r="290" spans="2:8" ht="15">
      <c r="B290" s="233"/>
      <c r="C290" s="251"/>
      <c r="D290" s="251"/>
      <c r="E290" s="251"/>
      <c r="F290" s="252"/>
      <c r="G290" s="251"/>
      <c r="H290" s="251"/>
    </row>
    <row r="291" spans="2:8" ht="15">
      <c r="B291" s="233"/>
      <c r="C291" s="251"/>
      <c r="D291" s="251"/>
      <c r="E291" s="251"/>
      <c r="F291" s="252"/>
      <c r="G291" s="251"/>
      <c r="H291" s="251"/>
    </row>
    <row r="292" spans="2:8" ht="15">
      <c r="B292" s="233"/>
      <c r="C292" s="251"/>
      <c r="D292" s="251"/>
      <c r="E292" s="251"/>
      <c r="F292" s="252"/>
      <c r="G292" s="251"/>
      <c r="H292" s="251"/>
    </row>
    <row r="293" spans="2:8" ht="15">
      <c r="B293" s="233"/>
      <c r="C293" s="251"/>
      <c r="D293" s="251"/>
      <c r="E293" s="251"/>
      <c r="F293" s="252"/>
      <c r="G293" s="251"/>
      <c r="H293" s="251"/>
    </row>
    <row r="294" spans="2:8" ht="15">
      <c r="B294" s="233"/>
      <c r="C294" s="251"/>
      <c r="D294" s="251"/>
      <c r="E294" s="251"/>
      <c r="F294" s="252"/>
      <c r="G294" s="251"/>
      <c r="H294" s="251"/>
    </row>
    <row r="295" spans="2:8" ht="15">
      <c r="B295" s="233"/>
      <c r="C295" s="251"/>
      <c r="D295" s="251"/>
      <c r="E295" s="251"/>
      <c r="F295" s="252"/>
      <c r="G295" s="251"/>
      <c r="H295" s="251"/>
    </row>
    <row r="296" spans="2:8" ht="15">
      <c r="B296" s="233"/>
      <c r="C296" s="251"/>
      <c r="D296" s="251"/>
      <c r="E296" s="251"/>
      <c r="F296" s="252"/>
      <c r="G296" s="251"/>
      <c r="H296" s="251"/>
    </row>
    <row r="297" spans="2:8" ht="15">
      <c r="B297" s="233"/>
      <c r="C297" s="251"/>
      <c r="D297" s="251"/>
      <c r="E297" s="251"/>
      <c r="F297" s="252"/>
      <c r="G297" s="251"/>
      <c r="H297" s="251"/>
    </row>
    <row r="298" spans="2:8" ht="15">
      <c r="B298" s="233"/>
      <c r="C298" s="251"/>
      <c r="D298" s="251"/>
      <c r="E298" s="251"/>
      <c r="F298" s="252"/>
      <c r="G298" s="251"/>
      <c r="H298" s="251"/>
    </row>
    <row r="299" spans="2:8" ht="15">
      <c r="B299" s="233"/>
      <c r="C299" s="251"/>
      <c r="D299" s="251"/>
      <c r="E299" s="251"/>
      <c r="F299" s="252"/>
      <c r="G299" s="251"/>
      <c r="H299" s="251"/>
    </row>
    <row r="300" spans="2:8" ht="15">
      <c r="B300" s="233"/>
      <c r="C300" s="251"/>
      <c r="D300" s="251"/>
      <c r="E300" s="251"/>
      <c r="F300" s="252"/>
      <c r="G300" s="251"/>
      <c r="H300" s="251"/>
    </row>
    <row r="301" spans="2:8" ht="15">
      <c r="B301" s="233"/>
      <c r="C301" s="251"/>
      <c r="D301" s="251"/>
      <c r="E301" s="251"/>
      <c r="F301" s="252"/>
      <c r="G301" s="251"/>
      <c r="H301" s="251"/>
    </row>
    <row r="302" spans="2:8" ht="15">
      <c r="B302" s="233"/>
      <c r="C302" s="251"/>
      <c r="D302" s="251"/>
      <c r="E302" s="251"/>
      <c r="F302" s="252"/>
      <c r="G302" s="251"/>
      <c r="H302" s="251"/>
    </row>
    <row r="303" spans="2:8" ht="15">
      <c r="B303" s="233"/>
      <c r="C303" s="251"/>
      <c r="D303" s="251"/>
      <c r="E303" s="251"/>
      <c r="F303" s="252"/>
      <c r="G303" s="251"/>
      <c r="H303" s="251"/>
    </row>
    <row r="304" spans="2:8" ht="15">
      <c r="B304" s="233"/>
      <c r="C304" s="251"/>
      <c r="D304" s="251"/>
      <c r="E304" s="251"/>
      <c r="F304" s="252"/>
      <c r="G304" s="251"/>
      <c r="H304" s="251"/>
    </row>
    <row r="305" spans="2:8" ht="15">
      <c r="B305" s="233"/>
      <c r="C305" s="251"/>
      <c r="D305" s="251"/>
      <c r="E305" s="251"/>
      <c r="F305" s="252"/>
      <c r="G305" s="251"/>
      <c r="H305" s="251"/>
    </row>
    <row r="306" spans="2:8" ht="15">
      <c r="B306" s="233"/>
      <c r="C306" s="251"/>
      <c r="D306" s="251"/>
      <c r="E306" s="251"/>
      <c r="F306" s="252"/>
      <c r="G306" s="251"/>
      <c r="H306" s="251"/>
    </row>
    <row r="307" spans="2:8" ht="15">
      <c r="B307" s="233"/>
      <c r="C307" s="251"/>
      <c r="D307" s="251"/>
      <c r="E307" s="251"/>
      <c r="F307" s="252"/>
      <c r="G307" s="251"/>
      <c r="H307" s="251"/>
    </row>
    <row r="308" spans="2:8" ht="15">
      <c r="B308" s="233"/>
      <c r="C308" s="251"/>
      <c r="D308" s="251"/>
      <c r="E308" s="251"/>
      <c r="F308" s="252"/>
      <c r="G308" s="251"/>
      <c r="H308" s="251"/>
    </row>
    <row r="309" spans="2:8" ht="15">
      <c r="B309" s="233"/>
      <c r="C309" s="251"/>
      <c r="D309" s="251"/>
      <c r="E309" s="251"/>
      <c r="F309" s="252"/>
      <c r="G309" s="251"/>
      <c r="H309" s="251"/>
    </row>
    <row r="310" spans="2:8" ht="15">
      <c r="B310" s="233"/>
      <c r="C310" s="251"/>
      <c r="D310" s="251"/>
      <c r="E310" s="251"/>
      <c r="F310" s="252"/>
      <c r="G310" s="251"/>
      <c r="H310" s="251"/>
    </row>
    <row r="311" spans="2:8" ht="15">
      <c r="B311" s="233"/>
      <c r="C311" s="251"/>
      <c r="D311" s="251"/>
      <c r="E311" s="251"/>
      <c r="F311" s="252"/>
      <c r="G311" s="251"/>
      <c r="H311" s="251"/>
    </row>
    <row r="312" spans="2:8" ht="15">
      <c r="B312" s="233"/>
      <c r="C312" s="251"/>
      <c r="D312" s="251"/>
      <c r="E312" s="251"/>
      <c r="F312" s="252"/>
      <c r="G312" s="251"/>
      <c r="H312" s="251"/>
    </row>
    <row r="313" spans="2:8" ht="15">
      <c r="B313" s="233"/>
      <c r="C313" s="251"/>
      <c r="D313" s="251"/>
      <c r="E313" s="251"/>
      <c r="F313" s="252"/>
      <c r="G313" s="251"/>
      <c r="H313" s="251"/>
    </row>
    <row r="314" spans="2:8" ht="15">
      <c r="B314" s="233"/>
      <c r="C314" s="251"/>
      <c r="D314" s="251"/>
      <c r="E314" s="251"/>
      <c r="F314" s="252"/>
      <c r="G314" s="251"/>
      <c r="H314" s="251"/>
    </row>
    <row r="315" spans="2:8" ht="15">
      <c r="B315" s="233"/>
      <c r="C315" s="251"/>
      <c r="D315" s="251"/>
      <c r="E315" s="251"/>
      <c r="F315" s="252"/>
      <c r="G315" s="251"/>
      <c r="H315" s="251"/>
    </row>
    <row r="316" spans="2:8" ht="15">
      <c r="B316" s="233"/>
      <c r="C316" s="251"/>
      <c r="D316" s="251"/>
      <c r="E316" s="251"/>
      <c r="F316" s="252"/>
      <c r="G316" s="251"/>
      <c r="H316" s="251"/>
    </row>
    <row r="317" spans="2:8" ht="15">
      <c r="B317" s="233"/>
      <c r="C317" s="251"/>
      <c r="D317" s="251"/>
      <c r="E317" s="251"/>
      <c r="F317" s="252"/>
      <c r="G317" s="251"/>
      <c r="H317" s="251"/>
    </row>
    <row r="318" spans="2:8" ht="15">
      <c r="B318" s="233"/>
      <c r="C318" s="251"/>
      <c r="D318" s="251"/>
      <c r="E318" s="251"/>
      <c r="F318" s="252"/>
      <c r="G318" s="251"/>
      <c r="H318" s="251"/>
    </row>
    <row r="319" spans="2:8" ht="15">
      <c r="B319" s="233"/>
      <c r="C319" s="251"/>
      <c r="D319" s="251"/>
      <c r="E319" s="251"/>
      <c r="F319" s="252"/>
      <c r="G319" s="251"/>
      <c r="H319" s="251"/>
    </row>
    <row r="320" spans="2:8" ht="15">
      <c r="B320" s="233"/>
      <c r="C320" s="251"/>
      <c r="D320" s="251"/>
      <c r="E320" s="251"/>
      <c r="F320" s="252"/>
      <c r="G320" s="251"/>
      <c r="H320" s="251"/>
    </row>
    <row r="321" spans="2:8" ht="15">
      <c r="B321" s="233"/>
      <c r="C321" s="251"/>
      <c r="D321" s="251"/>
      <c r="E321" s="251"/>
      <c r="F321" s="252"/>
      <c r="G321" s="251"/>
      <c r="H321" s="251"/>
    </row>
    <row r="322" spans="2:8" ht="15">
      <c r="B322" s="233"/>
      <c r="C322" s="251"/>
      <c r="D322" s="251"/>
      <c r="E322" s="251"/>
      <c r="F322" s="252"/>
      <c r="G322" s="251"/>
      <c r="H322" s="251"/>
    </row>
    <row r="323" spans="2:8" ht="15">
      <c r="B323" s="233"/>
      <c r="C323" s="251"/>
      <c r="D323" s="251"/>
      <c r="E323" s="251"/>
      <c r="F323" s="252"/>
      <c r="G323" s="251"/>
      <c r="H323" s="251"/>
    </row>
    <row r="324" spans="2:8" ht="15">
      <c r="B324" s="233"/>
      <c r="C324" s="251"/>
      <c r="D324" s="251"/>
      <c r="E324" s="251"/>
      <c r="F324" s="252"/>
      <c r="G324" s="251"/>
      <c r="H324" s="251"/>
    </row>
    <row r="325" spans="2:8" ht="15">
      <c r="B325" s="233"/>
      <c r="C325" s="251"/>
      <c r="D325" s="251"/>
      <c r="E325" s="251"/>
      <c r="F325" s="252"/>
      <c r="G325" s="251"/>
      <c r="H325" s="251"/>
    </row>
    <row r="326" spans="2:8" ht="15">
      <c r="B326" s="233"/>
      <c r="C326" s="251"/>
      <c r="D326" s="251"/>
      <c r="E326" s="251"/>
      <c r="F326" s="252"/>
      <c r="G326" s="251"/>
      <c r="H326" s="251"/>
    </row>
    <row r="327" spans="2:8" ht="15">
      <c r="B327" s="233"/>
      <c r="C327" s="251"/>
      <c r="D327" s="251"/>
      <c r="E327" s="251"/>
      <c r="F327" s="252"/>
      <c r="G327" s="251"/>
      <c r="H327" s="251"/>
    </row>
    <row r="328" spans="2:8" ht="15">
      <c r="B328" s="233"/>
      <c r="C328" s="251"/>
      <c r="D328" s="251"/>
      <c r="E328" s="251"/>
      <c r="F328" s="252"/>
      <c r="G328" s="251"/>
      <c r="H328" s="251"/>
    </row>
    <row r="329" spans="2:8" ht="15">
      <c r="B329" s="233"/>
      <c r="C329" s="251"/>
      <c r="D329" s="251"/>
      <c r="E329" s="251"/>
      <c r="F329" s="252"/>
      <c r="G329" s="251"/>
      <c r="H329" s="251"/>
    </row>
    <row r="330" spans="2:8" ht="15">
      <c r="B330" s="233"/>
      <c r="C330" s="251"/>
      <c r="D330" s="251"/>
      <c r="E330" s="251"/>
      <c r="F330" s="252"/>
      <c r="G330" s="251"/>
      <c r="H330" s="251"/>
    </row>
    <row r="331" spans="2:8" ht="15">
      <c r="B331" s="233"/>
      <c r="C331" s="251"/>
      <c r="D331" s="251"/>
      <c r="E331" s="251"/>
      <c r="F331" s="252"/>
      <c r="G331" s="251"/>
      <c r="H331" s="251"/>
    </row>
    <row r="332" spans="2:8" ht="15">
      <c r="B332" s="233"/>
      <c r="C332" s="251"/>
      <c r="D332" s="251"/>
      <c r="E332" s="251"/>
      <c r="F332" s="252"/>
      <c r="G332" s="251"/>
      <c r="H332" s="251"/>
    </row>
    <row r="333" spans="2:8" ht="15">
      <c r="B333" s="233"/>
      <c r="C333" s="251"/>
      <c r="D333" s="251"/>
      <c r="E333" s="251"/>
      <c r="F333" s="252"/>
      <c r="G333" s="251"/>
      <c r="H333" s="251"/>
    </row>
    <row r="334" spans="2:8" ht="15">
      <c r="B334" s="233"/>
      <c r="C334" s="251"/>
      <c r="D334" s="251"/>
      <c r="E334" s="251"/>
      <c r="F334" s="252"/>
      <c r="G334" s="251"/>
      <c r="H334" s="251"/>
    </row>
    <row r="335" spans="2:8" ht="15">
      <c r="B335" s="233"/>
      <c r="C335" s="251"/>
      <c r="D335" s="251"/>
      <c r="E335" s="251"/>
      <c r="F335" s="252"/>
      <c r="G335" s="251"/>
      <c r="H335" s="251"/>
    </row>
    <row r="336" spans="2:8" ht="15">
      <c r="B336" s="233"/>
      <c r="C336" s="251"/>
      <c r="D336" s="251"/>
      <c r="E336" s="251"/>
      <c r="F336" s="252"/>
      <c r="G336" s="251"/>
      <c r="H336" s="251"/>
    </row>
    <row r="337" spans="2:8" ht="15">
      <c r="B337" s="233"/>
      <c r="C337" s="251"/>
      <c r="D337" s="251"/>
      <c r="E337" s="251"/>
      <c r="F337" s="252"/>
      <c r="G337" s="251"/>
      <c r="H337" s="251"/>
    </row>
    <row r="338" spans="2:8" ht="15">
      <c r="B338" s="233"/>
      <c r="C338" s="251"/>
      <c r="D338" s="251"/>
      <c r="E338" s="251"/>
      <c r="F338" s="252"/>
      <c r="G338" s="251"/>
      <c r="H338" s="251"/>
    </row>
    <row r="339" spans="2:8" ht="15">
      <c r="B339" s="233"/>
      <c r="C339" s="251"/>
      <c r="D339" s="251"/>
      <c r="E339" s="251"/>
      <c r="F339" s="252"/>
      <c r="G339" s="251"/>
      <c r="H339" s="251"/>
    </row>
    <row r="340" spans="2:8" ht="15">
      <c r="B340" s="233"/>
      <c r="C340" s="251"/>
      <c r="D340" s="251"/>
      <c r="E340" s="251"/>
      <c r="F340" s="252"/>
      <c r="G340" s="251"/>
      <c r="H340" s="251"/>
    </row>
    <row r="341" spans="2:8" ht="15">
      <c r="B341" s="233"/>
      <c r="C341" s="251"/>
      <c r="D341" s="251"/>
      <c r="E341" s="251"/>
      <c r="F341" s="252"/>
      <c r="G341" s="251"/>
      <c r="H341" s="251"/>
    </row>
    <row r="342" spans="2:8" ht="15">
      <c r="B342" s="233"/>
      <c r="C342" s="251"/>
      <c r="D342" s="251"/>
      <c r="E342" s="251"/>
      <c r="F342" s="252"/>
      <c r="G342" s="251"/>
      <c r="H342" s="251"/>
    </row>
    <row r="343" spans="2:8" ht="15">
      <c r="B343" s="233"/>
      <c r="C343" s="251"/>
      <c r="D343" s="251"/>
      <c r="E343" s="251"/>
      <c r="F343" s="252"/>
      <c r="G343" s="251"/>
      <c r="H343" s="251"/>
    </row>
    <row r="344" spans="2:8" ht="15">
      <c r="B344" s="233"/>
      <c r="C344" s="251"/>
      <c r="D344" s="251"/>
      <c r="E344" s="251"/>
      <c r="F344" s="252"/>
      <c r="G344" s="251"/>
      <c r="H344" s="251"/>
    </row>
    <row r="345" spans="2:8" ht="15">
      <c r="B345" s="233"/>
      <c r="C345" s="251"/>
      <c r="D345" s="251"/>
      <c r="E345" s="251"/>
      <c r="F345" s="252"/>
      <c r="G345" s="251"/>
      <c r="H345" s="251"/>
    </row>
    <row r="346" spans="2:8" ht="15">
      <c r="B346" s="233"/>
      <c r="C346" s="251"/>
      <c r="D346" s="251"/>
      <c r="E346" s="251"/>
      <c r="F346" s="252"/>
      <c r="G346" s="251"/>
      <c r="H346" s="251"/>
    </row>
    <row r="347" spans="2:8" ht="15">
      <c r="B347" s="233"/>
      <c r="C347" s="251"/>
      <c r="D347" s="251"/>
      <c r="E347" s="251"/>
      <c r="F347" s="252"/>
      <c r="G347" s="251"/>
      <c r="H347" s="251"/>
    </row>
    <row r="348" spans="2:8" ht="15">
      <c r="B348" s="233"/>
      <c r="C348" s="251"/>
      <c r="D348" s="251"/>
      <c r="E348" s="251"/>
      <c r="F348" s="252"/>
      <c r="G348" s="251"/>
      <c r="H348" s="251"/>
    </row>
    <row r="349" spans="2:8" ht="15">
      <c r="B349" s="233"/>
      <c r="C349" s="251"/>
      <c r="D349" s="251"/>
      <c r="E349" s="251"/>
      <c r="F349" s="252"/>
      <c r="G349" s="251"/>
      <c r="H349" s="251"/>
    </row>
    <row r="350" spans="2:8" ht="15">
      <c r="B350" s="233"/>
      <c r="C350" s="251"/>
      <c r="D350" s="251"/>
      <c r="E350" s="251"/>
      <c r="F350" s="252"/>
      <c r="G350" s="251"/>
      <c r="H350" s="251"/>
    </row>
    <row r="351" spans="2:8" ht="15">
      <c r="B351" s="233"/>
      <c r="C351" s="251"/>
      <c r="D351" s="251"/>
      <c r="E351" s="251"/>
      <c r="F351" s="252"/>
      <c r="G351" s="251"/>
      <c r="H351" s="251"/>
    </row>
    <row r="352" spans="2:8" ht="15">
      <c r="B352" s="233"/>
      <c r="C352" s="251"/>
      <c r="D352" s="251"/>
      <c r="E352" s="251"/>
      <c r="F352" s="252"/>
      <c r="G352" s="251"/>
      <c r="H352" s="251"/>
    </row>
    <row r="353" spans="2:8" ht="15">
      <c r="B353" s="233"/>
      <c r="C353" s="251"/>
      <c r="D353" s="251"/>
      <c r="E353" s="251"/>
      <c r="F353" s="252"/>
      <c r="G353" s="251"/>
      <c r="H353" s="251"/>
    </row>
    <row r="354" spans="2:8" ht="15">
      <c r="B354" s="233"/>
      <c r="C354" s="251"/>
      <c r="D354" s="251"/>
      <c r="E354" s="251"/>
      <c r="F354" s="252"/>
      <c r="G354" s="251"/>
      <c r="H354" s="251"/>
    </row>
    <row r="355" spans="2:8" ht="15">
      <c r="B355" s="233"/>
      <c r="C355" s="251"/>
      <c r="D355" s="251"/>
      <c r="E355" s="251"/>
      <c r="F355" s="252"/>
      <c r="G355" s="251"/>
      <c r="H355" s="251"/>
    </row>
    <row r="356" spans="2:8" ht="15">
      <c r="B356" s="233"/>
      <c r="C356" s="251"/>
      <c r="D356" s="251"/>
      <c r="E356" s="251"/>
      <c r="F356" s="252"/>
      <c r="G356" s="251"/>
      <c r="H356" s="251"/>
    </row>
    <row r="357" spans="2:8" ht="15">
      <c r="B357" s="233"/>
      <c r="C357" s="251"/>
      <c r="D357" s="251"/>
      <c r="E357" s="251"/>
      <c r="F357" s="252"/>
      <c r="G357" s="251"/>
      <c r="H357" s="251"/>
    </row>
    <row r="358" spans="2:8" ht="15">
      <c r="B358" s="233"/>
      <c r="C358" s="251"/>
      <c r="D358" s="251"/>
      <c r="E358" s="251"/>
      <c r="F358" s="252"/>
      <c r="G358" s="251"/>
      <c r="H358" s="251"/>
    </row>
    <row r="359" spans="2:8" ht="15">
      <c r="B359" s="233"/>
      <c r="C359" s="251"/>
      <c r="D359" s="251"/>
      <c r="E359" s="251"/>
      <c r="F359" s="252"/>
      <c r="G359" s="251"/>
      <c r="H359" s="251"/>
    </row>
    <row r="360" spans="2:8" ht="15">
      <c r="B360" s="233"/>
      <c r="C360" s="251"/>
      <c r="D360" s="251"/>
      <c r="E360" s="251"/>
      <c r="F360" s="252"/>
      <c r="G360" s="251"/>
      <c r="H360" s="251"/>
    </row>
    <row r="361" spans="2:8" ht="15">
      <c r="B361" s="233"/>
      <c r="C361" s="251"/>
      <c r="D361" s="251"/>
      <c r="E361" s="251"/>
      <c r="F361" s="252"/>
      <c r="G361" s="251"/>
      <c r="H361" s="251"/>
    </row>
    <row r="362" spans="2:8" ht="15">
      <c r="B362" s="233"/>
      <c r="C362" s="251"/>
      <c r="D362" s="251"/>
      <c r="E362" s="251"/>
      <c r="F362" s="252"/>
      <c r="G362" s="251"/>
      <c r="H362" s="251"/>
    </row>
    <row r="363" spans="2:8" ht="15">
      <c r="B363" s="233"/>
      <c r="C363" s="251"/>
      <c r="D363" s="251"/>
      <c r="E363" s="251"/>
      <c r="F363" s="252"/>
      <c r="G363" s="251"/>
      <c r="H363" s="251"/>
    </row>
    <row r="364" spans="2:8" ht="15">
      <c r="B364" s="233"/>
      <c r="C364" s="251"/>
      <c r="D364" s="251"/>
      <c r="E364" s="251"/>
      <c r="F364" s="252"/>
      <c r="G364" s="251"/>
      <c r="H364" s="251"/>
    </row>
    <row r="365" spans="2:8" ht="15">
      <c r="B365" s="233"/>
      <c r="C365" s="251"/>
      <c r="D365" s="251"/>
      <c r="E365" s="251"/>
      <c r="F365" s="252"/>
      <c r="G365" s="251"/>
      <c r="H365" s="251"/>
    </row>
    <row r="366" spans="2:8" ht="15">
      <c r="B366" s="233"/>
      <c r="C366" s="251"/>
      <c r="D366" s="251"/>
      <c r="E366" s="251"/>
      <c r="F366" s="252"/>
      <c r="G366" s="251"/>
      <c r="H366" s="251"/>
    </row>
    <row r="367" spans="2:8" ht="15">
      <c r="B367" s="233"/>
      <c r="C367" s="251"/>
      <c r="D367" s="251"/>
      <c r="E367" s="251"/>
      <c r="F367" s="252"/>
      <c r="G367" s="251"/>
      <c r="H367" s="251"/>
    </row>
    <row r="368" spans="2:8" ht="15">
      <c r="B368" s="233"/>
      <c r="C368" s="251"/>
      <c r="D368" s="251"/>
      <c r="E368" s="251"/>
      <c r="F368" s="252"/>
      <c r="G368" s="251"/>
      <c r="H368" s="251"/>
    </row>
    <row r="369" spans="2:8" ht="15">
      <c r="B369" s="233"/>
      <c r="C369" s="251"/>
      <c r="D369" s="251"/>
      <c r="E369" s="251"/>
      <c r="F369" s="252"/>
      <c r="G369" s="251"/>
      <c r="H369" s="251"/>
    </row>
    <row r="370" spans="2:8" ht="15">
      <c r="B370" s="233"/>
      <c r="C370" s="251"/>
      <c r="D370" s="251"/>
      <c r="E370" s="251"/>
      <c r="F370" s="252"/>
      <c r="G370" s="251"/>
      <c r="H370" s="251"/>
    </row>
    <row r="371" spans="2:8" ht="15">
      <c r="B371" s="233"/>
      <c r="C371" s="251"/>
      <c r="D371" s="251"/>
      <c r="E371" s="251"/>
      <c r="F371" s="252"/>
      <c r="G371" s="251"/>
      <c r="H371" s="251"/>
    </row>
    <row r="372" spans="2:8" ht="15">
      <c r="B372" s="233"/>
      <c r="C372" s="251"/>
      <c r="D372" s="251"/>
      <c r="E372" s="251"/>
      <c r="F372" s="252"/>
      <c r="G372" s="251"/>
      <c r="H372" s="251"/>
    </row>
    <row r="373" spans="2:8" ht="15">
      <c r="B373" s="233"/>
      <c r="C373" s="251"/>
      <c r="D373" s="251"/>
      <c r="E373" s="251"/>
      <c r="F373" s="252"/>
      <c r="G373" s="251"/>
      <c r="H373" s="251"/>
    </row>
    <row r="374" spans="2:8" ht="15">
      <c r="B374" s="233"/>
      <c r="C374" s="251"/>
      <c r="D374" s="251"/>
      <c r="E374" s="251"/>
      <c r="F374" s="252"/>
      <c r="G374" s="251"/>
      <c r="H374" s="251"/>
    </row>
    <row r="375" spans="2:8" ht="15">
      <c r="B375" s="233"/>
      <c r="C375" s="251"/>
      <c r="D375" s="251"/>
      <c r="E375" s="251"/>
      <c r="F375" s="252"/>
      <c r="G375" s="251"/>
      <c r="H375" s="251"/>
    </row>
    <row r="376" spans="2:8" ht="15">
      <c r="B376" s="233"/>
      <c r="C376" s="251"/>
      <c r="D376" s="251"/>
      <c r="E376" s="251"/>
      <c r="F376" s="252"/>
      <c r="G376" s="251"/>
      <c r="H376" s="251"/>
    </row>
    <row r="377" spans="2:8" ht="15">
      <c r="B377" s="233"/>
      <c r="C377" s="251"/>
      <c r="D377" s="251"/>
      <c r="E377" s="251"/>
      <c r="F377" s="252"/>
      <c r="G377" s="251"/>
      <c r="H377" s="251"/>
    </row>
    <row r="378" spans="2:8" ht="15">
      <c r="B378" s="233"/>
      <c r="C378" s="251"/>
      <c r="D378" s="251"/>
      <c r="E378" s="251"/>
      <c r="F378" s="252"/>
      <c r="G378" s="251"/>
      <c r="H378" s="251"/>
    </row>
    <row r="379" spans="2:8" ht="15">
      <c r="B379" s="233"/>
      <c r="C379" s="251"/>
      <c r="D379" s="251"/>
      <c r="E379" s="251"/>
      <c r="F379" s="252"/>
      <c r="G379" s="251"/>
      <c r="H379" s="251"/>
    </row>
    <row r="380" spans="2:8" ht="15">
      <c r="B380" s="233"/>
      <c r="C380" s="251"/>
      <c r="D380" s="251"/>
      <c r="E380" s="251"/>
      <c r="F380" s="252"/>
      <c r="G380" s="251"/>
      <c r="H380" s="251"/>
    </row>
    <row r="381" spans="2:8" ht="15">
      <c r="B381" s="233"/>
      <c r="C381" s="251"/>
      <c r="D381" s="251"/>
      <c r="E381" s="251"/>
      <c r="F381" s="252"/>
      <c r="G381" s="251"/>
      <c r="H381" s="251"/>
    </row>
    <row r="382" spans="2:8" ht="15">
      <c r="B382" s="233"/>
      <c r="C382" s="251"/>
      <c r="D382" s="251"/>
      <c r="E382" s="251"/>
      <c r="F382" s="252"/>
      <c r="G382" s="251"/>
      <c r="H382" s="251"/>
    </row>
    <row r="383" spans="2:8" ht="15">
      <c r="B383" s="233"/>
      <c r="C383" s="251"/>
      <c r="D383" s="251"/>
      <c r="E383" s="251"/>
      <c r="F383" s="252"/>
      <c r="G383" s="251"/>
      <c r="H383" s="251"/>
    </row>
    <row r="384" spans="2:8" ht="15">
      <c r="B384" s="233"/>
      <c r="C384" s="251"/>
      <c r="D384" s="251"/>
      <c r="E384" s="251"/>
      <c r="F384" s="252"/>
      <c r="G384" s="251"/>
      <c r="H384" s="251"/>
    </row>
    <row r="385" spans="2:8" ht="15">
      <c r="B385" s="233"/>
      <c r="C385" s="251"/>
      <c r="D385" s="251"/>
      <c r="E385" s="251"/>
      <c r="F385" s="252"/>
      <c r="G385" s="251"/>
      <c r="H385" s="251"/>
    </row>
    <row r="386" spans="2:8" ht="15">
      <c r="B386" s="233"/>
      <c r="C386" s="251"/>
      <c r="D386" s="251"/>
      <c r="E386" s="251"/>
      <c r="F386" s="252"/>
      <c r="G386" s="251"/>
      <c r="H386" s="251"/>
    </row>
    <row r="387" spans="2:8" ht="15">
      <c r="B387" s="233"/>
      <c r="C387" s="251"/>
      <c r="D387" s="251"/>
      <c r="E387" s="251"/>
      <c r="F387" s="252"/>
      <c r="G387" s="251"/>
      <c r="H387" s="251"/>
    </row>
    <row r="388" spans="2:8" ht="15">
      <c r="B388" s="233"/>
      <c r="C388" s="251"/>
      <c r="D388" s="251"/>
      <c r="E388" s="251"/>
      <c r="F388" s="252"/>
      <c r="G388" s="251"/>
      <c r="H388" s="251"/>
    </row>
    <row r="389" spans="2:8" ht="15">
      <c r="B389" s="233"/>
      <c r="C389" s="251"/>
      <c r="D389" s="251"/>
      <c r="E389" s="251"/>
      <c r="F389" s="252"/>
      <c r="G389" s="251"/>
      <c r="H389" s="251"/>
    </row>
    <row r="390" spans="2:8" ht="15">
      <c r="B390" s="233"/>
      <c r="C390" s="251"/>
      <c r="D390" s="251"/>
      <c r="E390" s="251"/>
      <c r="F390" s="252"/>
      <c r="G390" s="251"/>
      <c r="H390" s="251"/>
    </row>
    <row r="391" spans="2:8" ht="15">
      <c r="B391" s="233"/>
      <c r="C391" s="251"/>
      <c r="D391" s="251"/>
      <c r="E391" s="251"/>
      <c r="F391" s="252"/>
      <c r="G391" s="251"/>
      <c r="H391" s="251"/>
    </row>
    <row r="392" spans="2:8" ht="15">
      <c r="B392" s="233"/>
      <c r="C392" s="251"/>
      <c r="D392" s="251"/>
      <c r="E392" s="251"/>
      <c r="F392" s="252"/>
      <c r="G392" s="251"/>
      <c r="H392" s="251"/>
    </row>
    <row r="393" spans="2:8" ht="15">
      <c r="B393" s="233"/>
      <c r="C393" s="251"/>
      <c r="D393" s="251"/>
      <c r="E393" s="251"/>
      <c r="F393" s="252"/>
      <c r="G393" s="251"/>
      <c r="H393" s="251"/>
    </row>
    <row r="394" spans="2:8" ht="15">
      <c r="B394" s="233"/>
      <c r="C394" s="251"/>
      <c r="D394" s="251"/>
      <c r="E394" s="251"/>
      <c r="F394" s="252"/>
      <c r="G394" s="251"/>
      <c r="H394" s="251"/>
    </row>
    <row r="395" spans="2:8" ht="15">
      <c r="B395" s="233"/>
      <c r="C395" s="251"/>
      <c r="D395" s="251"/>
      <c r="E395" s="251"/>
      <c r="F395" s="252"/>
      <c r="G395" s="251"/>
      <c r="H395" s="251"/>
    </row>
    <row r="396" spans="2:8" ht="15">
      <c r="B396" s="233"/>
      <c r="C396" s="251"/>
      <c r="D396" s="251"/>
      <c r="E396" s="251"/>
      <c r="F396" s="252"/>
      <c r="G396" s="251"/>
      <c r="H396" s="251"/>
    </row>
    <row r="397" spans="2:8" ht="15">
      <c r="B397" s="233"/>
      <c r="C397" s="251"/>
      <c r="D397" s="251"/>
      <c r="E397" s="251"/>
      <c r="F397" s="252"/>
      <c r="G397" s="251"/>
      <c r="H397" s="251"/>
    </row>
    <row r="398" spans="2:8" ht="15">
      <c r="B398" s="233"/>
      <c r="C398" s="251"/>
      <c r="D398" s="251"/>
      <c r="E398" s="251"/>
      <c r="F398" s="252"/>
      <c r="G398" s="251"/>
      <c r="H398" s="251"/>
    </row>
    <row r="399" spans="2:8" ht="15">
      <c r="B399" s="233"/>
      <c r="C399" s="251"/>
      <c r="D399" s="251"/>
      <c r="E399" s="251"/>
      <c r="F399" s="252"/>
      <c r="G399" s="251"/>
      <c r="H399" s="251"/>
    </row>
    <row r="400" spans="2:8" ht="15">
      <c r="B400" s="233"/>
      <c r="C400" s="251"/>
      <c r="D400" s="251"/>
      <c r="E400" s="251"/>
      <c r="F400" s="252"/>
      <c r="G400" s="251"/>
      <c r="H400" s="251"/>
    </row>
    <row r="401" spans="2:8" ht="15">
      <c r="B401" s="233"/>
      <c r="C401" s="251"/>
      <c r="D401" s="251"/>
      <c r="E401" s="251"/>
      <c r="F401" s="252"/>
      <c r="G401" s="251"/>
      <c r="H401" s="251"/>
    </row>
    <row r="402" spans="2:8" ht="15">
      <c r="B402" s="233"/>
      <c r="C402" s="251"/>
      <c r="D402" s="251"/>
      <c r="E402" s="251"/>
      <c r="F402" s="252"/>
      <c r="G402" s="251"/>
      <c r="H402" s="251"/>
    </row>
    <row r="403" spans="2:8" ht="15">
      <c r="B403" s="233"/>
      <c r="C403" s="251"/>
      <c r="D403" s="251"/>
      <c r="E403" s="251"/>
      <c r="F403" s="252"/>
      <c r="G403" s="251"/>
      <c r="H403" s="251"/>
    </row>
    <row r="404" spans="2:8" ht="15">
      <c r="B404" s="233"/>
      <c r="C404" s="251"/>
      <c r="D404" s="251"/>
      <c r="E404" s="251"/>
      <c r="F404" s="252"/>
      <c r="G404" s="251"/>
      <c r="H404" s="251"/>
    </row>
    <row r="405" spans="2:8" ht="15">
      <c r="B405" s="233"/>
      <c r="C405" s="251"/>
      <c r="D405" s="251"/>
      <c r="E405" s="251"/>
      <c r="F405" s="252"/>
      <c r="G405" s="251"/>
      <c r="H405" s="251"/>
    </row>
    <row r="406" spans="2:8" ht="15">
      <c r="B406" s="233"/>
      <c r="C406" s="251"/>
      <c r="D406" s="251"/>
      <c r="E406" s="251"/>
      <c r="F406" s="252"/>
      <c r="G406" s="251"/>
      <c r="H406" s="251"/>
    </row>
    <row r="407" spans="2:8" ht="15">
      <c r="B407" s="233"/>
      <c r="C407" s="251"/>
      <c r="D407" s="251"/>
      <c r="E407" s="251"/>
      <c r="F407" s="252"/>
      <c r="G407" s="251"/>
      <c r="H407" s="251"/>
    </row>
    <row r="408" spans="2:8" ht="15">
      <c r="B408" s="233"/>
      <c r="C408" s="251"/>
      <c r="D408" s="251"/>
      <c r="E408" s="251"/>
      <c r="F408" s="252"/>
      <c r="G408" s="251"/>
      <c r="H408" s="251"/>
    </row>
    <row r="409" spans="2:8" ht="15">
      <c r="B409" s="233"/>
      <c r="C409" s="251"/>
      <c r="D409" s="251"/>
      <c r="E409" s="251"/>
      <c r="F409" s="252"/>
      <c r="G409" s="251"/>
      <c r="H409" s="251"/>
    </row>
    <row r="410" spans="2:8" ht="15">
      <c r="B410" s="233"/>
      <c r="C410" s="251"/>
      <c r="D410" s="251"/>
      <c r="E410" s="251"/>
      <c r="F410" s="252"/>
      <c r="G410" s="251"/>
      <c r="H410" s="251"/>
    </row>
    <row r="411" spans="2:8" ht="15">
      <c r="B411" s="233"/>
      <c r="C411" s="251"/>
      <c r="D411" s="251"/>
      <c r="E411" s="251"/>
      <c r="F411" s="252"/>
      <c r="G411" s="251"/>
      <c r="H411" s="251"/>
    </row>
    <row r="412" spans="2:8" ht="15">
      <c r="B412" s="233"/>
      <c r="C412" s="251"/>
      <c r="D412" s="251"/>
      <c r="E412" s="251"/>
      <c r="F412" s="252"/>
      <c r="G412" s="251"/>
      <c r="H412" s="251"/>
    </row>
    <row r="413" spans="2:8" ht="15">
      <c r="B413" s="233"/>
      <c r="C413" s="251"/>
      <c r="D413" s="251"/>
      <c r="E413" s="251"/>
      <c r="F413" s="252"/>
      <c r="G413" s="251"/>
      <c r="H413" s="251"/>
    </row>
    <row r="414" spans="2:8" ht="15">
      <c r="B414" s="233"/>
      <c r="C414" s="251"/>
      <c r="D414" s="251"/>
      <c r="E414" s="251"/>
      <c r="F414" s="252"/>
      <c r="G414" s="251"/>
      <c r="H414" s="251"/>
    </row>
    <row r="415" spans="2:8" ht="15">
      <c r="B415" s="233"/>
      <c r="C415" s="251"/>
      <c r="D415" s="251"/>
      <c r="E415" s="251"/>
      <c r="F415" s="252"/>
      <c r="G415" s="251"/>
      <c r="H415" s="251"/>
    </row>
    <row r="416" spans="2:8" ht="15">
      <c r="B416" s="233"/>
      <c r="C416" s="251"/>
      <c r="D416" s="251"/>
      <c r="E416" s="251"/>
      <c r="F416" s="252"/>
      <c r="G416" s="251"/>
      <c r="H416" s="251"/>
    </row>
    <row r="417" spans="2:8" ht="15">
      <c r="B417" s="233"/>
      <c r="C417" s="251"/>
      <c r="D417" s="251"/>
      <c r="E417" s="251"/>
      <c r="F417" s="252"/>
      <c r="G417" s="251"/>
      <c r="H417" s="251"/>
    </row>
    <row r="418" spans="2:8" ht="15">
      <c r="B418" s="233"/>
      <c r="C418" s="251"/>
      <c r="D418" s="251"/>
      <c r="E418" s="251"/>
      <c r="F418" s="252"/>
      <c r="G418" s="251"/>
      <c r="H418" s="251"/>
    </row>
    <row r="419" spans="2:8" ht="15">
      <c r="B419" s="233"/>
      <c r="C419" s="251"/>
      <c r="D419" s="251"/>
      <c r="E419" s="251"/>
      <c r="F419" s="252"/>
      <c r="G419" s="251"/>
      <c r="H419" s="251"/>
    </row>
    <row r="420" spans="2:8" ht="15">
      <c r="B420" s="233"/>
      <c r="C420" s="251"/>
      <c r="D420" s="251"/>
      <c r="E420" s="251"/>
      <c r="F420" s="252"/>
      <c r="G420" s="251"/>
      <c r="H420" s="251"/>
    </row>
    <row r="421" spans="2:8" ht="15">
      <c r="B421" s="233"/>
      <c r="C421" s="251"/>
      <c r="D421" s="251"/>
      <c r="E421" s="251"/>
      <c r="F421" s="252"/>
      <c r="G421" s="251"/>
      <c r="H421" s="251"/>
    </row>
    <row r="422" spans="2:8" ht="15">
      <c r="B422" s="233"/>
      <c r="C422" s="251"/>
      <c r="D422" s="251"/>
      <c r="E422" s="251"/>
      <c r="F422" s="252"/>
      <c r="G422" s="251"/>
      <c r="H422" s="251"/>
    </row>
    <row r="423" spans="2:8" ht="15">
      <c r="B423" s="233"/>
      <c r="C423" s="251"/>
      <c r="D423" s="251"/>
      <c r="E423" s="251"/>
      <c r="F423" s="252"/>
      <c r="G423" s="251"/>
      <c r="H423" s="251"/>
    </row>
    <row r="424" spans="2:8" ht="15">
      <c r="B424" s="233"/>
      <c r="C424" s="251"/>
      <c r="D424" s="251"/>
      <c r="E424" s="251"/>
      <c r="F424" s="252"/>
      <c r="G424" s="251"/>
      <c r="H424" s="251"/>
    </row>
    <row r="425" spans="2:8" ht="15">
      <c r="B425" s="233"/>
      <c r="C425" s="251"/>
      <c r="D425" s="251"/>
      <c r="E425" s="251"/>
      <c r="F425" s="252"/>
      <c r="G425" s="251"/>
      <c r="H425" s="251"/>
    </row>
    <row r="426" spans="2:8" ht="15">
      <c r="B426" s="233"/>
      <c r="C426" s="251"/>
      <c r="D426" s="251"/>
      <c r="E426" s="251"/>
      <c r="F426" s="252"/>
      <c r="G426" s="251"/>
      <c r="H426" s="251"/>
    </row>
    <row r="427" spans="2:8" ht="15">
      <c r="B427" s="233"/>
      <c r="C427" s="251"/>
      <c r="D427" s="251"/>
      <c r="E427" s="251"/>
      <c r="F427" s="252"/>
      <c r="G427" s="251"/>
      <c r="H427" s="251"/>
    </row>
    <row r="428" spans="2:8" ht="15">
      <c r="B428" s="233"/>
      <c r="C428" s="251"/>
      <c r="D428" s="251"/>
      <c r="E428" s="251"/>
      <c r="F428" s="252"/>
      <c r="G428" s="251"/>
      <c r="H428" s="251"/>
    </row>
    <row r="429" spans="2:8" ht="15">
      <c r="B429" s="233"/>
      <c r="C429" s="251"/>
      <c r="D429" s="251"/>
      <c r="E429" s="251"/>
      <c r="F429" s="252"/>
      <c r="G429" s="251"/>
      <c r="H429" s="251"/>
    </row>
    <row r="430" spans="2:8" ht="15">
      <c r="B430" s="233"/>
      <c r="C430" s="251"/>
      <c r="D430" s="251"/>
      <c r="E430" s="251"/>
      <c r="F430" s="252"/>
      <c r="G430" s="251"/>
      <c r="H430" s="251"/>
    </row>
    <row r="431" spans="2:8" ht="15">
      <c r="B431" s="233"/>
      <c r="C431" s="251"/>
      <c r="D431" s="251"/>
      <c r="E431" s="251"/>
      <c r="F431" s="252"/>
      <c r="G431" s="251"/>
      <c r="H431" s="251"/>
    </row>
    <row r="432" spans="2:8" ht="15">
      <c r="B432" s="233"/>
      <c r="C432" s="251"/>
      <c r="D432" s="251"/>
      <c r="E432" s="251"/>
      <c r="F432" s="252"/>
      <c r="G432" s="251"/>
      <c r="H432" s="251"/>
    </row>
    <row r="433" spans="2:8" ht="15">
      <c r="B433" s="233"/>
      <c r="C433" s="251"/>
      <c r="D433" s="251"/>
      <c r="E433" s="251"/>
      <c r="F433" s="252"/>
      <c r="G433" s="251"/>
      <c r="H433" s="251"/>
    </row>
    <row r="434" spans="2:8" ht="15">
      <c r="B434" s="233"/>
      <c r="C434" s="251"/>
      <c r="D434" s="251"/>
      <c r="E434" s="251"/>
      <c r="F434" s="252"/>
      <c r="G434" s="251"/>
      <c r="H434" s="251"/>
    </row>
    <row r="435" spans="2:8" ht="15">
      <c r="B435" s="233"/>
      <c r="C435" s="251"/>
      <c r="D435" s="251"/>
      <c r="E435" s="251"/>
      <c r="F435" s="252"/>
      <c r="G435" s="251"/>
      <c r="H435" s="251"/>
    </row>
    <row r="436" spans="2:8" ht="15">
      <c r="B436" s="233"/>
      <c r="C436" s="251"/>
      <c r="D436" s="251"/>
      <c r="E436" s="251"/>
      <c r="F436" s="252"/>
      <c r="G436" s="251"/>
      <c r="H436" s="251"/>
    </row>
    <row r="437" spans="2:8" ht="15">
      <c r="B437" s="233"/>
      <c r="C437" s="251"/>
      <c r="D437" s="251"/>
      <c r="E437" s="251"/>
      <c r="F437" s="252"/>
      <c r="G437" s="251"/>
      <c r="H437" s="251"/>
    </row>
    <row r="438" spans="2:8" ht="15">
      <c r="B438" s="233"/>
      <c r="C438" s="251"/>
      <c r="D438" s="251"/>
      <c r="E438" s="251"/>
      <c r="F438" s="252"/>
      <c r="G438" s="251"/>
      <c r="H438" s="251"/>
    </row>
    <row r="439" spans="2:8" ht="15">
      <c r="B439" s="233"/>
      <c r="C439" s="251"/>
      <c r="D439" s="251"/>
      <c r="E439" s="251"/>
      <c r="F439" s="252"/>
      <c r="G439" s="251"/>
      <c r="H439" s="251"/>
    </row>
    <row r="440" spans="2:8" ht="15">
      <c r="B440" s="233"/>
      <c r="C440" s="251"/>
      <c r="D440" s="251"/>
      <c r="E440" s="251"/>
      <c r="F440" s="252"/>
      <c r="G440" s="251"/>
      <c r="H440" s="251"/>
    </row>
    <row r="441" spans="2:8" ht="15">
      <c r="B441" s="233"/>
      <c r="C441" s="251"/>
      <c r="D441" s="251"/>
      <c r="E441" s="251"/>
      <c r="F441" s="252"/>
      <c r="G441" s="251"/>
      <c r="H441" s="251"/>
    </row>
    <row r="442" spans="2:8" ht="15">
      <c r="B442" s="233"/>
      <c r="C442" s="251"/>
      <c r="D442" s="251"/>
      <c r="E442" s="251"/>
      <c r="F442" s="252"/>
      <c r="G442" s="251"/>
      <c r="H442" s="251"/>
    </row>
    <row r="443" spans="2:8" ht="15">
      <c r="B443" s="233"/>
      <c r="C443" s="251"/>
      <c r="D443" s="251"/>
      <c r="E443" s="251"/>
      <c r="F443" s="252"/>
      <c r="G443" s="251"/>
      <c r="H443" s="251"/>
    </row>
    <row r="444" spans="2:8" ht="15">
      <c r="B444" s="233"/>
      <c r="C444" s="251"/>
      <c r="D444" s="251"/>
      <c r="E444" s="251"/>
      <c r="F444" s="252"/>
      <c r="G444" s="251"/>
      <c r="H444" s="251"/>
    </row>
    <row r="445" spans="2:8" ht="15">
      <c r="B445" s="233"/>
      <c r="C445" s="251"/>
      <c r="D445" s="251"/>
      <c r="E445" s="251"/>
      <c r="F445" s="252"/>
      <c r="G445" s="251"/>
      <c r="H445" s="251"/>
    </row>
    <row r="446" spans="2:8" ht="15">
      <c r="B446" s="233"/>
      <c r="C446" s="251"/>
      <c r="D446" s="251"/>
      <c r="E446" s="251"/>
      <c r="F446" s="252"/>
      <c r="G446" s="251"/>
      <c r="H446" s="251"/>
    </row>
    <row r="447" spans="2:8" ht="15">
      <c r="B447" s="233"/>
      <c r="C447" s="251"/>
      <c r="D447" s="251"/>
      <c r="E447" s="251"/>
      <c r="F447" s="252"/>
      <c r="G447" s="251"/>
      <c r="H447" s="251"/>
    </row>
    <row r="448" spans="2:8" ht="15">
      <c r="B448" s="233"/>
      <c r="C448" s="251"/>
      <c r="D448" s="251"/>
      <c r="E448" s="251"/>
      <c r="F448" s="252"/>
      <c r="G448" s="251"/>
      <c r="H448" s="251"/>
    </row>
    <row r="449" spans="2:8" ht="15">
      <c r="B449" s="233"/>
      <c r="C449" s="251"/>
      <c r="D449" s="251"/>
      <c r="E449" s="251"/>
      <c r="F449" s="252"/>
      <c r="G449" s="251"/>
      <c r="H449" s="251"/>
    </row>
    <row r="450" spans="2:8" ht="15">
      <c r="B450" s="233"/>
      <c r="C450" s="251"/>
      <c r="D450" s="251"/>
      <c r="E450" s="251"/>
      <c r="F450" s="252"/>
      <c r="G450" s="251"/>
      <c r="H450" s="251"/>
    </row>
    <row r="451" spans="2:8" ht="15">
      <c r="B451" s="233"/>
      <c r="C451" s="251"/>
      <c r="D451" s="251"/>
      <c r="E451" s="251"/>
      <c r="F451" s="252"/>
      <c r="G451" s="251"/>
      <c r="H451" s="251"/>
    </row>
    <row r="452" spans="2:8" ht="15">
      <c r="B452" s="233"/>
      <c r="C452" s="251"/>
      <c r="D452" s="251"/>
      <c r="E452" s="251"/>
      <c r="F452" s="252"/>
      <c r="G452" s="251"/>
      <c r="H452" s="251"/>
    </row>
    <row r="453" spans="2:8" ht="15">
      <c r="B453" s="233"/>
      <c r="C453" s="251"/>
      <c r="D453" s="251"/>
      <c r="E453" s="251"/>
      <c r="F453" s="252"/>
      <c r="G453" s="251"/>
      <c r="H453" s="251"/>
    </row>
    <row r="454" spans="2:8" ht="15">
      <c r="B454" s="233"/>
      <c r="C454" s="251"/>
      <c r="D454" s="251"/>
      <c r="E454" s="251"/>
      <c r="F454" s="252"/>
      <c r="G454" s="251"/>
      <c r="H454" s="251"/>
    </row>
    <row r="455" spans="2:8" ht="15">
      <c r="B455" s="233"/>
      <c r="C455" s="251"/>
      <c r="D455" s="251"/>
      <c r="E455" s="251"/>
      <c r="F455" s="252"/>
      <c r="G455" s="251"/>
      <c r="H455" s="251"/>
    </row>
    <row r="456" spans="2:8" ht="15">
      <c r="B456" s="233"/>
      <c r="C456" s="251"/>
      <c r="D456" s="251"/>
      <c r="E456" s="251"/>
      <c r="F456" s="252"/>
      <c r="G456" s="251"/>
      <c r="H456" s="251"/>
    </row>
    <row r="457" spans="2:8" ht="15">
      <c r="B457" s="233"/>
      <c r="C457" s="251"/>
      <c r="D457" s="251"/>
      <c r="E457" s="251"/>
      <c r="F457" s="252"/>
      <c r="G457" s="251"/>
      <c r="H457" s="251"/>
    </row>
    <row r="458" spans="2:8" ht="15">
      <c r="B458" s="233"/>
      <c r="C458" s="251"/>
      <c r="D458" s="251"/>
      <c r="E458" s="251"/>
      <c r="F458" s="252"/>
      <c r="G458" s="251"/>
      <c r="H458" s="251"/>
    </row>
    <row r="459" spans="2:8" ht="15">
      <c r="B459" s="233"/>
      <c r="C459" s="251"/>
      <c r="D459" s="251"/>
      <c r="E459" s="251"/>
      <c r="F459" s="252"/>
      <c r="G459" s="251"/>
      <c r="H459" s="251"/>
    </row>
    <row r="460" spans="2:8" ht="15">
      <c r="B460" s="233"/>
      <c r="C460" s="251"/>
      <c r="D460" s="251"/>
      <c r="E460" s="251"/>
      <c r="F460" s="252"/>
      <c r="G460" s="251"/>
      <c r="H460" s="251"/>
    </row>
    <row r="461" spans="2:8" ht="15">
      <c r="B461" s="233"/>
      <c r="C461" s="251"/>
      <c r="D461" s="251"/>
      <c r="E461" s="251"/>
      <c r="F461" s="252"/>
      <c r="G461" s="251"/>
      <c r="H461" s="251"/>
    </row>
    <row r="462" spans="2:8" ht="15">
      <c r="B462" s="233"/>
      <c r="C462" s="251"/>
      <c r="D462" s="251"/>
      <c r="E462" s="251"/>
      <c r="F462" s="252"/>
      <c r="G462" s="251"/>
      <c r="H462" s="251"/>
    </row>
    <row r="463" spans="2:8" ht="15">
      <c r="B463" s="233"/>
      <c r="C463" s="251"/>
      <c r="D463" s="251"/>
      <c r="E463" s="251"/>
      <c r="F463" s="252"/>
      <c r="G463" s="251"/>
      <c r="H463" s="251"/>
    </row>
    <row r="464" spans="2:8" ht="15">
      <c r="B464" s="233"/>
      <c r="C464" s="251"/>
      <c r="D464" s="251"/>
      <c r="E464" s="251"/>
      <c r="F464" s="252"/>
      <c r="G464" s="251"/>
      <c r="H464" s="251"/>
    </row>
    <row r="465" spans="2:8" ht="15">
      <c r="B465" s="233"/>
      <c r="C465" s="251"/>
      <c r="D465" s="251"/>
      <c r="E465" s="251"/>
      <c r="F465" s="252"/>
      <c r="G465" s="251"/>
      <c r="H465" s="251"/>
    </row>
    <row r="466" spans="2:8" ht="15">
      <c r="B466" s="233"/>
      <c r="C466" s="251"/>
      <c r="D466" s="251"/>
      <c r="E466" s="251"/>
      <c r="F466" s="252"/>
      <c r="G466" s="251"/>
      <c r="H466" s="251"/>
    </row>
    <row r="467" spans="2:8" ht="15">
      <c r="B467" s="233"/>
      <c r="C467" s="251"/>
      <c r="D467" s="251"/>
      <c r="E467" s="251"/>
      <c r="F467" s="252"/>
      <c r="G467" s="251"/>
      <c r="H467" s="251"/>
    </row>
    <row r="468" spans="2:8" ht="15">
      <c r="B468" s="233"/>
      <c r="C468" s="251"/>
      <c r="D468" s="251"/>
      <c r="E468" s="251"/>
      <c r="F468" s="252"/>
      <c r="G468" s="251"/>
      <c r="H468" s="251"/>
    </row>
    <row r="469" spans="2:8" ht="15">
      <c r="B469" s="233"/>
      <c r="C469" s="251"/>
      <c r="D469" s="251"/>
      <c r="E469" s="251"/>
      <c r="F469" s="252"/>
      <c r="G469" s="251"/>
      <c r="H469" s="251"/>
    </row>
    <row r="470" spans="2:8" ht="15">
      <c r="B470" s="233"/>
      <c r="C470" s="251"/>
      <c r="D470" s="251"/>
      <c r="E470" s="251"/>
      <c r="F470" s="252"/>
      <c r="G470" s="251"/>
      <c r="H470" s="251"/>
    </row>
    <row r="471" spans="2:8" ht="15">
      <c r="B471" s="233"/>
      <c r="C471" s="251"/>
      <c r="D471" s="251"/>
      <c r="E471" s="251"/>
      <c r="F471" s="252"/>
      <c r="G471" s="251"/>
      <c r="H471" s="251"/>
    </row>
    <row r="472" spans="2:8" ht="15">
      <c r="B472" s="233"/>
      <c r="C472" s="251"/>
      <c r="D472" s="251"/>
      <c r="E472" s="251"/>
      <c r="F472" s="252"/>
      <c r="G472" s="251"/>
      <c r="H472" s="251"/>
    </row>
    <row r="473" spans="2:8" ht="15">
      <c r="B473" s="233"/>
      <c r="C473" s="251"/>
      <c r="D473" s="251"/>
      <c r="E473" s="251"/>
      <c r="F473" s="252"/>
      <c r="G473" s="251"/>
      <c r="H473" s="251"/>
    </row>
    <row r="474" spans="2:8" ht="15">
      <c r="B474" s="233"/>
      <c r="C474" s="251"/>
      <c r="D474" s="251"/>
      <c r="E474" s="251"/>
      <c r="F474" s="252"/>
      <c r="G474" s="251"/>
      <c r="H474" s="251"/>
    </row>
    <row r="475" spans="2:8" ht="15">
      <c r="B475" s="233"/>
      <c r="C475" s="251"/>
      <c r="D475" s="251"/>
      <c r="E475" s="251"/>
      <c r="F475" s="252"/>
      <c r="G475" s="251"/>
      <c r="H475" s="251"/>
    </row>
    <row r="476" spans="2:8" ht="15">
      <c r="B476" s="233"/>
      <c r="C476" s="251"/>
      <c r="D476" s="251"/>
      <c r="E476" s="251"/>
      <c r="F476" s="252"/>
      <c r="G476" s="251"/>
      <c r="H476" s="251"/>
    </row>
    <row r="477" spans="2:8" ht="15">
      <c r="B477" s="233"/>
      <c r="C477" s="251"/>
      <c r="D477" s="251"/>
      <c r="E477" s="251"/>
      <c r="F477" s="252"/>
      <c r="G477" s="251"/>
      <c r="H477" s="251"/>
    </row>
    <row r="478" spans="2:8" ht="15">
      <c r="B478" s="233"/>
      <c r="C478" s="251"/>
      <c r="D478" s="251"/>
      <c r="E478" s="251"/>
      <c r="F478" s="252"/>
      <c r="G478" s="251"/>
      <c r="H478" s="251"/>
    </row>
    <row r="479" spans="2:8" ht="15">
      <c r="B479" s="233"/>
      <c r="C479" s="251"/>
      <c r="D479" s="251"/>
      <c r="E479" s="251"/>
      <c r="F479" s="252"/>
      <c r="G479" s="251"/>
      <c r="H479" s="251"/>
    </row>
  </sheetData>
  <autoFilter ref="B5:H59">
    <filterColumn colId="3" showButton="0"/>
  </autoFilter>
  <sortState ref="B6:H51">
    <sortCondition ref="B11"/>
  </sortState>
  <mergeCells count="1">
    <mergeCell ref="B1:H1"/>
  </mergeCells>
  <phoneticPr fontId="4" type="noConversion"/>
  <conditionalFormatting sqref="B6:G44 B480:G10745 B51:B59 B45:C50 F45:F46 D45:E59 G45:G59">
    <cfRule type="cellIs" dxfId="3" priority="5" operator="equal">
      <formula>"x"</formula>
    </cfRule>
  </conditionalFormatting>
  <conditionalFormatting sqref="B60:G479">
    <cfRule type="cellIs" dxfId="2" priority="3" operator="equal">
      <formula>"x"</formula>
    </cfRule>
  </conditionalFormatting>
  <conditionalFormatting sqref="C51:C59">
    <cfRule type="cellIs" dxfId="1" priority="2" operator="equal">
      <formula>"x"</formula>
    </cfRule>
  </conditionalFormatting>
  <conditionalFormatting sqref="F47:F59">
    <cfRule type="cellIs" dxfId="0" priority="1" operator="equal">
      <formula>"x"</formula>
    </cfRule>
  </conditionalFormatting>
  <dataValidations count="1">
    <dataValidation type="list" allowBlank="1" showInputMessage="1" showErrorMessage="1" sqref="C57:C1048576 C48:C51 C6:C42">
      <formula1>$I$3:$I$5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tabSelected="1" zoomScale="130" zoomScaleNormal="130" workbookViewId="0">
      <selection activeCell="B12" sqref="B12"/>
    </sheetView>
  </sheetViews>
  <sheetFormatPr baseColWidth="10" defaultRowHeight="12"/>
  <cols>
    <col min="2" max="2" width="12.5703125" customWidth="1"/>
  </cols>
  <sheetData>
    <row r="3" spans="1:4">
      <c r="B3" s="248" t="s">
        <v>229</v>
      </c>
      <c r="C3" s="248" t="s">
        <v>230</v>
      </c>
      <c r="D3" s="248" t="s">
        <v>231</v>
      </c>
    </row>
    <row r="4" spans="1:4">
      <c r="A4" s="248" t="s">
        <v>222</v>
      </c>
      <c r="B4" s="249">
        <f>SUMIF(BETA!C6:C3000,"Préventif",BETA!F6:F30000)</f>
        <v>37152.85</v>
      </c>
      <c r="C4" s="250">
        <f>B4/$B$7</f>
        <v>0.3011348671499342</v>
      </c>
      <c r="D4" s="250">
        <f>C4</f>
        <v>0.3011348671499342</v>
      </c>
    </row>
    <row r="5" spans="1:4">
      <c r="A5" s="248" t="s">
        <v>223</v>
      </c>
      <c r="B5" s="249">
        <f>SUMIF(BETA!C6:C3000,"Correctif",BETA!F6:F30000)</f>
        <v>15778.29</v>
      </c>
      <c r="C5" s="250">
        <f t="shared" ref="C5:C6" si="0">B5/$B$7</f>
        <v>0.12788771959629303</v>
      </c>
      <c r="D5" s="250">
        <f>C5+D4</f>
        <v>0.42902258674622723</v>
      </c>
    </row>
    <row r="6" spans="1:4">
      <c r="A6" s="248" t="s">
        <v>221</v>
      </c>
      <c r="B6" s="249">
        <f>SUMIF(BETA!C6:C3000,"Dégradation",BETA!F6:F30000)</f>
        <v>70444.974999999991</v>
      </c>
      <c r="C6" s="250">
        <f t="shared" si="0"/>
        <v>0.57097741325377283</v>
      </c>
      <c r="D6" s="250">
        <f>C6+D5</f>
        <v>1</v>
      </c>
    </row>
    <row r="7" spans="1:4">
      <c r="B7" s="239">
        <f>SUM(B4:B6)</f>
        <v>123376.11499999999</v>
      </c>
    </row>
    <row r="11" spans="1:4">
      <c r="B11" s="248" t="s">
        <v>229</v>
      </c>
      <c r="C11" s="248" t="s">
        <v>230</v>
      </c>
      <c r="D11" s="248" t="s">
        <v>231</v>
      </c>
    </row>
    <row r="12" spans="1:4">
      <c r="A12" s="248" t="s">
        <v>222</v>
      </c>
      <c r="B12" s="249">
        <f ca="1">SUMPRODUCT((BETA!$C$6:$C$51=$A12)*(SUBTOTAL(9,OFFSET(BETA!$F$6,ROW(BETA!$F$6:$F$51)-MIN(ROW(BETA!$F$6:$F$51)),,))))</f>
        <v>11707.85</v>
      </c>
      <c r="C12" s="250">
        <f ca="1">B12/$B$7</f>
        <v>9.4895596282959641E-2</v>
      </c>
      <c r="D12" s="250">
        <f ca="1">C12</f>
        <v>9.4895596282959641E-2</v>
      </c>
    </row>
    <row r="13" spans="1:4">
      <c r="A13" s="248" t="s">
        <v>223</v>
      </c>
      <c r="B13" s="249">
        <f ca="1">SUMPRODUCT((BETA!$C$6:$C$51=$A13)*(SUBTOTAL(9,OFFSET(BETA!$F$6,ROW(BETA!$F$6:$F$51)-MIN(ROW(BETA!$F$6:$F$51)),,))))</f>
        <v>6345</v>
      </c>
      <c r="C13" s="250">
        <f t="shared" ref="C13:C14" ca="1" si="1">B13/$B$7</f>
        <v>5.1428106647708922E-2</v>
      </c>
      <c r="D13" s="250">
        <f ca="1">C13+D12</f>
        <v>0.14632370293066857</v>
      </c>
    </row>
    <row r="14" spans="1:4">
      <c r="A14" s="248" t="s">
        <v>221</v>
      </c>
      <c r="B14" s="249">
        <f ca="1">SUMPRODUCT((BETA!$C$6:$C$51=$A14)*(SUBTOTAL(9,OFFSET(BETA!$F$6,ROW(BETA!$F$6:$F$51)-MIN(ROW(BETA!$F$6:$F$51)),,))))</f>
        <v>51365.375</v>
      </c>
      <c r="C14" s="250">
        <f t="shared" ca="1" si="1"/>
        <v>0.41633159708424927</v>
      </c>
      <c r="D14" s="250">
        <f ca="1">C14+D13</f>
        <v>0.56265530001491781</v>
      </c>
    </row>
    <row r="15" spans="1:4">
      <c r="B15" s="239">
        <f ca="1">SUM(B12:B14)</f>
        <v>69418.225000000006</v>
      </c>
    </row>
    <row r="20" spans="2:2">
      <c r="B20">
        <f>SUBTOTAL(109,BETA!F14:F30008)</f>
        <v>116191.07999999999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suivis degradation magasin 2015</vt:lpstr>
      <vt:lpstr>suivis degradation magasin 2016</vt:lpstr>
      <vt:lpstr>suivis degradation magasin 2017</vt:lpstr>
      <vt:lpstr>Suivis degradation magasin 2018</vt:lpstr>
      <vt:lpstr>Suivis degradation magsin 2019</vt:lpstr>
      <vt:lpstr>graphique evolution des coûts</vt:lpstr>
      <vt:lpstr>Suivis degradtion magasin 2020</vt:lpstr>
      <vt:lpstr>Suivis degradtion magasin 2021</vt:lpstr>
      <vt:lpstr>BETA</vt:lpstr>
      <vt:lpstr>BETA 2</vt:lpstr>
    </vt:vector>
  </TitlesOfParts>
  <Company>MARWAL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jcphilippe</dc:creator>
  <cp:lastModifiedBy>Bernard, Thomas</cp:lastModifiedBy>
  <cp:lastPrinted>2013-11-07T14:04:09Z</cp:lastPrinted>
  <dcterms:created xsi:type="dcterms:W3CDTF">2007-12-04T07:58:32Z</dcterms:created>
  <dcterms:modified xsi:type="dcterms:W3CDTF">2021-08-30T06:48:53Z</dcterms:modified>
</cp:coreProperties>
</file>