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a\Downloads\"/>
    </mc:Choice>
  </mc:AlternateContent>
  <xr:revisionPtr revIDLastSave="0" documentId="13_ncr:1_{E60C1DB0-2760-48B8-9C54-AD9A19FAFD95}" xr6:coauthVersionLast="47" xr6:coauthVersionMax="47" xr10:uidLastSave="{00000000-0000-0000-0000-000000000000}"/>
  <bookViews>
    <workbookView xWindow="9330" yWindow="450" windowWidth="28800" windowHeight="20550" firstSheet="1" activeTab="1" xr2:uid="{C68F7DD3-04AF-4A27-9175-7594AFF31883}"/>
  </bookViews>
  <sheets>
    <sheet name="Feuil1" sheetId="1" state="hidden" r:id="rId1"/>
    <sheet name="Feuil2" sheetId="2" r:id="rId2"/>
  </sheets>
  <externalReferences>
    <externalReference r:id="rId3"/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1" i="2" l="1"/>
  <c r="A17" i="2"/>
  <c r="A13" i="2"/>
  <c r="A9" i="2"/>
  <c r="A5" i="2"/>
  <c r="Q15" i="1" a="1"/>
  <c r="Q15" i="1" s="1"/>
  <c r="C7" i="1"/>
  <c r="C2" i="1"/>
  <c r="H8" i="1"/>
  <c r="H6" i="1"/>
  <c r="E8" i="1"/>
  <c r="G9" i="1"/>
  <c r="V5" i="1"/>
  <c r="F9" i="1" s="1"/>
  <c r="G7" i="1"/>
  <c r="F7" i="1"/>
  <c r="E7" i="1"/>
  <c r="D7" i="1"/>
  <c r="C9" i="1"/>
  <c r="G8" i="1"/>
  <c r="F8" i="1"/>
  <c r="D8" i="1"/>
  <c r="C8" i="1"/>
  <c r="G6" i="1"/>
  <c r="F6" i="1"/>
  <c r="E6" i="1"/>
  <c r="D6" i="1"/>
  <c r="C6" i="1"/>
  <c r="Q13" i="1"/>
  <c r="Q11" i="1"/>
  <c r="Q10" i="1"/>
  <c r="V9" i="1"/>
  <c r="V8" i="1"/>
  <c r="V7" i="1"/>
  <c r="E9" i="1" s="1"/>
  <c r="V6" i="1"/>
  <c r="D9" i="1" s="1"/>
  <c r="Q5" i="2" l="1"/>
  <c r="C9" i="2"/>
  <c r="N5" i="2"/>
  <c r="P6" i="2"/>
  <c r="P5" i="2"/>
  <c r="C13" i="2"/>
  <c r="C17" i="2"/>
  <c r="O5" i="2"/>
  <c r="Q6" i="2"/>
  <c r="M6" i="2"/>
  <c r="C14" i="2"/>
  <c r="N6" i="2"/>
  <c r="C18" i="2"/>
  <c r="C22" i="2"/>
  <c r="C5" i="2"/>
  <c r="O6" i="2"/>
  <c r="C10" i="2"/>
  <c r="C21" i="2"/>
  <c r="M5" i="2"/>
  <c r="C6" i="2"/>
  <c r="B7" i="1"/>
  <c r="Q12" i="1"/>
  <c r="B6" i="1"/>
  <c r="B9" i="1"/>
  <c r="B8" i="1"/>
  <c r="O16" i="2" l="1"/>
  <c r="N16" i="2"/>
  <c r="R5" i="2"/>
  <c r="R6" i="2"/>
  <c r="C24" i="2"/>
  <c r="B10" i="1"/>
  <c r="N17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<sst xmlns="http://schemas.openxmlformats.org/spreadsheetml/2006/main" count="111" uniqueCount="52">
  <si>
    <t>CONSULT GYNECO</t>
  </si>
  <si>
    <t>Contrôle</t>
  </si>
  <si>
    <t xml:space="preserve"> Cadre/Réf.</t>
  </si>
  <si>
    <t>Actions correctives :</t>
  </si>
  <si>
    <t>Contrôle : Levée NC</t>
  </si>
  <si>
    <t>Durée correction</t>
  </si>
  <si>
    <t>Commentaire</t>
  </si>
  <si>
    <t>Local</t>
  </si>
  <si>
    <t>n°_IRIS</t>
  </si>
  <si>
    <t>Zone</t>
  </si>
  <si>
    <r>
      <t>Seuil (</t>
    </r>
    <r>
      <rPr>
        <sz val="11"/>
        <color theme="0"/>
        <rFont val="Calibri Light"/>
        <family val="2"/>
        <scheme val="major"/>
      </rPr>
      <t>accep</t>
    </r>
    <r>
      <rPr>
        <vertAlign val="superscript"/>
        <sz val="11"/>
        <color theme="0"/>
        <rFont val="Calibri Light"/>
        <family val="2"/>
        <scheme val="major"/>
      </rPr>
      <t>té</t>
    </r>
    <r>
      <rPr>
        <b/>
        <sz val="11"/>
        <color theme="0"/>
        <rFont val="Calibri Light"/>
        <family val="2"/>
        <scheme val="major"/>
      </rPr>
      <t>)</t>
    </r>
  </si>
  <si>
    <t>Résultat (%)</t>
  </si>
  <si>
    <t>Statut</t>
  </si>
  <si>
    <t>Date</t>
  </si>
  <si>
    <t xml:space="preserve">   Nombre  jour</t>
  </si>
  <si>
    <t>(Notes-Remarques-Observations)</t>
  </si>
  <si>
    <t>vorie</t>
  </si>
  <si>
    <t>Non Conforme</t>
  </si>
  <si>
    <t>bureau</t>
  </si>
  <si>
    <t>ascenseur</t>
  </si>
  <si>
    <t>chambre</t>
  </si>
  <si>
    <t>Conforme</t>
  </si>
  <si>
    <t>sde</t>
  </si>
  <si>
    <t>Nombre contrôle</t>
  </si>
  <si>
    <t>Nombre contrôle NC successif</t>
  </si>
  <si>
    <t>Délai correction NC dépassant 24 h</t>
  </si>
  <si>
    <t>Somme Résultats (%)</t>
  </si>
  <si>
    <t>Selon type zone</t>
  </si>
  <si>
    <t>Somme</t>
  </si>
  <si>
    <t>zone 0</t>
  </si>
  <si>
    <t>zone 1</t>
  </si>
  <si>
    <t>zone 2</t>
  </si>
  <si>
    <t>zone 3</t>
  </si>
  <si>
    <t>zone 4</t>
  </si>
  <si>
    <t>Cadre et/ou Référent (e)</t>
  </si>
  <si>
    <t>Nombre Contrôle</t>
  </si>
  <si>
    <t>Nbre Contrôle NC</t>
  </si>
  <si>
    <t>Levée NC + de 24h</t>
  </si>
  <si>
    <t>Taux NC (%)</t>
  </si>
  <si>
    <t>Service contrôlé</t>
  </si>
  <si>
    <t xml:space="preserve"> CELINE</t>
  </si>
  <si>
    <t xml:space="preserve">RESULTAT CONTROLES DU </t>
  </si>
  <si>
    <t>RESULTATS DES CONTROLES CONTRADICTOIRES DES PRESTATIONS DU BIO NETTOYAGE PAR SEMAINE</t>
  </si>
  <si>
    <t>Date Contrôle</t>
  </si>
  <si>
    <t>moyenne résultats</t>
  </si>
  <si>
    <t>Total Selon type de zone à risques</t>
  </si>
  <si>
    <t>Nombre total Contrôle</t>
  </si>
  <si>
    <t>Résultats-Moyenne pondérée (%)</t>
  </si>
  <si>
    <r>
      <rPr>
        <sz val="10"/>
        <color theme="0"/>
        <rFont val="Abel"/>
      </rPr>
      <t>Ʃ</t>
    </r>
    <r>
      <rPr>
        <sz val="10"/>
        <color theme="0"/>
        <rFont val="Calibri"/>
        <family val="2"/>
      </rPr>
      <t xml:space="preserve"> </t>
    </r>
    <r>
      <rPr>
        <sz val="10"/>
        <color theme="0"/>
        <rFont val="Calibri"/>
        <family val="2"/>
        <scheme val="minor"/>
      </rPr>
      <t>Résultat (%)</t>
    </r>
  </si>
  <si>
    <t>BILAN DES CONTRÔLES CONTRADICTOIRES FAITS DU MOIS DE : 2023</t>
  </si>
  <si>
    <t>TOTAL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</si>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</sst>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;[Red]#,##0"/>
    <numFmt numFmtId="165" formatCode="#,##0_ ;\-#,##0\ "/>
    <numFmt numFmtId="166" formatCode="[$-40C]mmm\-yy;@"/>
  </numFmts>
  <fonts count="2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 Light"/>
      <family val="2"/>
      <scheme val="major"/>
    </font>
    <font>
      <sz val="11"/>
      <color theme="0"/>
      <name val="Calibri Light"/>
      <family val="2"/>
      <scheme val="major"/>
    </font>
    <font>
      <vertAlign val="superscript"/>
      <sz val="11"/>
      <color theme="0"/>
      <name val="Calibri Light"/>
      <family val="2"/>
      <scheme val="major"/>
    </font>
    <font>
      <sz val="10"/>
      <color theme="0"/>
      <name val="Calibri"/>
      <family val="2"/>
      <scheme val="minor"/>
    </font>
    <font>
      <sz val="11"/>
      <color rgb="FF7030A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color rgb="FFFF5050"/>
      <name val="Calibri"/>
      <family val="2"/>
      <scheme val="minor"/>
    </font>
    <font>
      <sz val="1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9"/>
      <color rgb="FFFF0000"/>
      <name val="Arial"/>
      <family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color theme="0"/>
      <name val="Abel"/>
    </font>
    <font>
      <sz val="10"/>
      <color theme="0"/>
      <name val="Calibri"/>
      <family val="2"/>
    </font>
    <font>
      <sz val="9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6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14996795556505021"/>
      </left>
      <right/>
      <top style="thin">
        <color indexed="64"/>
      </top>
      <bottom/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0" tint="-0.14996795556505021"/>
      </left>
      <right/>
      <top/>
      <bottom style="thin">
        <color theme="0" tint="-0.14993743705557422"/>
      </bottom>
      <diagonal/>
    </border>
    <border>
      <left/>
      <right/>
      <top/>
      <bottom style="thin">
        <color theme="0" tint="-0.14993743705557422"/>
      </bottom>
      <diagonal/>
    </border>
    <border>
      <left/>
      <right style="thin">
        <color theme="0" tint="-0.14996795556505021"/>
      </right>
      <top/>
      <bottom style="thin">
        <color theme="0" tint="-0.14993743705557422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 style="thin">
        <color theme="0" tint="-0.14993743705557422"/>
      </top>
      <bottom style="thin">
        <color indexed="64"/>
      </bottom>
      <diagonal/>
    </border>
    <border>
      <left/>
      <right/>
      <top style="thin">
        <color theme="0" tint="-0.14993743705557422"/>
      </top>
      <bottom style="thin">
        <color indexed="64"/>
      </bottom>
      <diagonal/>
    </border>
    <border>
      <left/>
      <right style="thin">
        <color theme="0" tint="-0.14996795556505021"/>
      </right>
      <top style="thin">
        <color theme="0" tint="-0.14993743705557422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indexed="64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auto="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/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auto="1"/>
      </right>
      <top/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auto="1"/>
      </right>
      <top style="thin">
        <color theme="0" tint="-0.14996795556505021"/>
      </top>
      <bottom style="thin">
        <color theme="0" tint="-0.149906918546098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2499465926084170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indexed="64"/>
      </right>
      <top style="thin">
        <color theme="0" tint="-0.14990691854609822"/>
      </top>
      <bottom style="thin">
        <color theme="0" tint="-0.14990691854609822"/>
      </bottom>
      <diagonal/>
    </border>
    <border>
      <left style="thin">
        <color theme="0" tint="-0.14993743705557422"/>
      </left>
      <right style="thin">
        <color auto="1"/>
      </right>
      <top/>
      <bottom style="thin">
        <color theme="0" tint="-0.1499069185460982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0" tint="-0.14996795556505021"/>
      </top>
      <bottom/>
      <diagonal/>
    </border>
    <border>
      <left style="thin">
        <color indexed="64"/>
      </left>
      <right style="thin">
        <color theme="0" tint="-0.24994659260841701"/>
      </right>
      <top/>
      <bottom style="thin">
        <color indexed="64"/>
      </bottom>
      <diagonal/>
    </border>
    <border>
      <left style="thin">
        <color indexed="64"/>
      </left>
      <right style="thin">
        <color theme="0" tint="-0.24994659260841701"/>
      </right>
      <top/>
      <bottom/>
      <diagonal/>
    </border>
    <border>
      <left/>
      <right/>
      <top/>
      <bottom style="thin">
        <color theme="0" tint="-0.14996795556505021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auto="1"/>
      </top>
      <bottom style="thin">
        <color theme="0" tint="-0.24994659260841701"/>
      </bottom>
      <diagonal/>
    </border>
    <border>
      <left/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9" fontId="16" fillId="0" borderId="0" applyFont="0" applyFill="0" applyBorder="0" applyAlignment="0" applyProtection="0"/>
  </cellStyleXfs>
  <cellXfs count="168">
    <xf numFmtId="0" fontId="0" fillId="0" borderId="0" xfId="0"/>
    <xf numFmtId="0" fontId="0" fillId="0" borderId="0" xfId="0" applyAlignment="1">
      <alignment vertical="center"/>
    </xf>
    <xf numFmtId="0" fontId="3" fillId="0" borderId="4" xfId="0" applyFont="1" applyBorder="1" applyAlignment="1" applyProtection="1">
      <alignment horizontal="left" vertical="center" indent="1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10" fontId="4" fillId="3" borderId="7" xfId="0" applyNumberFormat="1" applyFont="1" applyFill="1" applyBorder="1" applyAlignment="1" applyProtection="1">
      <alignment horizontal="left" vertical="center"/>
      <protection locked="0"/>
    </xf>
    <xf numFmtId="0" fontId="0" fillId="0" borderId="5" xfId="0" applyBorder="1" applyAlignment="1" applyProtection="1">
      <alignment horizontal="left" vertical="center" indent="1"/>
      <protection locked="0"/>
    </xf>
    <xf numFmtId="0" fontId="3" fillId="0" borderId="6" xfId="0" applyFont="1" applyBorder="1" applyAlignment="1" applyProtection="1">
      <alignment horizontal="left" vertical="center" indent="1"/>
      <protection locked="0"/>
    </xf>
    <xf numFmtId="0" fontId="3" fillId="0" borderId="0" xfId="0" applyFont="1" applyAlignment="1" applyProtection="1">
      <alignment vertical="center"/>
      <protection locked="0"/>
    </xf>
    <xf numFmtId="0" fontId="1" fillId="3" borderId="12" xfId="0" applyFont="1" applyFill="1" applyBorder="1" applyAlignment="1" applyProtection="1">
      <alignment horizontal="left" vertical="center" indent="1"/>
      <protection locked="0"/>
    </xf>
    <xf numFmtId="0" fontId="1" fillId="3" borderId="13" xfId="0" applyFont="1" applyFill="1" applyBorder="1" applyAlignment="1" applyProtection="1">
      <alignment horizontal="left" vertical="center" indent="1"/>
      <protection locked="0"/>
    </xf>
    <xf numFmtId="0" fontId="1" fillId="3" borderId="13" xfId="0" applyFont="1" applyFill="1" applyBorder="1" applyAlignment="1" applyProtection="1">
      <alignment horizontal="center" vertical="center"/>
      <protection locked="0"/>
    </xf>
    <xf numFmtId="10" fontId="4" fillId="3" borderId="13" xfId="0" applyNumberFormat="1" applyFont="1" applyFill="1" applyBorder="1" applyAlignment="1" applyProtection="1">
      <alignment horizontal="left" vertical="center"/>
      <protection locked="0"/>
    </xf>
    <xf numFmtId="10" fontId="1" fillId="3" borderId="13" xfId="0" applyNumberFormat="1" applyFont="1" applyFill="1" applyBorder="1" applyAlignment="1" applyProtection="1">
      <alignment horizontal="left" vertical="center" indent="1"/>
      <protection locked="0"/>
    </xf>
    <xf numFmtId="0" fontId="1" fillId="3" borderId="14" xfId="0" applyFont="1" applyFill="1" applyBorder="1" applyAlignment="1" applyProtection="1">
      <alignment horizontal="left" vertical="center" indent="1"/>
      <protection locked="0"/>
    </xf>
    <xf numFmtId="0" fontId="1" fillId="3" borderId="12" xfId="0" applyFont="1" applyFill="1" applyBorder="1" applyAlignment="1" applyProtection="1">
      <alignment horizontal="left" vertical="top" indent="1"/>
      <protection locked="0"/>
    </xf>
    <xf numFmtId="0" fontId="1" fillId="3" borderId="1" xfId="0" applyFont="1" applyFill="1" applyBorder="1" applyAlignment="1" applyProtection="1">
      <alignment horizontal="left" vertical="top" indent="1"/>
      <protection locked="0"/>
    </xf>
    <xf numFmtId="0" fontId="1" fillId="3" borderId="13" xfId="0" applyFont="1" applyFill="1" applyBorder="1" applyAlignment="1" applyProtection="1">
      <alignment vertical="top"/>
      <protection locked="0"/>
    </xf>
    <xf numFmtId="0" fontId="7" fillId="3" borderId="14" xfId="0" applyFont="1" applyFill="1" applyBorder="1" applyAlignment="1" applyProtection="1">
      <alignment horizontal="center" vertical="top"/>
      <protection locked="0"/>
    </xf>
    <xf numFmtId="0" fontId="3" fillId="0" borderId="15" xfId="0" applyFont="1" applyBorder="1" applyAlignment="1" applyProtection="1">
      <alignment horizontal="left" vertical="center" indent="1"/>
      <protection locked="0"/>
    </xf>
    <xf numFmtId="0" fontId="0" fillId="0" borderId="15" xfId="0" applyBorder="1" applyAlignment="1" applyProtection="1">
      <alignment horizontal="left" vertical="center" indent="1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9" fontId="8" fillId="0" borderId="15" xfId="0" applyNumberFormat="1" applyFont="1" applyBorder="1" applyAlignment="1" applyProtection="1">
      <alignment horizontal="center" vertical="center"/>
      <protection locked="0"/>
    </xf>
    <xf numFmtId="10" fontId="0" fillId="0" borderId="15" xfId="0" applyNumberFormat="1" applyBorder="1" applyAlignment="1" applyProtection="1">
      <alignment horizontal="left" vertical="center" indent="1"/>
      <protection locked="0"/>
    </xf>
    <xf numFmtId="164" fontId="3" fillId="0" borderId="16" xfId="0" applyNumberFormat="1" applyFont="1" applyBorder="1" applyAlignment="1" applyProtection="1">
      <alignment horizontal="center" vertical="center"/>
      <protection hidden="1"/>
    </xf>
    <xf numFmtId="0" fontId="9" fillId="0" borderId="15" xfId="0" applyFont="1" applyBorder="1" applyAlignment="1" applyProtection="1">
      <alignment horizontal="left" vertical="center" indent="1"/>
      <protection locked="0"/>
    </xf>
    <xf numFmtId="0" fontId="3" fillId="0" borderId="16" xfId="0" applyFont="1" applyBorder="1" applyAlignment="1" applyProtection="1">
      <alignment horizontal="left" vertical="center" indent="1"/>
      <protection locked="0"/>
    </xf>
    <xf numFmtId="0" fontId="0" fillId="0" borderId="16" xfId="0" applyBorder="1" applyAlignment="1" applyProtection="1">
      <alignment horizontal="left" vertical="center" indent="1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9" fontId="8" fillId="0" borderId="16" xfId="0" applyNumberFormat="1" applyFont="1" applyBorder="1" applyAlignment="1" applyProtection="1">
      <alignment horizontal="center" vertical="center"/>
      <protection locked="0"/>
    </xf>
    <xf numFmtId="10" fontId="0" fillId="0" borderId="16" xfId="0" applyNumberFormat="1" applyBorder="1" applyAlignment="1" applyProtection="1">
      <alignment horizontal="left" vertical="center" indent="1"/>
      <protection locked="0"/>
    </xf>
    <xf numFmtId="164" fontId="3" fillId="0" borderId="17" xfId="0" applyNumberFormat="1" applyFont="1" applyBorder="1" applyAlignment="1" applyProtection="1">
      <alignment horizontal="center" vertical="center"/>
      <protection hidden="1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3" fillId="0" borderId="17" xfId="0" applyFont="1" applyBorder="1" applyAlignment="1" applyProtection="1">
      <alignment horizontal="left" vertical="center" indent="1"/>
      <protection locked="0"/>
    </xf>
    <xf numFmtId="0" fontId="0" fillId="0" borderId="17" xfId="0" applyBorder="1" applyAlignment="1" applyProtection="1">
      <alignment horizontal="left" vertical="center" indent="1"/>
      <protection locked="0"/>
    </xf>
    <xf numFmtId="0" fontId="8" fillId="0" borderId="17" xfId="0" applyFont="1" applyBorder="1" applyAlignment="1" applyProtection="1">
      <alignment horizontal="center" vertical="center"/>
      <protection locked="0"/>
    </xf>
    <xf numFmtId="9" fontId="8" fillId="0" borderId="17" xfId="0" applyNumberFormat="1" applyFont="1" applyBorder="1" applyAlignment="1" applyProtection="1">
      <alignment horizontal="center" vertical="center"/>
      <protection locked="0"/>
    </xf>
    <xf numFmtId="10" fontId="0" fillId="0" borderId="17" xfId="0" applyNumberFormat="1" applyBorder="1" applyAlignment="1" applyProtection="1">
      <alignment horizontal="left" vertical="center" indent="1"/>
      <protection locked="0"/>
    </xf>
    <xf numFmtId="0" fontId="3" fillId="0" borderId="17" xfId="0" applyFont="1" applyBorder="1" applyAlignment="1" applyProtection="1">
      <alignment horizontal="center" vertical="center"/>
      <protection hidden="1"/>
    </xf>
    <xf numFmtId="0" fontId="9" fillId="0" borderId="17" xfId="0" applyFont="1" applyBorder="1" applyAlignment="1" applyProtection="1">
      <alignment horizontal="left" vertical="center" indent="1"/>
      <protection locked="0"/>
    </xf>
    <xf numFmtId="0" fontId="3" fillId="0" borderId="18" xfId="0" applyFont="1" applyBorder="1" applyAlignment="1" applyProtection="1">
      <alignment horizontal="left" vertical="center" indent="1"/>
      <protection locked="0"/>
    </xf>
    <xf numFmtId="0" fontId="0" fillId="0" borderId="18" xfId="0" applyBorder="1" applyAlignment="1" applyProtection="1">
      <alignment horizontal="left" vertical="center" indent="1"/>
      <protection locked="0"/>
    </xf>
    <xf numFmtId="0" fontId="8" fillId="0" borderId="18" xfId="0" applyFont="1" applyBorder="1" applyAlignment="1" applyProtection="1">
      <alignment horizontal="center" vertical="center"/>
      <protection locked="0"/>
    </xf>
    <xf numFmtId="9" fontId="8" fillId="0" borderId="18" xfId="0" applyNumberFormat="1" applyFont="1" applyBorder="1" applyAlignment="1" applyProtection="1">
      <alignment horizontal="center" vertical="center"/>
      <protection locked="0"/>
    </xf>
    <xf numFmtId="10" fontId="0" fillId="0" borderId="18" xfId="0" applyNumberFormat="1" applyBorder="1" applyAlignment="1" applyProtection="1">
      <alignment horizontal="left" vertical="center" indent="1"/>
      <protection locked="0"/>
    </xf>
    <xf numFmtId="0" fontId="1" fillId="3" borderId="19" xfId="0" applyFont="1" applyFill="1" applyBorder="1" applyAlignment="1" applyProtection="1">
      <alignment horizontal="left" vertical="center" indent="1"/>
      <protection locked="0"/>
    </xf>
    <xf numFmtId="0" fontId="1" fillId="3" borderId="20" xfId="0" applyFont="1" applyFill="1" applyBorder="1" applyAlignment="1" applyProtection="1">
      <alignment horizontal="left" vertical="center" indent="1"/>
      <protection locked="0"/>
    </xf>
    <xf numFmtId="0" fontId="10" fillId="3" borderId="21" xfId="0" applyFont="1" applyFill="1" applyBorder="1" applyAlignment="1" applyProtection="1">
      <alignment vertical="center"/>
      <protection locked="0"/>
    </xf>
    <xf numFmtId="10" fontId="10" fillId="3" borderId="22" xfId="0" applyNumberFormat="1" applyFont="1" applyFill="1" applyBorder="1" applyAlignment="1" applyProtection="1">
      <alignment horizontal="left" vertical="center" indent="1"/>
      <protection locked="0"/>
    </xf>
    <xf numFmtId="165" fontId="2" fillId="0" borderId="23" xfId="0" applyNumberFormat="1" applyFont="1" applyBorder="1" applyAlignment="1" applyProtection="1">
      <alignment horizontal="left" vertical="center" indent="1"/>
      <protection hidden="1"/>
    </xf>
    <xf numFmtId="0" fontId="0" fillId="0" borderId="24" xfId="0" applyBorder="1" applyAlignment="1" applyProtection="1">
      <alignment vertical="center" wrapText="1"/>
      <protection locked="0"/>
    </xf>
    <xf numFmtId="0" fontId="11" fillId="0" borderId="0" xfId="0" applyFont="1" applyAlignment="1" applyProtection="1">
      <alignment vertical="center" wrapText="1"/>
      <protection locked="0"/>
    </xf>
    <xf numFmtId="0" fontId="11" fillId="0" borderId="9" xfId="0" applyFont="1" applyBorder="1" applyAlignment="1" applyProtection="1">
      <alignment vertical="center" wrapText="1"/>
      <protection locked="0"/>
    </xf>
    <xf numFmtId="0" fontId="1" fillId="3" borderId="26" xfId="0" applyFont="1" applyFill="1" applyBorder="1" applyAlignment="1" applyProtection="1">
      <alignment horizontal="left" vertical="center" indent="1"/>
      <protection locked="0"/>
    </xf>
    <xf numFmtId="0" fontId="10" fillId="3" borderId="27" xfId="0" applyFont="1" applyFill="1" applyBorder="1" applyAlignment="1" applyProtection="1">
      <alignment vertical="center"/>
      <protection locked="0"/>
    </xf>
    <xf numFmtId="10" fontId="10" fillId="3" borderId="28" xfId="0" applyNumberFormat="1" applyFont="1" applyFill="1" applyBorder="1" applyAlignment="1" applyProtection="1">
      <alignment horizontal="left" vertical="center" indent="1"/>
      <protection locked="0"/>
    </xf>
    <xf numFmtId="164" fontId="2" fillId="0" borderId="29" xfId="0" applyNumberFormat="1" applyFont="1" applyBorder="1" applyAlignment="1" applyProtection="1">
      <alignment horizontal="left" vertical="center" indent="1"/>
      <protection hidden="1"/>
    </xf>
    <xf numFmtId="10" fontId="0" fillId="0" borderId="30" xfId="0" applyNumberFormat="1" applyBorder="1" applyAlignment="1" applyProtection="1">
      <alignment horizontal="center" vertical="center" wrapText="1"/>
      <protection locked="0"/>
    </xf>
    <xf numFmtId="0" fontId="9" fillId="0" borderId="30" xfId="0" applyFont="1" applyBorder="1" applyAlignment="1" applyProtection="1">
      <alignment vertical="center" wrapText="1"/>
      <protection locked="0"/>
    </xf>
    <xf numFmtId="0" fontId="9" fillId="0" borderId="0" xfId="0" applyFont="1" applyAlignment="1" applyProtection="1">
      <alignment vertical="center" wrapText="1"/>
      <protection locked="0"/>
    </xf>
    <xf numFmtId="0" fontId="1" fillId="3" borderId="33" xfId="0" applyFont="1" applyFill="1" applyBorder="1" applyAlignment="1" applyProtection="1">
      <alignment horizontal="left" vertical="center" indent="1"/>
      <protection locked="0"/>
    </xf>
    <xf numFmtId="0" fontId="10" fillId="3" borderId="34" xfId="0" applyFont="1" applyFill="1" applyBorder="1" applyAlignment="1" applyProtection="1">
      <alignment vertical="center"/>
      <protection locked="0"/>
    </xf>
    <xf numFmtId="10" fontId="10" fillId="3" borderId="35" xfId="0" applyNumberFormat="1" applyFont="1" applyFill="1" applyBorder="1" applyAlignment="1" applyProtection="1">
      <alignment horizontal="left" vertical="center" indent="1"/>
      <protection locked="0"/>
    </xf>
    <xf numFmtId="10" fontId="2" fillId="0" borderId="29" xfId="0" applyNumberFormat="1" applyFont="1" applyBorder="1" applyAlignment="1" applyProtection="1">
      <alignment horizontal="left" vertical="center" indent="1"/>
      <protection hidden="1"/>
    </xf>
    <xf numFmtId="0" fontId="11" fillId="0" borderId="9" xfId="0" applyFont="1" applyBorder="1" applyAlignment="1" applyProtection="1">
      <alignment horizontal="left" vertical="center" wrapText="1" indent="1"/>
      <protection locked="0"/>
    </xf>
    <xf numFmtId="0" fontId="3" fillId="0" borderId="9" xfId="0" applyFont="1" applyBorder="1" applyAlignment="1" applyProtection="1">
      <alignment vertical="center"/>
      <protection locked="0"/>
    </xf>
    <xf numFmtId="0" fontId="0" fillId="0" borderId="0" xfId="0" applyAlignment="1" applyProtection="1">
      <alignment horizontal="left" vertical="center" indent="1"/>
      <protection locked="0"/>
    </xf>
    <xf numFmtId="0" fontId="0" fillId="0" borderId="0" xfId="0" applyAlignment="1" applyProtection="1">
      <alignment horizontal="left" vertical="center" wrapText="1" indent="1"/>
      <protection locked="0"/>
    </xf>
    <xf numFmtId="14" fontId="0" fillId="0" borderId="15" xfId="0" applyNumberFormat="1" applyBorder="1" applyAlignment="1" applyProtection="1">
      <alignment horizontal="center" vertical="center"/>
      <protection locked="0"/>
    </xf>
    <xf numFmtId="14" fontId="0" fillId="0" borderId="16" xfId="0" applyNumberFormat="1" applyBorder="1" applyAlignment="1" applyProtection="1">
      <alignment horizontal="center" vertical="center"/>
      <protection locked="0"/>
    </xf>
    <xf numFmtId="14" fontId="0" fillId="0" borderId="17" xfId="0" applyNumberFormat="1" applyBorder="1" applyAlignment="1" applyProtection="1">
      <alignment horizontal="center" vertical="center"/>
      <protection locked="0"/>
    </xf>
    <xf numFmtId="14" fontId="0" fillId="0" borderId="17" xfId="0" applyNumberFormat="1" applyBorder="1" applyAlignment="1">
      <alignment horizontal="center" vertical="center"/>
    </xf>
    <xf numFmtId="14" fontId="0" fillId="0" borderId="6" xfId="0" applyNumberFormat="1" applyBorder="1" applyAlignment="1" applyProtection="1">
      <alignment horizontal="left" vertical="center"/>
      <protection locked="0"/>
    </xf>
    <xf numFmtId="0" fontId="7" fillId="3" borderId="8" xfId="0" applyFont="1" applyFill="1" applyBorder="1" applyAlignment="1" applyProtection="1">
      <alignment horizontal="left" indent="1"/>
      <protection locked="0"/>
    </xf>
    <xf numFmtId="0" fontId="7" fillId="3" borderId="9" xfId="0" applyFont="1" applyFill="1" applyBorder="1" applyAlignment="1" applyProtection="1">
      <alignment horizontal="left" indent="1"/>
      <protection locked="0"/>
    </xf>
    <xf numFmtId="0" fontId="7" fillId="3" borderId="10" xfId="0" applyFont="1" applyFill="1" applyBorder="1" applyAlignment="1" applyProtection="1">
      <alignment horizontal="left" wrapText="1" indent="1"/>
      <protection locked="0"/>
    </xf>
    <xf numFmtId="0" fontId="7" fillId="3" borderId="11" xfId="0" applyFont="1" applyFill="1" applyBorder="1" applyAlignment="1" applyProtection="1">
      <alignment horizontal="center"/>
      <protection locked="0"/>
    </xf>
    <xf numFmtId="0" fontId="1" fillId="2" borderId="29" xfId="0" applyFont="1" applyFill="1" applyBorder="1" applyAlignment="1">
      <alignment vertical="center"/>
    </xf>
    <xf numFmtId="0" fontId="7" fillId="3" borderId="40" xfId="0" applyFont="1" applyFill="1" applyBorder="1" applyAlignment="1" applyProtection="1">
      <alignment horizontal="left" vertical="center" indent="1"/>
      <protection locked="0"/>
    </xf>
    <xf numFmtId="0" fontId="7" fillId="3" borderId="41" xfId="0" applyFont="1" applyFill="1" applyBorder="1" applyAlignment="1" applyProtection="1">
      <alignment horizontal="left" vertical="center" indent="1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4" borderId="25" xfId="0" applyFont="1" applyFill="1" applyBorder="1" applyAlignment="1">
      <alignment vertical="center" wrapText="1"/>
    </xf>
    <xf numFmtId="0" fontId="7" fillId="3" borderId="42" xfId="0" applyFont="1" applyFill="1" applyBorder="1" applyAlignment="1" applyProtection="1">
      <alignment horizontal="left" vertical="center" wrapText="1" indent="1"/>
      <protection locked="0"/>
    </xf>
    <xf numFmtId="10" fontId="7" fillId="3" borderId="43" xfId="0" applyNumberFormat="1" applyFont="1" applyFill="1" applyBorder="1" applyAlignment="1" applyProtection="1">
      <alignment horizontal="left" vertical="center" indent="1"/>
      <protection hidden="1"/>
    </xf>
    <xf numFmtId="10" fontId="3" fillId="0" borderId="4" xfId="0" applyNumberFormat="1" applyFont="1" applyBorder="1" applyAlignment="1" applyProtection="1">
      <alignment horizontal="center" vertical="center"/>
      <protection hidden="1"/>
    </xf>
    <xf numFmtId="10" fontId="0" fillId="0" borderId="0" xfId="0" applyNumberFormat="1" applyAlignment="1">
      <alignment vertical="center"/>
    </xf>
    <xf numFmtId="0" fontId="13" fillId="3" borderId="44" xfId="0" applyFont="1" applyFill="1" applyBorder="1" applyAlignment="1" applyProtection="1">
      <alignment horizontal="left" vertical="center" indent="1"/>
      <protection locked="0"/>
    </xf>
    <xf numFmtId="164" fontId="13" fillId="3" borderId="45" xfId="0" applyNumberFormat="1" applyFont="1" applyFill="1" applyBorder="1" applyAlignment="1" applyProtection="1">
      <alignment horizontal="left" vertical="center" indent="1"/>
      <protection hidden="1"/>
    </xf>
    <xf numFmtId="164" fontId="3" fillId="0" borderId="46" xfId="0" applyNumberFormat="1" applyFont="1" applyBorder="1" applyAlignment="1" applyProtection="1">
      <alignment horizontal="center" vertical="center"/>
      <protection hidden="1"/>
    </xf>
    <xf numFmtId="0" fontId="0" fillId="4" borderId="31" xfId="0" applyFill="1" applyBorder="1" applyAlignment="1">
      <alignment horizontal="left" vertical="center" indent="2"/>
    </xf>
    <xf numFmtId="0" fontId="13" fillId="3" borderId="47" xfId="0" applyFont="1" applyFill="1" applyBorder="1" applyAlignment="1" applyProtection="1">
      <alignment horizontal="left" vertical="center" indent="1"/>
      <protection locked="0"/>
    </xf>
    <xf numFmtId="164" fontId="13" fillId="3" borderId="48" xfId="0" applyNumberFormat="1" applyFont="1" applyFill="1" applyBorder="1" applyAlignment="1" applyProtection="1">
      <alignment horizontal="left" vertical="center" indent="1"/>
      <protection hidden="1"/>
    </xf>
    <xf numFmtId="164" fontId="3" fillId="0" borderId="4" xfId="0" applyNumberFormat="1" applyFont="1" applyBorder="1" applyAlignment="1">
      <alignment horizontal="center" vertical="center"/>
    </xf>
    <xf numFmtId="0" fontId="0" fillId="4" borderId="19" xfId="0" applyFill="1" applyBorder="1" applyAlignment="1">
      <alignment horizontal="left" vertical="center" indent="2"/>
    </xf>
    <xf numFmtId="0" fontId="0" fillId="4" borderId="23" xfId="0" applyFill="1" applyBorder="1" applyAlignment="1">
      <alignment horizontal="left" vertical="center" indent="2"/>
    </xf>
    <xf numFmtId="10" fontId="13" fillId="3" borderId="49" xfId="0" applyNumberFormat="1" applyFont="1" applyFill="1" applyBorder="1" applyAlignment="1" applyProtection="1">
      <alignment horizontal="left" vertical="center" indent="1"/>
      <protection hidden="1"/>
    </xf>
    <xf numFmtId="164" fontId="14" fillId="5" borderId="24" xfId="0" applyNumberFormat="1" applyFont="1" applyFill="1" applyBorder="1" applyAlignment="1" applyProtection="1">
      <alignment horizontal="left" vertical="center" indent="1"/>
      <protection hidden="1"/>
    </xf>
    <xf numFmtId="164" fontId="14" fillId="5" borderId="9" xfId="0" applyNumberFormat="1" applyFont="1" applyFill="1" applyBorder="1" applyAlignment="1" applyProtection="1">
      <alignment horizontal="left" vertical="center" indent="1"/>
      <protection hidden="1"/>
    </xf>
    <xf numFmtId="0" fontId="3" fillId="5" borderId="9" xfId="0" applyFont="1" applyFill="1" applyBorder="1" applyAlignment="1">
      <alignment horizontal="left" vertical="top" indent="2"/>
    </xf>
    <xf numFmtId="0" fontId="9" fillId="0" borderId="8" xfId="0" applyFont="1" applyBorder="1" applyAlignment="1" applyProtection="1">
      <alignment horizontal="left" vertical="center" wrapText="1" indent="1"/>
      <protection locked="0"/>
    </xf>
    <xf numFmtId="0" fontId="9" fillId="0" borderId="32" xfId="0" applyFont="1" applyBorder="1" applyAlignment="1" applyProtection="1">
      <alignment horizontal="left" vertical="center" wrapText="1" indent="1"/>
      <protection locked="0"/>
    </xf>
    <xf numFmtId="0" fontId="12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9" fillId="0" borderId="12" xfId="0" applyFont="1" applyBorder="1" applyAlignment="1" applyProtection="1">
      <alignment horizontal="left" vertical="center" wrapText="1" indent="1"/>
      <protection locked="0"/>
    </xf>
    <xf numFmtId="0" fontId="1" fillId="2" borderId="31" xfId="0" applyFont="1" applyFill="1" applyBorder="1" applyAlignment="1">
      <alignment horizontal="left" vertical="center" wrapText="1" indent="1"/>
    </xf>
    <xf numFmtId="0" fontId="3" fillId="4" borderId="24" xfId="0" applyFont="1" applyFill="1" applyBorder="1" applyAlignment="1">
      <alignment horizontal="left" vertical="center" indent="1"/>
    </xf>
    <xf numFmtId="0" fontId="3" fillId="4" borderId="30" xfId="0" applyFont="1" applyFill="1" applyBorder="1" applyAlignment="1">
      <alignment horizontal="left" vertical="center" indent="1"/>
    </xf>
    <xf numFmtId="0" fontId="10" fillId="2" borderId="30" xfId="0" applyFont="1" applyFill="1" applyBorder="1" applyAlignment="1">
      <alignment horizontal="left" vertical="center" indent="1"/>
    </xf>
    <xf numFmtId="0" fontId="10" fillId="2" borderId="39" xfId="0" applyFont="1" applyFill="1" applyBorder="1" applyAlignment="1">
      <alignment horizontal="left" vertical="center" indent="1"/>
    </xf>
    <xf numFmtId="0" fontId="10" fillId="3" borderId="36" xfId="0" applyFont="1" applyFill="1" applyBorder="1" applyAlignment="1" applyProtection="1">
      <alignment horizontal="center" vertical="center"/>
      <protection locked="0"/>
    </xf>
    <xf numFmtId="0" fontId="10" fillId="3" borderId="37" xfId="0" applyFont="1" applyFill="1" applyBorder="1" applyAlignment="1" applyProtection="1">
      <alignment horizontal="center" vertical="center"/>
      <protection locked="0"/>
    </xf>
    <xf numFmtId="0" fontId="10" fillId="2" borderId="2" xfId="0" applyFont="1" applyFill="1" applyBorder="1" applyAlignment="1" applyProtection="1">
      <alignment horizontal="center" vertical="center"/>
      <protection locked="0"/>
    </xf>
    <xf numFmtId="0" fontId="10" fillId="2" borderId="38" xfId="0" applyFont="1" applyFill="1" applyBorder="1" applyAlignment="1" applyProtection="1">
      <alignment horizontal="center" vertical="center"/>
      <protection locked="0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0" fontId="15" fillId="0" borderId="0" xfId="0" applyFont="1" applyAlignment="1">
      <alignment horizontal="left" indent="5"/>
    </xf>
    <xf numFmtId="14" fontId="0" fillId="0" borderId="0" xfId="0" applyNumberFormat="1"/>
    <xf numFmtId="10" fontId="0" fillId="0" borderId="0" xfId="0" applyNumberFormat="1"/>
    <xf numFmtId="10" fontId="17" fillId="0" borderId="0" xfId="1" applyNumberFormat="1" applyFont="1" applyAlignment="1">
      <alignment horizontal="left" vertical="center" indent="1"/>
    </xf>
    <xf numFmtId="10" fontId="17" fillId="0" borderId="0" xfId="1" quotePrefix="1" applyNumberFormat="1" applyFont="1" applyAlignment="1">
      <alignment horizontal="left" vertical="center" indent="1"/>
    </xf>
    <xf numFmtId="0" fontId="20" fillId="2" borderId="51" xfId="0" applyFont="1" applyFill="1" applyBorder="1" applyAlignment="1" applyProtection="1">
      <alignment horizontal="left" vertical="center" indent="1"/>
      <protection locked="0"/>
    </xf>
    <xf numFmtId="0" fontId="3" fillId="2" borderId="51" xfId="0" applyFont="1" applyFill="1" applyBorder="1" applyAlignment="1" applyProtection="1">
      <alignment horizontal="left" vertical="center" indent="1"/>
      <protection locked="0"/>
    </xf>
    <xf numFmtId="0" fontId="14" fillId="0" borderId="0" xfId="0" applyFont="1" applyAlignment="1" applyProtection="1">
      <alignment horizontal="left" vertical="center" indent="1"/>
      <protection locked="0"/>
    </xf>
    <xf numFmtId="0" fontId="1" fillId="3" borderId="36" xfId="0" applyFont="1" applyFill="1" applyBorder="1" applyAlignment="1" applyProtection="1">
      <alignment horizontal="center" vertical="center"/>
      <protection locked="0"/>
    </xf>
    <xf numFmtId="0" fontId="1" fillId="3" borderId="37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38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14" fontId="7" fillId="3" borderId="52" xfId="0" applyNumberFormat="1" applyFont="1" applyFill="1" applyBorder="1" applyAlignment="1" applyProtection="1">
      <alignment horizontal="left" vertical="center" indent="1"/>
      <protection hidden="1"/>
    </xf>
    <xf numFmtId="0" fontId="22" fillId="3" borderId="53" xfId="0" applyFont="1" applyFill="1" applyBorder="1" applyAlignment="1" applyProtection="1">
      <alignment vertical="center" wrapText="1"/>
      <protection locked="0"/>
    </xf>
    <xf numFmtId="0" fontId="22" fillId="3" borderId="54" xfId="0" applyFont="1" applyFill="1" applyBorder="1" applyAlignment="1" applyProtection="1">
      <alignment vertical="center" wrapText="1"/>
      <protection locked="0"/>
    </xf>
    <xf numFmtId="0" fontId="14" fillId="0" borderId="0" xfId="0" applyFont="1" applyAlignment="1" applyProtection="1">
      <alignment horizontal="left" vertical="center" indent="2"/>
      <protection locked="0"/>
    </xf>
    <xf numFmtId="0" fontId="0" fillId="0" borderId="0" xfId="0" applyAlignment="1">
      <alignment vertical="top"/>
    </xf>
    <xf numFmtId="10" fontId="18" fillId="0" borderId="0" xfId="0" applyNumberFormat="1" applyFont="1" applyAlignment="1">
      <alignment vertical="center"/>
    </xf>
    <xf numFmtId="10" fontId="12" fillId="0" borderId="0" xfId="0" applyNumberFormat="1" applyFont="1" applyAlignment="1">
      <alignment vertical="center"/>
    </xf>
    <xf numFmtId="164" fontId="25" fillId="0" borderId="0" xfId="0" applyNumberFormat="1" applyFont="1" applyAlignment="1" applyProtection="1">
      <alignment horizontal="left" vertical="center" indent="1"/>
      <protection hidden="1"/>
    </xf>
    <xf numFmtId="164" fontId="25" fillId="0" borderId="0" xfId="0" applyNumberFormat="1" applyFont="1" applyAlignment="1" applyProtection="1">
      <alignment vertical="center"/>
      <protection hidden="1"/>
    </xf>
    <xf numFmtId="166" fontId="19" fillId="0" borderId="55" xfId="0" applyNumberFormat="1" applyFont="1" applyBorder="1" applyAlignment="1">
      <alignment horizontal="left" vertical="center" indent="1"/>
    </xf>
    <xf numFmtId="0" fontId="0" fillId="0" borderId="56" xfId="0" applyBorder="1" applyAlignment="1">
      <alignment horizontal="left" vertical="center" indent="1"/>
    </xf>
    <xf numFmtId="0" fontId="20" fillId="2" borderId="50" xfId="0" applyFont="1" applyFill="1" applyBorder="1" applyAlignment="1" applyProtection="1">
      <alignment horizontal="left" vertical="center" indent="1"/>
      <protection locked="0"/>
    </xf>
    <xf numFmtId="0" fontId="21" fillId="2" borderId="51" xfId="0" applyFont="1" applyFill="1" applyBorder="1" applyAlignment="1">
      <alignment horizontal="left" vertical="center" indent="1"/>
    </xf>
    <xf numFmtId="166" fontId="21" fillId="2" borderId="51" xfId="0" applyNumberFormat="1" applyFont="1" applyFill="1" applyBorder="1" applyAlignment="1">
      <alignment horizontal="left" vertical="center" indent="1"/>
    </xf>
    <xf numFmtId="0" fontId="26" fillId="2" borderId="51" xfId="0" applyFont="1" applyFill="1" applyBorder="1" applyAlignment="1">
      <alignment vertical="center"/>
    </xf>
    <xf numFmtId="166" fontId="21" fillId="2" borderId="51" xfId="0" applyNumberFormat="1" applyFont="1" applyFill="1" applyBorder="1" applyAlignment="1">
      <alignment vertical="center"/>
    </xf>
    <xf numFmtId="0" fontId="21" fillId="2" borderId="51" xfId="0" applyFont="1" applyFill="1" applyBorder="1" applyAlignment="1">
      <alignment vertical="center"/>
    </xf>
    <xf numFmtId="0" fontId="10" fillId="3" borderId="57" xfId="0" applyFont="1" applyFill="1" applyBorder="1" applyAlignment="1" applyProtection="1">
      <alignment horizontal="left" vertical="center" indent="1"/>
      <protection locked="0"/>
    </xf>
    <xf numFmtId="0" fontId="3" fillId="3" borderId="56" xfId="0" applyFont="1" applyFill="1" applyBorder="1" applyAlignment="1">
      <alignment horizontal="left" vertical="center" indent="1"/>
    </xf>
    <xf numFmtId="0" fontId="10" fillId="3" borderId="58" xfId="0" applyFont="1" applyFill="1" applyBorder="1" applyAlignment="1" applyProtection="1">
      <alignment horizontal="center" vertical="center"/>
      <protection locked="0"/>
    </xf>
    <xf numFmtId="0" fontId="7" fillId="3" borderId="60" xfId="0" applyFont="1" applyFill="1" applyBorder="1" applyAlignment="1" applyProtection="1">
      <alignment horizontal="left" vertical="center" indent="1"/>
      <protection locked="0"/>
    </xf>
    <xf numFmtId="0" fontId="3" fillId="3" borderId="61" xfId="0" applyFont="1" applyFill="1" applyBorder="1" applyAlignment="1">
      <alignment vertical="center"/>
    </xf>
    <xf numFmtId="0" fontId="7" fillId="3" borderId="62" xfId="0" applyFont="1" applyFill="1" applyBorder="1" applyAlignment="1" applyProtection="1">
      <alignment horizontal="left" vertical="center" indent="1"/>
      <protection hidden="1"/>
    </xf>
    <xf numFmtId="10" fontId="7" fillId="3" borderId="62" xfId="0" applyNumberFormat="1" applyFont="1" applyFill="1" applyBorder="1" applyAlignment="1" applyProtection="1">
      <alignment horizontal="left" vertical="center" indent="1"/>
      <protection hidden="1"/>
    </xf>
    <xf numFmtId="0" fontId="1" fillId="2" borderId="59" xfId="0" applyFont="1" applyFill="1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10" fontId="0" fillId="0" borderId="29" xfId="0" applyNumberFormat="1" applyBorder="1" applyAlignment="1" applyProtection="1">
      <alignment horizontal="center" vertical="center"/>
      <protection hidden="1"/>
    </xf>
    <xf numFmtId="0" fontId="20" fillId="2" borderId="50" xfId="0" applyFont="1" applyFill="1" applyBorder="1" applyAlignment="1">
      <alignment horizontal="left" vertical="center" indent="1"/>
    </xf>
    <xf numFmtId="0" fontId="10" fillId="2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2" fillId="6" borderId="0" xfId="0" applyFont="1" applyFill="1" applyAlignment="1">
      <alignment horizontal="right" vertical="center"/>
    </xf>
    <xf numFmtId="10" fontId="28" fillId="6" borderId="0" xfId="0" applyNumberFormat="1" applyFont="1" applyFill="1" applyAlignment="1">
      <alignment horizontal="center" vertical="center"/>
    </xf>
    <xf numFmtId="0" fontId="11" fillId="7" borderId="0" xfId="0" applyFont="1" applyFill="1" applyAlignment="1">
      <alignment horizontal="right" vertical="center"/>
    </xf>
    <xf numFmtId="10" fontId="11" fillId="7" borderId="0" xfId="0" applyNumberFormat="1" applyFont="1" applyFill="1" applyAlignment="1">
      <alignment horizontal="left" vertical="center" indent="1"/>
    </xf>
    <xf numFmtId="10" fontId="0" fillId="7" borderId="0" xfId="0" applyNumberFormat="1" applyFill="1" applyAlignment="1">
      <alignment horizontal="center" vertical="center"/>
    </xf>
    <xf numFmtId="10" fontId="27" fillId="7" borderId="0" xfId="0" applyNumberFormat="1" applyFont="1" applyFill="1" applyAlignment="1">
      <alignment horizontal="center" vertical="center"/>
    </xf>
    <xf numFmtId="10" fontId="2" fillId="5" borderId="4" xfId="0" applyNumberFormat="1" applyFont="1" applyFill="1" applyBorder="1" applyAlignment="1">
      <alignment horizontal="center" vertical="center"/>
    </xf>
    <xf numFmtId="10" fontId="0" fillId="5" borderId="0" xfId="0" applyNumberFormat="1" applyFill="1" applyAlignment="1">
      <alignment horizontal="center" vertical="center"/>
    </xf>
    <xf numFmtId="10" fontId="27" fillId="5" borderId="0" xfId="0" applyNumberFormat="1" applyFont="1" applyFill="1" applyAlignment="1">
      <alignment horizontal="center" vertical="center"/>
    </xf>
    <xf numFmtId="10" fontId="0" fillId="7" borderId="1" xfId="0" applyNumberFormat="1" applyFill="1" applyBorder="1" applyAlignment="1">
      <alignment horizontal="center" vertical="center"/>
    </xf>
    <xf numFmtId="10" fontId="0" fillId="5" borderId="1" xfId="0" applyNumberForma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7">
    <dxf>
      <font>
        <color rgb="FFFF0000"/>
      </font>
    </dxf>
    <dxf>
      <font>
        <color rgb="FFFF0000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5</xdr:row>
      <xdr:rowOff>0</xdr:rowOff>
    </xdr:from>
    <xdr:to>
      <xdr:col>0</xdr:col>
      <xdr:colOff>279400</xdr:colOff>
      <xdr:row>5</xdr:row>
      <xdr:rowOff>203200</xdr:rowOff>
    </xdr:to>
    <xdr:sp macro="[1]!dp_core.gridDP_Click" textlink="">
      <xdr:nvSpPr>
        <xdr:cNvPr id="4" name="Rectangle 3">
          <a:extLst>
            <a:ext uri="{FF2B5EF4-FFF2-40B4-BE49-F238E27FC236}">
              <a16:creationId xmlns:a16="http://schemas.microsoft.com/office/drawing/2014/main" id="{EAFE2147-6D2F-4126-939B-2E5661D88ED3}"/>
            </a:ext>
          </a:extLst>
        </xdr:cNvPr>
        <xdr:cNvSpPr/>
      </xdr:nvSpPr>
      <xdr:spPr>
        <a:xfrm>
          <a:off x="1009650" y="10572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4</xdr:row>
      <xdr:rowOff>0</xdr:rowOff>
    </xdr:from>
    <xdr:to>
      <xdr:col>1</xdr:col>
      <xdr:colOff>279400</xdr:colOff>
      <xdr:row>4</xdr:row>
      <xdr:rowOff>203200</xdr:rowOff>
    </xdr:to>
    <xdr:sp macro="[1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F39457E2-DA2A-40A2-BFB8-16CA6DACFCE1}"/>
            </a:ext>
          </a:extLst>
        </xdr:cNvPr>
        <xdr:cNvSpPr/>
      </xdr:nvSpPr>
      <xdr:spPr>
        <a:xfrm>
          <a:off x="1009650" y="10572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8</xdr:row>
      <xdr:rowOff>0</xdr:rowOff>
    </xdr:from>
    <xdr:to>
      <xdr:col>1</xdr:col>
      <xdr:colOff>279400</xdr:colOff>
      <xdr:row>8</xdr:row>
      <xdr:rowOff>203200</xdr:rowOff>
    </xdr:to>
    <xdr:sp macro="[1]!dp_core.gridDP_Click" textlink="">
      <xdr:nvSpPr>
        <xdr:cNvPr id="3" name="Rectangle 2">
          <a:extLst>
            <a:ext uri="{FF2B5EF4-FFF2-40B4-BE49-F238E27FC236}">
              <a16:creationId xmlns:a16="http://schemas.microsoft.com/office/drawing/2014/main" id="{BBDDE243-3FEF-4D87-9B64-E30FF2AE9C25}"/>
            </a:ext>
          </a:extLst>
        </xdr:cNvPr>
        <xdr:cNvSpPr/>
      </xdr:nvSpPr>
      <xdr:spPr>
        <a:xfrm>
          <a:off x="1009650" y="279082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8</xdr:row>
      <xdr:rowOff>0</xdr:rowOff>
    </xdr:from>
    <xdr:to>
      <xdr:col>1</xdr:col>
      <xdr:colOff>279400</xdr:colOff>
      <xdr:row>8</xdr:row>
      <xdr:rowOff>203200</xdr:rowOff>
    </xdr:to>
    <xdr:sp macro="[1]!dp_core.gridDP_Click" textlink="">
      <xdr:nvSpPr>
        <xdr:cNvPr id="4" name="Rectangle 3">
          <a:extLst>
            <a:ext uri="{FF2B5EF4-FFF2-40B4-BE49-F238E27FC236}">
              <a16:creationId xmlns:a16="http://schemas.microsoft.com/office/drawing/2014/main" id="{1F1773B6-349C-4DC6-85EB-ED0509B6DE3B}"/>
            </a:ext>
          </a:extLst>
        </xdr:cNvPr>
        <xdr:cNvSpPr/>
      </xdr:nvSpPr>
      <xdr:spPr>
        <a:xfrm>
          <a:off x="1009650" y="279082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8</xdr:row>
      <xdr:rowOff>0</xdr:rowOff>
    </xdr:from>
    <xdr:to>
      <xdr:col>1</xdr:col>
      <xdr:colOff>279400</xdr:colOff>
      <xdr:row>8</xdr:row>
      <xdr:rowOff>203200</xdr:rowOff>
    </xdr:to>
    <xdr:sp macro="[1]!dp_core.gridDP_Click" textlink="">
      <xdr:nvSpPr>
        <xdr:cNvPr id="5" name="Rectangle 4">
          <a:extLst>
            <a:ext uri="{FF2B5EF4-FFF2-40B4-BE49-F238E27FC236}">
              <a16:creationId xmlns:a16="http://schemas.microsoft.com/office/drawing/2014/main" id="{B5149926-E51C-4458-89B8-B569FB84395B}"/>
            </a:ext>
          </a:extLst>
        </xdr:cNvPr>
        <xdr:cNvSpPr/>
      </xdr:nvSpPr>
      <xdr:spPr>
        <a:xfrm>
          <a:off x="1009650" y="279082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8</xdr:row>
      <xdr:rowOff>0</xdr:rowOff>
    </xdr:from>
    <xdr:to>
      <xdr:col>1</xdr:col>
      <xdr:colOff>279400</xdr:colOff>
      <xdr:row>8</xdr:row>
      <xdr:rowOff>203200</xdr:rowOff>
    </xdr:to>
    <xdr:sp macro="[1]!dp_core.gridDP_Click" textlink="">
      <xdr:nvSpPr>
        <xdr:cNvPr id="6" name="Rectangle 5">
          <a:extLst>
            <a:ext uri="{FF2B5EF4-FFF2-40B4-BE49-F238E27FC236}">
              <a16:creationId xmlns:a16="http://schemas.microsoft.com/office/drawing/2014/main" id="{30EB32A4-5462-4BE1-A823-4E98FC656154}"/>
            </a:ext>
          </a:extLst>
        </xdr:cNvPr>
        <xdr:cNvSpPr/>
      </xdr:nvSpPr>
      <xdr:spPr>
        <a:xfrm>
          <a:off x="1009650" y="279082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12</xdr:row>
      <xdr:rowOff>0</xdr:rowOff>
    </xdr:from>
    <xdr:to>
      <xdr:col>1</xdr:col>
      <xdr:colOff>279400</xdr:colOff>
      <xdr:row>12</xdr:row>
      <xdr:rowOff>203200</xdr:rowOff>
    </xdr:to>
    <xdr:sp macro="[1]!dp_core.gridDP_Click" textlink="">
      <xdr:nvSpPr>
        <xdr:cNvPr id="7" name="Rectangle 6">
          <a:extLst>
            <a:ext uri="{FF2B5EF4-FFF2-40B4-BE49-F238E27FC236}">
              <a16:creationId xmlns:a16="http://schemas.microsoft.com/office/drawing/2014/main" id="{CB858455-73A4-4AAB-BE41-EEA7DDF08098}"/>
            </a:ext>
          </a:extLst>
        </xdr:cNvPr>
        <xdr:cNvSpPr/>
      </xdr:nvSpPr>
      <xdr:spPr>
        <a:xfrm>
          <a:off x="1009650" y="45243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12</xdr:row>
      <xdr:rowOff>0</xdr:rowOff>
    </xdr:from>
    <xdr:to>
      <xdr:col>1</xdr:col>
      <xdr:colOff>279400</xdr:colOff>
      <xdr:row>12</xdr:row>
      <xdr:rowOff>203200</xdr:rowOff>
    </xdr:to>
    <xdr:sp macro="[1]!dp_core.gridDP_Click" textlink="">
      <xdr:nvSpPr>
        <xdr:cNvPr id="8" name="Rectangle 7">
          <a:extLst>
            <a:ext uri="{FF2B5EF4-FFF2-40B4-BE49-F238E27FC236}">
              <a16:creationId xmlns:a16="http://schemas.microsoft.com/office/drawing/2014/main" id="{4BC24991-BF39-4626-A814-0819568668EB}"/>
            </a:ext>
          </a:extLst>
        </xdr:cNvPr>
        <xdr:cNvSpPr/>
      </xdr:nvSpPr>
      <xdr:spPr>
        <a:xfrm>
          <a:off x="1009650" y="45243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12</xdr:row>
      <xdr:rowOff>0</xdr:rowOff>
    </xdr:from>
    <xdr:to>
      <xdr:col>1</xdr:col>
      <xdr:colOff>279400</xdr:colOff>
      <xdr:row>12</xdr:row>
      <xdr:rowOff>203200</xdr:rowOff>
    </xdr:to>
    <xdr:sp macro="[1]!dp_core.gridDP_Click" textlink="">
      <xdr:nvSpPr>
        <xdr:cNvPr id="9" name="Rectangle 8">
          <a:extLst>
            <a:ext uri="{FF2B5EF4-FFF2-40B4-BE49-F238E27FC236}">
              <a16:creationId xmlns:a16="http://schemas.microsoft.com/office/drawing/2014/main" id="{8AAA912D-056A-45CF-8314-26EEFD498C36}"/>
            </a:ext>
          </a:extLst>
        </xdr:cNvPr>
        <xdr:cNvSpPr/>
      </xdr:nvSpPr>
      <xdr:spPr>
        <a:xfrm>
          <a:off x="1009650" y="45243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12</xdr:row>
      <xdr:rowOff>0</xdr:rowOff>
    </xdr:from>
    <xdr:to>
      <xdr:col>1</xdr:col>
      <xdr:colOff>279400</xdr:colOff>
      <xdr:row>12</xdr:row>
      <xdr:rowOff>203200</xdr:rowOff>
    </xdr:to>
    <xdr:sp macro="[1]!dp_core.gridDP_Click" textlink="">
      <xdr:nvSpPr>
        <xdr:cNvPr id="10" name="Rectangle 9">
          <a:extLst>
            <a:ext uri="{FF2B5EF4-FFF2-40B4-BE49-F238E27FC236}">
              <a16:creationId xmlns:a16="http://schemas.microsoft.com/office/drawing/2014/main" id="{DF4E029B-4AD5-4FBD-B5C9-F75580D35616}"/>
            </a:ext>
          </a:extLst>
        </xdr:cNvPr>
        <xdr:cNvSpPr/>
      </xdr:nvSpPr>
      <xdr:spPr>
        <a:xfrm>
          <a:off x="1009650" y="45243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12</xdr:row>
      <xdr:rowOff>0</xdr:rowOff>
    </xdr:from>
    <xdr:to>
      <xdr:col>1</xdr:col>
      <xdr:colOff>279400</xdr:colOff>
      <xdr:row>12</xdr:row>
      <xdr:rowOff>203200</xdr:rowOff>
    </xdr:to>
    <xdr:sp macro="[1]!dp_core.gridDP_Click" textlink="">
      <xdr:nvSpPr>
        <xdr:cNvPr id="11" name="Rectangle 10">
          <a:extLst>
            <a:ext uri="{FF2B5EF4-FFF2-40B4-BE49-F238E27FC236}">
              <a16:creationId xmlns:a16="http://schemas.microsoft.com/office/drawing/2014/main" id="{3194361C-CF0C-4B7A-BD60-47BC40F67486}"/>
            </a:ext>
          </a:extLst>
        </xdr:cNvPr>
        <xdr:cNvSpPr/>
      </xdr:nvSpPr>
      <xdr:spPr>
        <a:xfrm>
          <a:off x="1009650" y="45243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16</xdr:row>
      <xdr:rowOff>0</xdr:rowOff>
    </xdr:from>
    <xdr:to>
      <xdr:col>1</xdr:col>
      <xdr:colOff>279400</xdr:colOff>
      <xdr:row>16</xdr:row>
      <xdr:rowOff>203200</xdr:rowOff>
    </xdr:to>
    <xdr:sp macro="[1]!dp_core.gridDP_Click" textlink="">
      <xdr:nvSpPr>
        <xdr:cNvPr id="12" name="Rectangle 11">
          <a:extLst>
            <a:ext uri="{FF2B5EF4-FFF2-40B4-BE49-F238E27FC236}">
              <a16:creationId xmlns:a16="http://schemas.microsoft.com/office/drawing/2014/main" id="{C306BFCF-046E-480B-BAE4-A31138C87ADF}"/>
            </a:ext>
          </a:extLst>
        </xdr:cNvPr>
        <xdr:cNvSpPr/>
      </xdr:nvSpPr>
      <xdr:spPr>
        <a:xfrm>
          <a:off x="1009650" y="625792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16</xdr:row>
      <xdr:rowOff>0</xdr:rowOff>
    </xdr:from>
    <xdr:to>
      <xdr:col>1</xdr:col>
      <xdr:colOff>279400</xdr:colOff>
      <xdr:row>16</xdr:row>
      <xdr:rowOff>203200</xdr:rowOff>
    </xdr:to>
    <xdr:sp macro="[1]!dp_core.gridDP_Click" textlink="">
      <xdr:nvSpPr>
        <xdr:cNvPr id="13" name="Rectangle 12">
          <a:extLst>
            <a:ext uri="{FF2B5EF4-FFF2-40B4-BE49-F238E27FC236}">
              <a16:creationId xmlns:a16="http://schemas.microsoft.com/office/drawing/2014/main" id="{160138D8-8542-4FEA-8155-E448D3017403}"/>
            </a:ext>
          </a:extLst>
        </xdr:cNvPr>
        <xdr:cNvSpPr/>
      </xdr:nvSpPr>
      <xdr:spPr>
        <a:xfrm>
          <a:off x="1009650" y="625792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16</xdr:row>
      <xdr:rowOff>0</xdr:rowOff>
    </xdr:from>
    <xdr:to>
      <xdr:col>1</xdr:col>
      <xdr:colOff>279400</xdr:colOff>
      <xdr:row>16</xdr:row>
      <xdr:rowOff>203200</xdr:rowOff>
    </xdr:to>
    <xdr:sp macro="[1]!dp_core.gridDP_Click" textlink="">
      <xdr:nvSpPr>
        <xdr:cNvPr id="14" name="Rectangle 13">
          <a:extLst>
            <a:ext uri="{FF2B5EF4-FFF2-40B4-BE49-F238E27FC236}">
              <a16:creationId xmlns:a16="http://schemas.microsoft.com/office/drawing/2014/main" id="{DD3A12B1-F905-4B91-8F50-52E2C66D3F9D}"/>
            </a:ext>
          </a:extLst>
        </xdr:cNvPr>
        <xdr:cNvSpPr/>
      </xdr:nvSpPr>
      <xdr:spPr>
        <a:xfrm>
          <a:off x="1009650" y="625792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16</xdr:row>
      <xdr:rowOff>0</xdr:rowOff>
    </xdr:from>
    <xdr:to>
      <xdr:col>1</xdr:col>
      <xdr:colOff>279400</xdr:colOff>
      <xdr:row>16</xdr:row>
      <xdr:rowOff>203200</xdr:rowOff>
    </xdr:to>
    <xdr:sp macro="[1]!dp_core.gridDP_Click" textlink="">
      <xdr:nvSpPr>
        <xdr:cNvPr id="15" name="Rectangle 14">
          <a:extLst>
            <a:ext uri="{FF2B5EF4-FFF2-40B4-BE49-F238E27FC236}">
              <a16:creationId xmlns:a16="http://schemas.microsoft.com/office/drawing/2014/main" id="{04A86BFB-2C9E-451D-B3F5-03C2326A03B6}"/>
            </a:ext>
          </a:extLst>
        </xdr:cNvPr>
        <xdr:cNvSpPr/>
      </xdr:nvSpPr>
      <xdr:spPr>
        <a:xfrm>
          <a:off x="1009650" y="625792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16</xdr:row>
      <xdr:rowOff>0</xdr:rowOff>
    </xdr:from>
    <xdr:to>
      <xdr:col>1</xdr:col>
      <xdr:colOff>279400</xdr:colOff>
      <xdr:row>16</xdr:row>
      <xdr:rowOff>203200</xdr:rowOff>
    </xdr:to>
    <xdr:sp macro="[1]!dp_core.gridDP_Click" textlink="">
      <xdr:nvSpPr>
        <xdr:cNvPr id="16" name="Rectangle 15">
          <a:extLst>
            <a:ext uri="{FF2B5EF4-FFF2-40B4-BE49-F238E27FC236}">
              <a16:creationId xmlns:a16="http://schemas.microsoft.com/office/drawing/2014/main" id="{50790A89-5691-4145-A43C-E8C4A80A3E32}"/>
            </a:ext>
          </a:extLst>
        </xdr:cNvPr>
        <xdr:cNvSpPr/>
      </xdr:nvSpPr>
      <xdr:spPr>
        <a:xfrm>
          <a:off x="1009650" y="625792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16</xdr:row>
      <xdr:rowOff>0</xdr:rowOff>
    </xdr:from>
    <xdr:to>
      <xdr:col>1</xdr:col>
      <xdr:colOff>279400</xdr:colOff>
      <xdr:row>16</xdr:row>
      <xdr:rowOff>203200</xdr:rowOff>
    </xdr:to>
    <xdr:sp macro="[1]!dp_core.gridDP_Click" textlink="">
      <xdr:nvSpPr>
        <xdr:cNvPr id="17" name="Rectangle 16">
          <a:extLst>
            <a:ext uri="{FF2B5EF4-FFF2-40B4-BE49-F238E27FC236}">
              <a16:creationId xmlns:a16="http://schemas.microsoft.com/office/drawing/2014/main" id="{A08A9279-8725-480C-9784-CBC19A406B0F}"/>
            </a:ext>
          </a:extLst>
        </xdr:cNvPr>
        <xdr:cNvSpPr/>
      </xdr:nvSpPr>
      <xdr:spPr>
        <a:xfrm>
          <a:off x="1009650" y="625792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20</xdr:row>
      <xdr:rowOff>0</xdr:rowOff>
    </xdr:from>
    <xdr:to>
      <xdr:col>1</xdr:col>
      <xdr:colOff>279400</xdr:colOff>
      <xdr:row>20</xdr:row>
      <xdr:rowOff>203200</xdr:rowOff>
    </xdr:to>
    <xdr:sp macro="[1]!dp_core.gridDP_Click" textlink="">
      <xdr:nvSpPr>
        <xdr:cNvPr id="18" name="Rectangle 17">
          <a:extLst>
            <a:ext uri="{FF2B5EF4-FFF2-40B4-BE49-F238E27FC236}">
              <a16:creationId xmlns:a16="http://schemas.microsoft.com/office/drawing/2014/main" id="{CAEFCC81-2A97-4512-AAC8-960524FDF21E}"/>
            </a:ext>
          </a:extLst>
        </xdr:cNvPr>
        <xdr:cNvSpPr/>
      </xdr:nvSpPr>
      <xdr:spPr>
        <a:xfrm>
          <a:off x="1009650" y="79914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20</xdr:row>
      <xdr:rowOff>0</xdr:rowOff>
    </xdr:from>
    <xdr:to>
      <xdr:col>1</xdr:col>
      <xdr:colOff>279400</xdr:colOff>
      <xdr:row>20</xdr:row>
      <xdr:rowOff>203200</xdr:rowOff>
    </xdr:to>
    <xdr:sp macro="[1]!dp_core.gridDP_Click" textlink="">
      <xdr:nvSpPr>
        <xdr:cNvPr id="19" name="Rectangle 18">
          <a:extLst>
            <a:ext uri="{FF2B5EF4-FFF2-40B4-BE49-F238E27FC236}">
              <a16:creationId xmlns:a16="http://schemas.microsoft.com/office/drawing/2014/main" id="{784936BA-9FA3-4827-ABF0-C6F49B026302}"/>
            </a:ext>
          </a:extLst>
        </xdr:cNvPr>
        <xdr:cNvSpPr/>
      </xdr:nvSpPr>
      <xdr:spPr>
        <a:xfrm>
          <a:off x="1009650" y="79914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20</xdr:row>
      <xdr:rowOff>0</xdr:rowOff>
    </xdr:from>
    <xdr:to>
      <xdr:col>1</xdr:col>
      <xdr:colOff>279400</xdr:colOff>
      <xdr:row>20</xdr:row>
      <xdr:rowOff>203200</xdr:rowOff>
    </xdr:to>
    <xdr:sp macro="[1]!dp_core.gridDP_Click" textlink="">
      <xdr:nvSpPr>
        <xdr:cNvPr id="20" name="Rectangle 19">
          <a:extLst>
            <a:ext uri="{FF2B5EF4-FFF2-40B4-BE49-F238E27FC236}">
              <a16:creationId xmlns:a16="http://schemas.microsoft.com/office/drawing/2014/main" id="{99AA0371-05E2-4470-BAF9-1B8E056B5C24}"/>
            </a:ext>
          </a:extLst>
        </xdr:cNvPr>
        <xdr:cNvSpPr/>
      </xdr:nvSpPr>
      <xdr:spPr>
        <a:xfrm>
          <a:off x="1009650" y="79914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20</xdr:row>
      <xdr:rowOff>0</xdr:rowOff>
    </xdr:from>
    <xdr:to>
      <xdr:col>1</xdr:col>
      <xdr:colOff>279400</xdr:colOff>
      <xdr:row>20</xdr:row>
      <xdr:rowOff>203200</xdr:rowOff>
    </xdr:to>
    <xdr:sp macro="[1]!dp_core.gridDP_Click" textlink="">
      <xdr:nvSpPr>
        <xdr:cNvPr id="21" name="Rectangle 20">
          <a:extLst>
            <a:ext uri="{FF2B5EF4-FFF2-40B4-BE49-F238E27FC236}">
              <a16:creationId xmlns:a16="http://schemas.microsoft.com/office/drawing/2014/main" id="{53E91CB3-C107-4A24-A868-9C475AC614E8}"/>
            </a:ext>
          </a:extLst>
        </xdr:cNvPr>
        <xdr:cNvSpPr/>
      </xdr:nvSpPr>
      <xdr:spPr>
        <a:xfrm>
          <a:off x="1009650" y="79914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20</xdr:row>
      <xdr:rowOff>0</xdr:rowOff>
    </xdr:from>
    <xdr:to>
      <xdr:col>1</xdr:col>
      <xdr:colOff>279400</xdr:colOff>
      <xdr:row>20</xdr:row>
      <xdr:rowOff>203200</xdr:rowOff>
    </xdr:to>
    <xdr:sp macro="[1]!dp_core.gridDP_Click" textlink="">
      <xdr:nvSpPr>
        <xdr:cNvPr id="22" name="Rectangle 21">
          <a:extLst>
            <a:ext uri="{FF2B5EF4-FFF2-40B4-BE49-F238E27FC236}">
              <a16:creationId xmlns:a16="http://schemas.microsoft.com/office/drawing/2014/main" id="{2DCE9CB5-50A1-4B89-BEAC-C58FF8876FC3}"/>
            </a:ext>
          </a:extLst>
        </xdr:cNvPr>
        <xdr:cNvSpPr/>
      </xdr:nvSpPr>
      <xdr:spPr>
        <a:xfrm>
          <a:off x="1009650" y="79914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20</xdr:row>
      <xdr:rowOff>0</xdr:rowOff>
    </xdr:from>
    <xdr:to>
      <xdr:col>1</xdr:col>
      <xdr:colOff>279400</xdr:colOff>
      <xdr:row>20</xdr:row>
      <xdr:rowOff>203200</xdr:rowOff>
    </xdr:to>
    <xdr:sp macro="[1]!dp_core.gridDP_Click" textlink="">
      <xdr:nvSpPr>
        <xdr:cNvPr id="23" name="Rectangle 22">
          <a:extLst>
            <a:ext uri="{FF2B5EF4-FFF2-40B4-BE49-F238E27FC236}">
              <a16:creationId xmlns:a16="http://schemas.microsoft.com/office/drawing/2014/main" id="{485378F6-6917-4145-A135-F834995022E4}"/>
            </a:ext>
          </a:extLst>
        </xdr:cNvPr>
        <xdr:cNvSpPr/>
      </xdr:nvSpPr>
      <xdr:spPr>
        <a:xfrm>
          <a:off x="1009650" y="79914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8</xdr:row>
      <xdr:rowOff>0</xdr:rowOff>
    </xdr:from>
    <xdr:to>
      <xdr:col>1</xdr:col>
      <xdr:colOff>279400</xdr:colOff>
      <xdr:row>8</xdr:row>
      <xdr:rowOff>203200</xdr:rowOff>
    </xdr:to>
    <xdr:sp macro="[1]!dp_core.gridDP_Click" textlink="">
      <xdr:nvSpPr>
        <xdr:cNvPr id="24" name="Rectangle 23">
          <a:extLst>
            <a:ext uri="{FF2B5EF4-FFF2-40B4-BE49-F238E27FC236}">
              <a16:creationId xmlns:a16="http://schemas.microsoft.com/office/drawing/2014/main" id="{17700869-27AB-4812-B65A-8EEE215A1C0C}"/>
            </a:ext>
          </a:extLst>
        </xdr:cNvPr>
        <xdr:cNvSpPr/>
      </xdr:nvSpPr>
      <xdr:spPr>
        <a:xfrm>
          <a:off x="1009650" y="279082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12</xdr:row>
      <xdr:rowOff>0</xdr:rowOff>
    </xdr:from>
    <xdr:to>
      <xdr:col>1</xdr:col>
      <xdr:colOff>279400</xdr:colOff>
      <xdr:row>12</xdr:row>
      <xdr:rowOff>203200</xdr:rowOff>
    </xdr:to>
    <xdr:sp macro="[1]!dp_core.gridDP_Click" textlink="">
      <xdr:nvSpPr>
        <xdr:cNvPr id="25" name="Rectangle 24">
          <a:extLst>
            <a:ext uri="{FF2B5EF4-FFF2-40B4-BE49-F238E27FC236}">
              <a16:creationId xmlns:a16="http://schemas.microsoft.com/office/drawing/2014/main" id="{E306C105-A72A-4AB7-A3DD-7A4C13CAD85A}"/>
            </a:ext>
          </a:extLst>
        </xdr:cNvPr>
        <xdr:cNvSpPr/>
      </xdr:nvSpPr>
      <xdr:spPr>
        <a:xfrm>
          <a:off x="1009650" y="45243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16</xdr:row>
      <xdr:rowOff>0</xdr:rowOff>
    </xdr:from>
    <xdr:to>
      <xdr:col>1</xdr:col>
      <xdr:colOff>279400</xdr:colOff>
      <xdr:row>16</xdr:row>
      <xdr:rowOff>203200</xdr:rowOff>
    </xdr:to>
    <xdr:sp macro="[1]!dp_core.gridDP_Click" textlink="">
      <xdr:nvSpPr>
        <xdr:cNvPr id="26" name="Rectangle 25">
          <a:extLst>
            <a:ext uri="{FF2B5EF4-FFF2-40B4-BE49-F238E27FC236}">
              <a16:creationId xmlns:a16="http://schemas.microsoft.com/office/drawing/2014/main" id="{7CFA8C75-93F9-4206-AB8D-7D96B828DE6C}"/>
            </a:ext>
          </a:extLst>
        </xdr:cNvPr>
        <xdr:cNvSpPr/>
      </xdr:nvSpPr>
      <xdr:spPr>
        <a:xfrm>
          <a:off x="1009650" y="625792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20</xdr:row>
      <xdr:rowOff>0</xdr:rowOff>
    </xdr:from>
    <xdr:to>
      <xdr:col>1</xdr:col>
      <xdr:colOff>279400</xdr:colOff>
      <xdr:row>20</xdr:row>
      <xdr:rowOff>203200</xdr:rowOff>
    </xdr:to>
    <xdr:sp macro="[1]!dp_core.gridDP_Click" textlink="">
      <xdr:nvSpPr>
        <xdr:cNvPr id="27" name="Rectangle 26">
          <a:extLst>
            <a:ext uri="{FF2B5EF4-FFF2-40B4-BE49-F238E27FC236}">
              <a16:creationId xmlns:a16="http://schemas.microsoft.com/office/drawing/2014/main" id="{134E74B3-62C6-4190-99A5-416BBDDA3963}"/>
            </a:ext>
          </a:extLst>
        </xdr:cNvPr>
        <xdr:cNvSpPr/>
      </xdr:nvSpPr>
      <xdr:spPr>
        <a:xfrm>
          <a:off x="1009650" y="79914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76200</xdr:colOff>
      <xdr:row>4</xdr:row>
      <xdr:rowOff>0</xdr:rowOff>
    </xdr:from>
    <xdr:to>
      <xdr:col>9</xdr:col>
      <xdr:colOff>279400</xdr:colOff>
      <xdr:row>4</xdr:row>
      <xdr:rowOff>203200</xdr:rowOff>
    </xdr:to>
    <xdr:sp macro="[1]!dp_core.gridDP_Click" textlink="">
      <xdr:nvSpPr>
        <xdr:cNvPr id="28" name="Rectangle 27">
          <a:extLst>
            <a:ext uri="{FF2B5EF4-FFF2-40B4-BE49-F238E27FC236}">
              <a16:creationId xmlns:a16="http://schemas.microsoft.com/office/drawing/2014/main" id="{C89B0ED9-757C-424B-992D-330DB996C5B0}"/>
            </a:ext>
          </a:extLst>
        </xdr:cNvPr>
        <xdr:cNvSpPr/>
      </xdr:nvSpPr>
      <xdr:spPr>
        <a:xfrm>
          <a:off x="76200" y="1078230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76200</xdr:colOff>
      <xdr:row>4</xdr:row>
      <xdr:rowOff>0</xdr:rowOff>
    </xdr:from>
    <xdr:to>
      <xdr:col>9</xdr:col>
      <xdr:colOff>279400</xdr:colOff>
      <xdr:row>4</xdr:row>
      <xdr:rowOff>203200</xdr:rowOff>
    </xdr:to>
    <xdr:sp macro="[1]!dp_core.gridDP_Click" textlink="">
      <xdr:nvSpPr>
        <xdr:cNvPr id="29" name="Rectangle 28">
          <a:extLst>
            <a:ext uri="{FF2B5EF4-FFF2-40B4-BE49-F238E27FC236}">
              <a16:creationId xmlns:a16="http://schemas.microsoft.com/office/drawing/2014/main" id="{ABE38E02-6219-4173-A989-D08C35088C66}"/>
            </a:ext>
          </a:extLst>
        </xdr:cNvPr>
        <xdr:cNvSpPr/>
      </xdr:nvSpPr>
      <xdr:spPr>
        <a:xfrm>
          <a:off x="76200" y="1078230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Program%20Files\Microsoft%20Office\root\Office16\XLSTART\samradapps_datepicker.xlam" TargetMode="External"/><Relationship Id="rId1" Type="http://schemas.openxmlformats.org/officeDocument/2006/relationships/externalLinkPath" Target="/Program%20Files/Microsoft%20Office/root/Office16/XLSTART/samradapps_datepicker.xla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ulia\Documents\H&#244;pital%20Beaujon\Fiches%20travail\Travail%20bionet%202023\Fiche_Bilan%20Bionet.xlsx" TargetMode="External"/><Relationship Id="rId1" Type="http://schemas.openxmlformats.org/officeDocument/2006/relationships/externalLinkPath" Target="/Users/Julia/Documents/H&#244;pital%20Beaujon/Fiches%20travail/Travail%20bionet%202023/Fiche_Bilan%20Bion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heet1"/>
    </sheetNames>
    <definedNames>
      <definedName name="dp_core.gridDP_Click"/>
    </defined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ste"/>
      <sheetName val="Accueil"/>
      <sheetName val="SuiviEffectif-AEC"/>
      <sheetName val="ResultatsAnnuel"/>
      <sheetName val="ResultatsTrimestriels-1"/>
      <sheetName val="ResultatsTrimestriels-2"/>
      <sheetName val="ResultatsTrimestriels-3"/>
      <sheetName val="ResultatsTrimestriels-4"/>
      <sheetName val="Bilan-Janvier"/>
      <sheetName val="Controle-Janvier"/>
      <sheetName val="Bilan-Fevrier"/>
      <sheetName val="Controle-Fevrier"/>
      <sheetName val="Bilan-Mars"/>
      <sheetName val="Controle-Mars"/>
      <sheetName val="Bilan-Avril"/>
      <sheetName val="Controle-Avril"/>
      <sheetName val="Bilan-Mai"/>
      <sheetName val="Controle-Mai"/>
      <sheetName val="Bilan-Juin"/>
      <sheetName val="Controle-Juin"/>
      <sheetName val="Bilan-Juillet"/>
      <sheetName val="Controle-Juillet"/>
      <sheetName val="Bilan-Aout"/>
      <sheetName val="Controle-Aout"/>
      <sheetName val="Bilan-Septembre"/>
      <sheetName val="Controle-Septembre"/>
      <sheetName val="Bilan-Octobre"/>
      <sheetName val="Controle-Octobre"/>
      <sheetName val="Bilan-Novembre"/>
      <sheetName val="Controle-Novembre"/>
      <sheetName val="Bilan-Decembre"/>
      <sheetName val="Controle-Decemb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4">
          <cell r="B4">
            <v>44927</v>
          </cell>
        </row>
        <row r="21">
          <cell r="B21">
            <v>44928</v>
          </cell>
        </row>
        <row r="41">
          <cell r="B41">
            <v>44929</v>
          </cell>
        </row>
        <row r="58">
          <cell r="B58">
            <v>44930</v>
          </cell>
        </row>
        <row r="79">
          <cell r="B79">
            <v>44931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29A643-FF04-4C05-8F74-488B75155545}">
  <dimension ref="A2:W18"/>
  <sheetViews>
    <sheetView workbookViewId="0">
      <selection activeCell="B7" sqref="B7"/>
    </sheetView>
  </sheetViews>
  <sheetFormatPr baseColWidth="10" defaultRowHeight="15" x14ac:dyDescent="0.25"/>
  <cols>
    <col min="1" max="1" width="17.140625" customWidth="1"/>
    <col min="9" max="9" width="13" customWidth="1"/>
    <col min="10" max="10" width="15.42578125" customWidth="1"/>
    <col min="12" max="12" width="1.42578125" customWidth="1"/>
    <col min="13" max="13" width="26.140625" customWidth="1"/>
    <col min="15" max="15" width="12.85546875" customWidth="1"/>
    <col min="16" max="16" width="16.5703125" customWidth="1"/>
    <col min="18" max="18" width="21.28515625" customWidth="1"/>
    <col min="19" max="19" width="1.85546875" customWidth="1"/>
    <col min="20" max="21" width="20.5703125" customWidth="1"/>
    <col min="22" max="22" width="17.7109375" customWidth="1"/>
    <col min="23" max="23" width="28.28515625" customWidth="1"/>
  </cols>
  <sheetData>
    <row r="2" spans="1:23" x14ac:dyDescent="0.25">
      <c r="A2" s="113" t="s">
        <v>41</v>
      </c>
      <c r="C2" s="114">
        <f>O3</f>
        <v>44927</v>
      </c>
    </row>
    <row r="3" spans="1:23" x14ac:dyDescent="0.25">
      <c r="M3" s="2" t="s">
        <v>0</v>
      </c>
      <c r="N3" s="3" t="s">
        <v>1</v>
      </c>
      <c r="O3" s="71">
        <v>44927</v>
      </c>
      <c r="P3" s="4" t="s">
        <v>2</v>
      </c>
      <c r="Q3" s="5" t="s">
        <v>40</v>
      </c>
      <c r="R3" s="6"/>
      <c r="S3" s="7"/>
      <c r="T3" s="72" t="s">
        <v>3</v>
      </c>
      <c r="U3" s="73" t="s">
        <v>4</v>
      </c>
      <c r="V3" s="74" t="s">
        <v>5</v>
      </c>
      <c r="W3" s="75" t="s">
        <v>6</v>
      </c>
    </row>
    <row r="4" spans="1:23" ht="17.25" x14ac:dyDescent="0.25">
      <c r="A4" s="7"/>
      <c r="B4" s="7"/>
      <c r="C4" s="7"/>
      <c r="D4" s="7"/>
      <c r="E4" s="7"/>
      <c r="F4" s="7"/>
      <c r="G4" s="7"/>
      <c r="H4" s="1"/>
      <c r="I4" s="1"/>
      <c r="J4" s="1"/>
      <c r="K4" s="1"/>
      <c r="L4" s="1"/>
      <c r="M4" s="8" t="s">
        <v>7</v>
      </c>
      <c r="N4" s="9" t="s">
        <v>8</v>
      </c>
      <c r="O4" s="10" t="s">
        <v>9</v>
      </c>
      <c r="P4" s="11" t="s">
        <v>10</v>
      </c>
      <c r="Q4" s="12" t="s">
        <v>11</v>
      </c>
      <c r="R4" s="13" t="s">
        <v>12</v>
      </c>
      <c r="S4" s="7"/>
      <c r="T4" s="14" t="s">
        <v>13</v>
      </c>
      <c r="U4" s="15" t="s">
        <v>13</v>
      </c>
      <c r="V4" s="16" t="s">
        <v>14</v>
      </c>
      <c r="W4" s="17" t="s">
        <v>15</v>
      </c>
    </row>
    <row r="5" spans="1:23" x14ac:dyDescent="0.25">
      <c r="A5" s="108" t="s">
        <v>27</v>
      </c>
      <c r="B5" s="109" t="s">
        <v>28</v>
      </c>
      <c r="C5" s="110" t="s">
        <v>29</v>
      </c>
      <c r="D5" s="111" t="s">
        <v>30</v>
      </c>
      <c r="E5" s="111" t="s">
        <v>31</v>
      </c>
      <c r="F5" s="111" t="s">
        <v>32</v>
      </c>
      <c r="G5" s="112" t="s">
        <v>33</v>
      </c>
      <c r="H5" s="107" t="s">
        <v>34</v>
      </c>
      <c r="I5" s="76"/>
      <c r="J5" s="1"/>
      <c r="K5" s="1"/>
      <c r="L5" s="1"/>
      <c r="M5" s="18" t="s">
        <v>16</v>
      </c>
      <c r="N5" s="19">
        <v>4315</v>
      </c>
      <c r="O5" s="20">
        <v>3</v>
      </c>
      <c r="P5" s="21">
        <v>0.75</v>
      </c>
      <c r="Q5" s="22">
        <v>0.7</v>
      </c>
      <c r="R5" s="19" t="s">
        <v>17</v>
      </c>
      <c r="S5" s="7"/>
      <c r="T5" s="67">
        <v>44941</v>
      </c>
      <c r="U5" s="67">
        <v>44943</v>
      </c>
      <c r="V5" s="23">
        <f>DATEDIF(T5,U5,"MD")</f>
        <v>2</v>
      </c>
      <c r="W5" s="24"/>
    </row>
    <row r="6" spans="1:23" x14ac:dyDescent="0.25">
      <c r="A6" s="77" t="s">
        <v>35</v>
      </c>
      <c r="B6" s="78">
        <f>SUM(C6:G6)</f>
        <v>5</v>
      </c>
      <c r="C6" s="79">
        <f>COUNTIF(O5:O9,"0")</f>
        <v>0</v>
      </c>
      <c r="D6" s="79">
        <f>COUNTIF(O5:O9,"1")</f>
        <v>1</v>
      </c>
      <c r="E6" s="79">
        <f>COUNTIF(O5:O9,"2")</f>
        <v>1</v>
      </c>
      <c r="F6" s="79">
        <f>COUNTIF(O5:O9,"3")</f>
        <v>2</v>
      </c>
      <c r="G6" s="79">
        <f>COUNTIF(O5:O9,"4")</f>
        <v>1</v>
      </c>
      <c r="H6" s="104" t="str">
        <f>Q3</f>
        <v xml:space="preserve"> CELINE</v>
      </c>
      <c r="I6" s="80"/>
      <c r="J6" s="1"/>
      <c r="K6" s="1"/>
      <c r="L6" s="1"/>
      <c r="M6" s="25" t="s">
        <v>18</v>
      </c>
      <c r="N6" s="26">
        <v>4316</v>
      </c>
      <c r="O6" s="27">
        <v>1</v>
      </c>
      <c r="P6" s="28">
        <v>0.85</v>
      </c>
      <c r="Q6" s="29">
        <v>0.81559999999999999</v>
      </c>
      <c r="R6" s="26" t="s">
        <v>17</v>
      </c>
      <c r="S6" s="7"/>
      <c r="T6" s="68">
        <v>44945</v>
      </c>
      <c r="U6" s="68">
        <v>44948</v>
      </c>
      <c r="V6" s="30">
        <f>DATEDIF(T6,U6,"MD")</f>
        <v>3</v>
      </c>
      <c r="W6" s="31"/>
    </row>
    <row r="7" spans="1:23" ht="16.5" customHeight="1" x14ac:dyDescent="0.25">
      <c r="A7" s="81" t="s">
        <v>11</v>
      </c>
      <c r="B7" s="82">
        <f>AVERAGEIF((C7:G7),"&lt;&gt;"&amp;0,C7:G7)</f>
        <v>0.793825</v>
      </c>
      <c r="C7" s="83" t="str">
        <f>IFERROR(AVERAGEIF(O5:O9,"0",Q5:Q9),"")</f>
        <v/>
      </c>
      <c r="D7" s="83">
        <f>IFERROR(AVERAGEIF(O5:O9,"1",Q5:Q9),"")</f>
        <v>0.81559999999999999</v>
      </c>
      <c r="E7" s="83">
        <f>IFERROR(AVERAGEIF(O5:O9,"2",Q5:Q9),"")</f>
        <v>0.69779999999999998</v>
      </c>
      <c r="F7" s="83">
        <f>IFERROR(AVERAGEIF(O5:O9,"3",Q5:Q9),"")</f>
        <v>0.78499999999999992</v>
      </c>
      <c r="G7" s="83">
        <f>IFERROR(AVERAGEIF(O5:O9,"4",Q5:Q9),"")</f>
        <v>0.87690000000000001</v>
      </c>
      <c r="H7" s="106" t="s">
        <v>39</v>
      </c>
      <c r="I7" s="103"/>
      <c r="J7" s="1"/>
      <c r="K7" s="1"/>
      <c r="L7" s="84"/>
      <c r="M7" s="25" t="s">
        <v>19</v>
      </c>
      <c r="N7" s="26">
        <v>4317</v>
      </c>
      <c r="O7" s="27">
        <v>2</v>
      </c>
      <c r="P7" s="28">
        <v>0.8</v>
      </c>
      <c r="Q7" s="29">
        <v>0.69779999999999998</v>
      </c>
      <c r="R7" s="26" t="s">
        <v>17</v>
      </c>
      <c r="S7" s="7"/>
      <c r="T7" s="68">
        <v>44947</v>
      </c>
      <c r="U7" s="68">
        <v>44949</v>
      </c>
      <c r="V7" s="30">
        <f>DATEDIF(T7,U7,"MD")</f>
        <v>2</v>
      </c>
      <c r="W7" s="31"/>
    </row>
    <row r="8" spans="1:23" x14ac:dyDescent="0.25">
      <c r="A8" s="85" t="s">
        <v>36</v>
      </c>
      <c r="B8" s="86">
        <f>SUM(C8:G8)</f>
        <v>4</v>
      </c>
      <c r="C8" s="87">
        <f>COUNTIFS(O5:O9,"0",R5:R9,"Non Conforme")</f>
        <v>0</v>
      </c>
      <c r="D8" s="87">
        <f>COUNTIFS(O5:O9,"1",R5:R9,"Non Conforme")</f>
        <v>1</v>
      </c>
      <c r="E8" s="87">
        <f>COUNTIFS(O5:O9,"2",R5:R9,"Non Conforme")</f>
        <v>1</v>
      </c>
      <c r="F8" s="87">
        <f>COUNTIFS(O5:O9,"3",R5:R9,"Non Conforme")</f>
        <v>1</v>
      </c>
      <c r="G8" s="87">
        <f>COUNTIFS(O5:O9,"4",R5:R9,"Non Conforme")</f>
        <v>1</v>
      </c>
      <c r="H8" s="105" t="str">
        <f>M3</f>
        <v>CONSULT GYNECO</v>
      </c>
      <c r="I8" s="88"/>
      <c r="J8" s="1"/>
      <c r="K8" s="1"/>
      <c r="L8" s="84"/>
      <c r="M8" s="32" t="s">
        <v>20</v>
      </c>
      <c r="N8" s="33">
        <v>4318</v>
      </c>
      <c r="O8" s="34">
        <v>3</v>
      </c>
      <c r="P8" s="35">
        <v>0.85</v>
      </c>
      <c r="Q8" s="36">
        <v>0.87</v>
      </c>
      <c r="R8" s="33" t="s">
        <v>21</v>
      </c>
      <c r="S8" s="7"/>
      <c r="T8" s="69"/>
      <c r="U8" s="70"/>
      <c r="V8" s="37">
        <f>DATEDIF(T8,U8,"MD")</f>
        <v>0</v>
      </c>
      <c r="W8" s="38"/>
    </row>
    <row r="9" spans="1:23" x14ac:dyDescent="0.25">
      <c r="A9" s="89" t="s">
        <v>37</v>
      </c>
      <c r="B9" s="90">
        <f>SUM(C9:G9)</f>
        <v>4</v>
      </c>
      <c r="C9" s="91">
        <f>COUNTIFS(O5:O9,"0",V5:V9,"&gt;1")</f>
        <v>0</v>
      </c>
      <c r="D9" s="91">
        <f>COUNTIFS(O5:O9,"1",V5:V9,"&gt;1")</f>
        <v>1</v>
      </c>
      <c r="E9" s="91">
        <f>COUNTIFS(O5:O9,"2",V5:V9,"&gt;1")</f>
        <v>1</v>
      </c>
      <c r="F9" s="91">
        <f>COUNTIFS(O5:O9,"3",V5:V9,"&gt;1")</f>
        <v>1</v>
      </c>
      <c r="G9" s="91">
        <f>COUNTIFS(O5:O9,"4",V5:V9,"&gt;1")</f>
        <v>1</v>
      </c>
      <c r="H9" s="92"/>
      <c r="I9" s="93"/>
      <c r="J9" s="1"/>
      <c r="K9" s="1"/>
      <c r="L9" s="1"/>
      <c r="M9" s="39" t="s">
        <v>22</v>
      </c>
      <c r="N9" s="40">
        <v>4319</v>
      </c>
      <c r="O9" s="41">
        <v>4</v>
      </c>
      <c r="P9" s="42">
        <v>0.9</v>
      </c>
      <c r="Q9" s="43">
        <v>0.87690000000000001</v>
      </c>
      <c r="R9" s="33" t="s">
        <v>17</v>
      </c>
      <c r="S9" s="7"/>
      <c r="T9" s="69">
        <v>44951</v>
      </c>
      <c r="U9" s="69">
        <v>44953</v>
      </c>
      <c r="V9" s="37">
        <f>DATEDIF(T9,U9,"MD")</f>
        <v>2</v>
      </c>
      <c r="W9" s="38"/>
    </row>
    <row r="10" spans="1:23" x14ac:dyDescent="0.25">
      <c r="A10" s="89" t="s">
        <v>38</v>
      </c>
      <c r="B10" s="94">
        <f>B8/B6</f>
        <v>0.8</v>
      </c>
      <c r="C10" s="95"/>
      <c r="D10" s="96"/>
      <c r="E10" s="96"/>
      <c r="F10" s="96"/>
      <c r="G10" s="96"/>
      <c r="H10" s="97"/>
      <c r="I10" s="97"/>
      <c r="J10" s="1"/>
      <c r="K10" s="1"/>
      <c r="L10" s="1"/>
      <c r="M10" s="44" t="s">
        <v>6</v>
      </c>
      <c r="N10" s="45" t="s">
        <v>23</v>
      </c>
      <c r="O10" s="46"/>
      <c r="P10" s="47"/>
      <c r="Q10" s="48">
        <f>COUNTA(M5:M9)</f>
        <v>5</v>
      </c>
      <c r="R10" s="49"/>
      <c r="S10" s="50"/>
      <c r="T10" s="63"/>
      <c r="U10" s="51"/>
      <c r="V10" s="51"/>
      <c r="W10" s="64"/>
    </row>
    <row r="11" spans="1:23" x14ac:dyDescent="0.25">
      <c r="M11" s="98"/>
      <c r="N11" s="52" t="s">
        <v>24</v>
      </c>
      <c r="O11" s="53"/>
      <c r="P11" s="54"/>
      <c r="Q11" s="55">
        <f>COUNTIF(R5:R9,"Non Conforme")</f>
        <v>4</v>
      </c>
      <c r="R11" s="56"/>
      <c r="S11" s="50"/>
      <c r="T11" s="65"/>
      <c r="U11" s="1"/>
      <c r="V11" s="1"/>
      <c r="W11" s="1"/>
    </row>
    <row r="12" spans="1:23" x14ac:dyDescent="0.25">
      <c r="C12" s="115"/>
      <c r="D12" s="115"/>
      <c r="E12" s="115"/>
      <c r="F12" s="115"/>
      <c r="M12" s="99"/>
      <c r="N12" s="52" t="s">
        <v>25</v>
      </c>
      <c r="O12" s="53"/>
      <c r="P12" s="54"/>
      <c r="Q12" s="55">
        <f>COUNTIF(V5:V9,"&gt;1")</f>
        <v>4</v>
      </c>
      <c r="R12" s="57"/>
      <c r="S12" s="58"/>
      <c r="T12" s="100"/>
      <c r="U12" s="100"/>
      <c r="V12" s="101"/>
      <c r="W12" s="101"/>
    </row>
    <row r="13" spans="1:23" x14ac:dyDescent="0.25">
      <c r="C13" s="115"/>
      <c r="M13" s="102"/>
      <c r="N13" s="59" t="s">
        <v>26</v>
      </c>
      <c r="O13" s="60"/>
      <c r="P13" s="61"/>
      <c r="Q13" s="62">
        <f>AVERAGE(Q5:Q9)</f>
        <v>0.79205999999999999</v>
      </c>
      <c r="R13" s="57"/>
      <c r="S13" s="58"/>
      <c r="T13" s="66"/>
      <c r="U13" s="66"/>
      <c r="V13" s="66"/>
      <c r="W13" s="65"/>
    </row>
    <row r="15" spans="1:23" x14ac:dyDescent="0.25">
      <c r="Q15" s="116" cm="1">
        <f t="array" ref="Q15">SUM(Q5:Q9/COUNTIF(O5:O9,O5:O9))/SUMPRODUCT(1/COUNTIF(O5:O9,O5:O9))</f>
        <v>0.793825</v>
      </c>
    </row>
    <row r="18" spans="15:15" x14ac:dyDescent="0.25">
      <c r="O18" s="117"/>
    </row>
  </sheetData>
  <conditionalFormatting sqref="R5:R7">
    <cfRule type="cellIs" dxfId="6" priority="2" operator="equal">
      <formula>"Non Conforme"</formula>
    </cfRule>
  </conditionalFormatting>
  <conditionalFormatting sqref="R9">
    <cfRule type="cellIs" dxfId="5" priority="1" operator="equal">
      <formula>"Non Conforme"</formula>
    </cfRule>
  </conditionalFormatting>
  <conditionalFormatting sqref="R8">
    <cfRule type="cellIs" dxfId="4" priority="3" operator="equal">
      <formula>"Non Conforme"</formula>
    </cfRule>
    <cfRule type="cellIs" dxfId="3" priority="4" operator="equal">
      <formula>"$F11=Non Conforme"</formula>
    </cfRule>
    <cfRule type="cellIs" dxfId="2" priority="5" operator="equal">
      <formula>$F16="Non Conforme"</formula>
    </cfRule>
  </conditionalFormatting>
  <conditionalFormatting sqref="Q8">
    <cfRule type="expression" dxfId="1" priority="6">
      <formula>IF(Q8=#REF!,"Non Conforme")</formula>
    </cfRule>
    <cfRule type="expression" dxfId="0" priority="7">
      <formula>$E16="Non Conforme"</formula>
    </cfRule>
  </conditionalFormatting>
  <dataValidations count="1">
    <dataValidation allowBlank="1" showInputMessage="1" showErrorMessage="1" sqref="O11:O13 P10:P13 R11:R13" xr:uid="{9FEF3FDC-FB2C-4E5C-B550-AF0C7E657ED6}"/>
  </dataValidations>
  <pageMargins left="0.51181102362204722" right="0.11811023622047245" top="0.74803149606299213" bottom="0.74803149606299213" header="0.31496062992125984" footer="0.31496062992125984"/>
  <pageSetup paperSize="9" scale="50" orientation="landscape" horizontalDpi="0" verticalDpi="0" r:id="rId1"/>
  <ignoredErrors>
    <ignoredError sqref="B7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E1D1CC-AC80-4476-81C9-146C15DD5396}">
  <dimension ref="A1:R27"/>
  <sheetViews>
    <sheetView tabSelected="1" workbookViewId="0">
      <selection activeCell="C39" sqref="C39"/>
    </sheetView>
  </sheetViews>
  <sheetFormatPr baseColWidth="10" defaultColWidth="11.42578125" defaultRowHeight="20.100000000000001" customHeight="1" x14ac:dyDescent="0.25"/>
  <cols>
    <col min="1" max="1" width="14" style="1" customWidth="1"/>
    <col min="2" max="2" width="19.140625" style="1" customWidth="1"/>
    <col min="3" max="3" width="13.5703125" style="1" customWidth="1"/>
    <col min="4" max="8" width="11.42578125" style="1"/>
    <col min="9" max="9" width="2.28515625" style="1" customWidth="1"/>
    <col min="10" max="10" width="9" style="1" customWidth="1"/>
    <col min="11" max="16384" width="11.42578125" style="1"/>
  </cols>
  <sheetData>
    <row r="1" spans="1:18" ht="13.5" customHeight="1" x14ac:dyDescent="0.25"/>
    <row r="2" spans="1:18" ht="18.75" x14ac:dyDescent="0.25">
      <c r="A2" s="137" t="s">
        <v>42</v>
      </c>
      <c r="B2" s="118"/>
      <c r="C2" s="118"/>
      <c r="D2" s="118"/>
      <c r="E2" s="119"/>
      <c r="F2" s="119"/>
      <c r="G2" s="119"/>
      <c r="H2" s="119"/>
      <c r="J2" s="154" t="s">
        <v>49</v>
      </c>
      <c r="K2" s="139"/>
      <c r="L2" s="140"/>
      <c r="M2" s="141"/>
      <c r="N2" s="142"/>
      <c r="O2" s="140"/>
      <c r="P2" s="138"/>
      <c r="Q2" s="142"/>
    </row>
    <row r="3" spans="1:18" ht="20.100000000000001" customHeight="1" x14ac:dyDescent="0.25">
      <c r="A3" s="120"/>
      <c r="B3" s="7"/>
      <c r="C3" s="7"/>
      <c r="D3" s="7"/>
      <c r="E3" s="7"/>
      <c r="F3" s="7"/>
      <c r="G3" s="7"/>
      <c r="H3" s="7"/>
      <c r="J3" s="135"/>
      <c r="K3" s="136"/>
    </row>
    <row r="4" spans="1:18" ht="20.100000000000001" customHeight="1" x14ac:dyDescent="0.25">
      <c r="A4" s="3" t="s">
        <v>43</v>
      </c>
      <c r="B4" s="121" t="s">
        <v>27</v>
      </c>
      <c r="C4" s="122" t="s">
        <v>28</v>
      </c>
      <c r="D4" s="123" t="s">
        <v>29</v>
      </c>
      <c r="E4" s="124" t="s">
        <v>30</v>
      </c>
      <c r="F4" s="124" t="s">
        <v>31</v>
      </c>
      <c r="G4" s="124" t="s">
        <v>32</v>
      </c>
      <c r="H4" s="125" t="s">
        <v>33</v>
      </c>
      <c r="J4" s="143" t="s">
        <v>45</v>
      </c>
      <c r="K4" s="144"/>
      <c r="L4" s="145"/>
      <c r="M4" s="150" t="s">
        <v>29</v>
      </c>
      <c r="N4" s="124" t="s">
        <v>30</v>
      </c>
      <c r="O4" s="124" t="s">
        <v>31</v>
      </c>
      <c r="P4" s="124" t="s">
        <v>32</v>
      </c>
      <c r="Q4" s="125" t="s">
        <v>33</v>
      </c>
      <c r="R4" s="155" t="s">
        <v>50</v>
      </c>
    </row>
    <row r="5" spans="1:18" ht="15" customHeight="1" x14ac:dyDescent="0.25">
      <c r="A5" s="126">
        <f>IFERROR('[2]Controle-Janvier'!B4,"")</f>
        <v>44927</v>
      </c>
      <c r="B5" s="77" t="s">
        <v>35</v>
      </c>
      <c r="C5" s="78">
        <f>IFERROR(SUM(D5:H5),"")</f>
        <v>5</v>
      </c>
      <c r="D5" s="79">
        <v>0</v>
      </c>
      <c r="E5" s="79">
        <v>2</v>
      </c>
      <c r="F5" s="79">
        <v>1</v>
      </c>
      <c r="G5" s="79">
        <v>1</v>
      </c>
      <c r="H5" s="79">
        <v>1</v>
      </c>
      <c r="J5" s="146" t="s">
        <v>46</v>
      </c>
      <c r="K5" s="147"/>
      <c r="L5" s="148"/>
      <c r="M5" s="151">
        <f>IFERROR(SUM(D5,D9,D13,D17,D21),"")</f>
        <v>4</v>
      </c>
      <c r="N5" s="152">
        <f>IFERROR(SUM(E5,E9,E13,E17,E21),"")</f>
        <v>9</v>
      </c>
      <c r="O5" s="152">
        <f>IFERROR(SUM(F5,F9,F13,F17,F21),"")</f>
        <v>3</v>
      </c>
      <c r="P5" s="152">
        <f>IFERROR(SUM(G5,G9,G13,G17,G21),"")</f>
        <v>4</v>
      </c>
      <c r="Q5" s="152">
        <f>IFERROR(SUM(H5,H9,H13,H17,H21),"")</f>
        <v>5</v>
      </c>
      <c r="R5" s="156">
        <f>SUM(M5:Q5)</f>
        <v>25</v>
      </c>
    </row>
    <row r="6" spans="1:18" ht="15" customHeight="1" x14ac:dyDescent="0.25">
      <c r="A6" s="127"/>
      <c r="B6" s="81" t="s">
        <v>48</v>
      </c>
      <c r="C6" s="82">
        <f>IFERROR(AVERAGE(D6:H6),"")</f>
        <v>0.80049999999999999</v>
      </c>
      <c r="D6" s="83"/>
      <c r="E6" s="83">
        <v>0.75780000000000003</v>
      </c>
      <c r="F6" s="83">
        <v>0.69779999999999998</v>
      </c>
      <c r="G6" s="83">
        <v>0.87</v>
      </c>
      <c r="H6" s="83">
        <v>0.87639999999999996</v>
      </c>
      <c r="I6" s="84"/>
      <c r="J6" s="146" t="s">
        <v>47</v>
      </c>
      <c r="K6" s="147"/>
      <c r="L6" s="149"/>
      <c r="M6" s="153">
        <f>IFERROR(AVERAGE(D6,D10,D14,D18,D22),"")</f>
        <v>0.67422500000000007</v>
      </c>
      <c r="N6" s="153">
        <f>IFERROR(AVERAGE(E6,E10,E14,E18,E22),"")</f>
        <v>0.73355999999999999</v>
      </c>
      <c r="O6" s="153">
        <f>IFERROR(AVERAGE(F6,F10,F14,F18,F22),"")</f>
        <v>0.79003333333333325</v>
      </c>
      <c r="P6" s="153">
        <f>IFERROR(AVERAGE(G6,G10,G14,G18,G22),"")</f>
        <v>0.81435000000000002</v>
      </c>
      <c r="Q6" s="153">
        <f>IFERROR(AVERAGE(H6,H10,H14,H18,H22),"")</f>
        <v>0.86771999999999994</v>
      </c>
      <c r="R6" s="163">
        <f>AVERAGE(M6:Q6)</f>
        <v>0.77597766666666668</v>
      </c>
    </row>
    <row r="7" spans="1:18" ht="20.100000000000001" customHeight="1" x14ac:dyDescent="0.25">
      <c r="A7" s="129"/>
      <c r="B7" s="7"/>
      <c r="C7" s="7"/>
      <c r="D7" s="7"/>
      <c r="E7" s="7"/>
      <c r="F7" s="7"/>
      <c r="G7" s="7"/>
      <c r="H7" s="7"/>
      <c r="I7" s="84"/>
      <c r="J7" s="130"/>
    </row>
    <row r="8" spans="1:18" ht="20.100000000000001" customHeight="1" x14ac:dyDescent="0.25">
      <c r="A8" s="3" t="s">
        <v>43</v>
      </c>
      <c r="B8" s="121" t="s">
        <v>27</v>
      </c>
      <c r="C8" s="122" t="s">
        <v>28</v>
      </c>
      <c r="D8" s="123" t="s">
        <v>29</v>
      </c>
      <c r="E8" s="124" t="s">
        <v>30</v>
      </c>
      <c r="F8" s="124" t="s">
        <v>31</v>
      </c>
      <c r="G8" s="124" t="s">
        <v>32</v>
      </c>
      <c r="H8" s="125" t="s">
        <v>33</v>
      </c>
    </row>
    <row r="9" spans="1:18" ht="15" customHeight="1" x14ac:dyDescent="0.25">
      <c r="A9" s="126">
        <f>IFERROR('[2]Controle-Janvier'!B21,"")</f>
        <v>44928</v>
      </c>
      <c r="B9" s="77" t="s">
        <v>35</v>
      </c>
      <c r="C9" s="78">
        <f>IFERROR(SUM(D9:H9),"")</f>
        <v>5</v>
      </c>
      <c r="D9" s="79">
        <v>1</v>
      </c>
      <c r="E9" s="79">
        <v>2</v>
      </c>
      <c r="F9" s="79">
        <v>0</v>
      </c>
      <c r="G9" s="79">
        <v>1</v>
      </c>
      <c r="H9" s="79">
        <v>1</v>
      </c>
      <c r="I9" s="84"/>
    </row>
    <row r="10" spans="1:18" ht="15" customHeight="1" x14ac:dyDescent="0.25">
      <c r="A10" s="128"/>
      <c r="B10" s="81" t="s">
        <v>48</v>
      </c>
      <c r="C10" s="82">
        <f>IFERROR(AVERAGE(D10:H10),"")</f>
        <v>0.74152499999999999</v>
      </c>
      <c r="D10" s="83">
        <v>0.64249999999999996</v>
      </c>
      <c r="E10" s="83">
        <v>0.7782</v>
      </c>
      <c r="F10" s="83"/>
      <c r="G10" s="83">
        <v>0.6875</v>
      </c>
      <c r="H10" s="83">
        <v>0.8579</v>
      </c>
      <c r="J10" s="84"/>
    </row>
    <row r="11" spans="1:18" ht="20.100000000000001" customHeight="1" x14ac:dyDescent="0.25">
      <c r="N11" s="161">
        <v>0.80049999999999999</v>
      </c>
      <c r="O11" s="164">
        <v>0.67420000000000002</v>
      </c>
    </row>
    <row r="12" spans="1:18" ht="20.100000000000001" customHeight="1" x14ac:dyDescent="0.25">
      <c r="A12" s="3" t="s">
        <v>43</v>
      </c>
      <c r="B12" s="121" t="s">
        <v>27</v>
      </c>
      <c r="C12" s="122" t="s">
        <v>28</v>
      </c>
      <c r="D12" s="123" t="s">
        <v>29</v>
      </c>
      <c r="E12" s="124" t="s">
        <v>30</v>
      </c>
      <c r="F12" s="124" t="s">
        <v>31</v>
      </c>
      <c r="G12" s="124" t="s">
        <v>32</v>
      </c>
      <c r="H12" s="125" t="s">
        <v>33</v>
      </c>
      <c r="N12" s="161">
        <v>0.74150000000000005</v>
      </c>
      <c r="O12" s="164">
        <v>0.73360000000000003</v>
      </c>
    </row>
    <row r="13" spans="1:18" ht="15" customHeight="1" x14ac:dyDescent="0.25">
      <c r="A13" s="126">
        <f>IFERROR('[2]Controle-Janvier'!B41,"")</f>
        <v>44929</v>
      </c>
      <c r="B13" s="77" t="s">
        <v>35</v>
      </c>
      <c r="C13" s="78">
        <f>IFERROR(SUM(D13:H13),"")</f>
        <v>5</v>
      </c>
      <c r="D13" s="79">
        <v>1</v>
      </c>
      <c r="E13" s="79">
        <v>1</v>
      </c>
      <c r="F13" s="79">
        <v>1</v>
      </c>
      <c r="G13" s="79">
        <v>1</v>
      </c>
      <c r="H13" s="79">
        <v>1</v>
      </c>
      <c r="N13" s="161">
        <v>0.77890000000000004</v>
      </c>
      <c r="O13" s="164">
        <v>0.79</v>
      </c>
    </row>
    <row r="14" spans="1:18" ht="15" customHeight="1" x14ac:dyDescent="0.25">
      <c r="A14" s="128"/>
      <c r="B14" s="81" t="s">
        <v>48</v>
      </c>
      <c r="C14" s="82">
        <f>IFERROR(AVERAGE(D14:H14),"")</f>
        <v>0.77889999999999993</v>
      </c>
      <c r="D14" s="83">
        <v>0.58879999999999999</v>
      </c>
      <c r="E14" s="83">
        <v>0.76380000000000003</v>
      </c>
      <c r="F14" s="83">
        <v>0.8</v>
      </c>
      <c r="G14" s="83">
        <v>0.86739999999999995</v>
      </c>
      <c r="H14" s="83">
        <v>0.87450000000000006</v>
      </c>
      <c r="J14" s="84"/>
      <c r="L14" s="84"/>
      <c r="N14" s="161">
        <v>0.79959999999999998</v>
      </c>
      <c r="O14" s="164">
        <v>0.81440000000000001</v>
      </c>
    </row>
    <row r="15" spans="1:18" ht="20.100000000000001" customHeight="1" x14ac:dyDescent="0.25">
      <c r="A15" s="129"/>
      <c r="B15" s="7"/>
      <c r="C15" s="7"/>
      <c r="D15" s="7"/>
      <c r="E15" s="7"/>
      <c r="F15" s="7"/>
      <c r="G15" s="7"/>
      <c r="H15" s="7"/>
      <c r="L15" s="84"/>
      <c r="N15" s="166">
        <v>0.75680000000000003</v>
      </c>
      <c r="O15" s="167">
        <v>0.86770000000000003</v>
      </c>
    </row>
    <row r="16" spans="1:18" ht="20.100000000000001" customHeight="1" x14ac:dyDescent="0.25">
      <c r="A16" s="3" t="s">
        <v>43</v>
      </c>
      <c r="B16" s="121" t="s">
        <v>27</v>
      </c>
      <c r="C16" s="122" t="s">
        <v>28</v>
      </c>
      <c r="D16" s="123" t="s">
        <v>29</v>
      </c>
      <c r="E16" s="124" t="s">
        <v>30</v>
      </c>
      <c r="F16" s="124" t="s">
        <v>31</v>
      </c>
      <c r="G16" s="124" t="s">
        <v>32</v>
      </c>
      <c r="H16" s="125" t="s">
        <v>33</v>
      </c>
      <c r="L16" s="84"/>
      <c r="N16" s="162">
        <f>AVERAGE(C6,C10,C14,C18,C22)</f>
        <v>0.77545433333333325</v>
      </c>
      <c r="O16" s="165">
        <f>AVERAGE(M6:Q6)</f>
        <v>0.77597766666666668</v>
      </c>
    </row>
    <row r="17" spans="1:14" ht="15" customHeight="1" x14ac:dyDescent="0.25">
      <c r="A17" s="126">
        <f>IFERROR('[2]Controle-Janvier'!B58,"")</f>
        <v>44930</v>
      </c>
      <c r="B17" s="77" t="s">
        <v>35</v>
      </c>
      <c r="C17" s="78">
        <f>IFERROR(SUM(D17:H17),"")</f>
        <v>5</v>
      </c>
      <c r="D17" s="79">
        <v>1</v>
      </c>
      <c r="E17" s="79">
        <v>1</v>
      </c>
      <c r="F17" s="79">
        <v>1</v>
      </c>
      <c r="G17" s="79">
        <v>1</v>
      </c>
      <c r="H17" s="79">
        <v>1</v>
      </c>
      <c r="J17" s="84"/>
      <c r="L17" s="84"/>
      <c r="M17" s="157" t="s">
        <v>51</v>
      </c>
      <c r="N17" s="158">
        <f>N16-O16</f>
        <v>-5.2333333333343113E-4</v>
      </c>
    </row>
    <row r="18" spans="1:14" ht="15" x14ac:dyDescent="0.25">
      <c r="A18" s="128"/>
      <c r="B18" s="81" t="s">
        <v>48</v>
      </c>
      <c r="C18" s="82">
        <f>IFERROR(AVERAGE(D18:H18),"")</f>
        <v>0.79957999999999996</v>
      </c>
      <c r="D18" s="83">
        <v>0.75</v>
      </c>
      <c r="E18" s="83">
        <v>0.68559999999999999</v>
      </c>
      <c r="F18" s="83">
        <v>0.87229999999999996</v>
      </c>
      <c r="G18" s="83">
        <v>0.83250000000000002</v>
      </c>
      <c r="H18" s="83">
        <v>0.85750000000000004</v>
      </c>
    </row>
    <row r="20" spans="1:14" ht="20.100000000000001" customHeight="1" x14ac:dyDescent="0.25">
      <c r="A20" s="3" t="s">
        <v>43</v>
      </c>
      <c r="B20" s="121" t="s">
        <v>27</v>
      </c>
      <c r="C20" s="122" t="s">
        <v>28</v>
      </c>
      <c r="D20" s="123" t="s">
        <v>29</v>
      </c>
      <c r="E20" s="124" t="s">
        <v>30</v>
      </c>
      <c r="F20" s="124" t="s">
        <v>31</v>
      </c>
      <c r="G20" s="124" t="s">
        <v>32</v>
      </c>
      <c r="H20" s="125" t="s">
        <v>33</v>
      </c>
    </row>
    <row r="21" spans="1:14" ht="15" customHeight="1" x14ac:dyDescent="0.25">
      <c r="A21" s="126">
        <f>IFERROR('[2]Controle-Janvier'!B79,"")</f>
        <v>44931</v>
      </c>
      <c r="B21" s="77" t="s">
        <v>35</v>
      </c>
      <c r="C21" s="78">
        <f>IFERROR(SUM(D21:H21),"")</f>
        <v>5</v>
      </c>
      <c r="D21" s="79">
        <v>1</v>
      </c>
      <c r="E21" s="79">
        <v>3</v>
      </c>
      <c r="F21" s="79">
        <v>0</v>
      </c>
      <c r="G21" s="79">
        <v>0</v>
      </c>
      <c r="H21" s="79">
        <v>1</v>
      </c>
    </row>
    <row r="22" spans="1:14" ht="15" x14ac:dyDescent="0.25">
      <c r="A22" s="128"/>
      <c r="B22" s="81" t="s">
        <v>48</v>
      </c>
      <c r="C22" s="82">
        <f>IFERROR(AVERAGE(D22:H22),"")</f>
        <v>0.7567666666666667</v>
      </c>
      <c r="D22" s="83">
        <v>0.71560000000000001</v>
      </c>
      <c r="E22" s="83">
        <v>0.68240000000000001</v>
      </c>
      <c r="F22" s="83"/>
      <c r="G22" s="83"/>
      <c r="H22" s="83">
        <v>0.87229999999999996</v>
      </c>
    </row>
    <row r="23" spans="1:14" ht="20.100000000000001" customHeight="1" x14ac:dyDescent="0.25">
      <c r="J23" s="131"/>
      <c r="N23" s="132"/>
    </row>
    <row r="24" spans="1:14" ht="20.100000000000001" customHeight="1" x14ac:dyDescent="0.25">
      <c r="B24" s="159" t="s">
        <v>44</v>
      </c>
      <c r="C24" s="160">
        <f>AVERAGE(C6,C10,C14,C18,C22)</f>
        <v>0.77545433333333325</v>
      </c>
      <c r="D24" s="133"/>
      <c r="E24" s="134"/>
      <c r="F24" s="134"/>
      <c r="G24" s="133"/>
      <c r="H24" s="133"/>
    </row>
    <row r="25" spans="1:14" ht="20.100000000000001" customHeight="1" x14ac:dyDescent="0.25">
      <c r="D25" s="133"/>
      <c r="E25" s="134"/>
      <c r="F25" s="134"/>
      <c r="G25" s="133"/>
      <c r="H25" s="133"/>
    </row>
    <row r="26" spans="1:14" ht="20.100000000000001" customHeight="1" x14ac:dyDescent="0.25">
      <c r="D26" s="133"/>
      <c r="E26" s="134"/>
      <c r="F26" s="134"/>
      <c r="G26" s="133"/>
      <c r="H26" s="133"/>
    </row>
    <row r="27" spans="1:14" ht="20.100000000000001" customHeight="1" x14ac:dyDescent="0.25">
      <c r="D27" s="133"/>
      <c r="E27" s="134"/>
      <c r="F27" s="134"/>
      <c r="G27" s="133"/>
      <c r="H27" s="133"/>
    </row>
  </sheetData>
  <pageMargins left="0.31496062992125984" right="0.11811023622047245" top="0.74803149606299213" bottom="0.74803149606299213" header="0.31496062992125984" footer="0.31496062992125984"/>
  <pageSetup paperSize="9" scale="70" orientation="landscape" horizontalDpi="0" verticalDpi="0" r:id="rId1"/>
  <ignoredErrors>
    <ignoredError sqref="C6 C10 M6:R6 C14 C18 C22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Julia BOURDARIAS</dc:creator>
  <cp:lastModifiedBy>Marie Julia BOURDARIAS</cp:lastModifiedBy>
  <cp:lastPrinted>2023-03-16T19:42:19Z</cp:lastPrinted>
  <dcterms:created xsi:type="dcterms:W3CDTF">2023-03-02T20:50:53Z</dcterms:created>
  <dcterms:modified xsi:type="dcterms:W3CDTF">2023-03-16T20:00:10Z</dcterms:modified>
</cp:coreProperties>
</file>