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a\Documents\Hôpital Beaujon\Fiches travail\Travail bionet 2023\"/>
    </mc:Choice>
  </mc:AlternateContent>
  <xr:revisionPtr revIDLastSave="0" documentId="13_ncr:1_{A93FD86D-C126-409F-B769-A104E59C350C}" xr6:coauthVersionLast="47" xr6:coauthVersionMax="47" xr10:uidLastSave="{00000000-0000-0000-0000-000000000000}"/>
  <bookViews>
    <workbookView xWindow="38280" yWindow="285" windowWidth="25440" windowHeight="15990" xr2:uid="{C68F7DD3-04AF-4A27-9175-7594AFF31883}"/>
  </bookViews>
  <sheets>
    <sheet name="Feuil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H8" i="1"/>
  <c r="H6" i="1"/>
  <c r="E8" i="1"/>
  <c r="G9" i="1"/>
  <c r="V5" i="1"/>
  <c r="F9" i="1" s="1"/>
  <c r="C7" i="1"/>
  <c r="G7" i="1"/>
  <c r="F7" i="1"/>
  <c r="E7" i="1"/>
  <c r="D7" i="1"/>
  <c r="C9" i="1"/>
  <c r="G8" i="1"/>
  <c r="F8" i="1"/>
  <c r="D8" i="1"/>
  <c r="C8" i="1"/>
  <c r="G6" i="1"/>
  <c r="F6" i="1"/>
  <c r="E6" i="1"/>
  <c r="D6" i="1"/>
  <c r="C6" i="1"/>
  <c r="Q13" i="1"/>
  <c r="Q11" i="1"/>
  <c r="Q10" i="1"/>
  <c r="V9" i="1"/>
  <c r="V8" i="1"/>
  <c r="V7" i="1"/>
  <c r="E9" i="1" s="1"/>
  <c r="V6" i="1"/>
  <c r="D9" i="1" s="1"/>
  <c r="B7" i="1" l="1"/>
  <c r="Q12" i="1"/>
  <c r="B6" i="1"/>
  <c r="B9" i="1"/>
  <c r="B8" i="1"/>
  <c r="B10" i="1" l="1"/>
</calcChain>
</file>

<file path=xl/sharedStrings.xml><?xml version="1.0" encoding="utf-8"?>
<sst xmlns="http://schemas.openxmlformats.org/spreadsheetml/2006/main" count="48" uniqueCount="42">
  <si>
    <t>CONSULT GYNECO</t>
  </si>
  <si>
    <t>Contrôle</t>
  </si>
  <si>
    <t xml:space="preserve"> Cadre/Réf.</t>
  </si>
  <si>
    <t>Actions correctives :</t>
  </si>
  <si>
    <t>Contrôle : Levée NC</t>
  </si>
  <si>
    <t>Durée correction</t>
  </si>
  <si>
    <t>Commentaire</t>
  </si>
  <si>
    <t>Local</t>
  </si>
  <si>
    <t>n°_IRIS</t>
  </si>
  <si>
    <t>Zone</t>
  </si>
  <si>
    <r>
      <t>Seuil (</t>
    </r>
    <r>
      <rPr>
        <sz val="11"/>
        <color theme="0"/>
        <rFont val="Calibri Light"/>
        <family val="2"/>
        <scheme val="major"/>
      </rPr>
      <t>accep</t>
    </r>
    <r>
      <rPr>
        <vertAlign val="superscript"/>
        <sz val="11"/>
        <color theme="0"/>
        <rFont val="Calibri Light"/>
        <family val="2"/>
        <scheme val="major"/>
      </rPr>
      <t>té</t>
    </r>
    <r>
      <rPr>
        <b/>
        <sz val="11"/>
        <color theme="0"/>
        <rFont val="Calibri Light"/>
        <family val="2"/>
        <scheme val="major"/>
      </rPr>
      <t>)</t>
    </r>
  </si>
  <si>
    <t>Résultat (%)</t>
  </si>
  <si>
    <t>Statut</t>
  </si>
  <si>
    <t>Date</t>
  </si>
  <si>
    <t xml:space="preserve">   Nombre  jour</t>
  </si>
  <si>
    <t>(Notes-Remarques-Observations)</t>
  </si>
  <si>
    <t>vorie</t>
  </si>
  <si>
    <t>Non Conforme</t>
  </si>
  <si>
    <t>bureau</t>
  </si>
  <si>
    <t>ascenseur</t>
  </si>
  <si>
    <t>chambre</t>
  </si>
  <si>
    <t>Conforme</t>
  </si>
  <si>
    <t>sde</t>
  </si>
  <si>
    <t>Nombre contrôle</t>
  </si>
  <si>
    <t>Nombre contrôle NC successif</t>
  </si>
  <si>
    <t>Délai correction NC dépassant 24 h</t>
  </si>
  <si>
    <t>Somme Résultats (%)</t>
  </si>
  <si>
    <t>Selon type zone</t>
  </si>
  <si>
    <t>Somme</t>
  </si>
  <si>
    <t>zone 0</t>
  </si>
  <si>
    <t>zone 1</t>
  </si>
  <si>
    <t>zone 2</t>
  </si>
  <si>
    <t>zone 3</t>
  </si>
  <si>
    <t>zone 4</t>
  </si>
  <si>
    <t>Cadre et/ou Référent (e)</t>
  </si>
  <si>
    <t>Nombre Contrôle</t>
  </si>
  <si>
    <t>Nbre Contrôle NC</t>
  </si>
  <si>
    <t>Levée NC + de 24h</t>
  </si>
  <si>
    <t>Taux NC (%)</t>
  </si>
  <si>
    <t>Service contrôlé</t>
  </si>
  <si>
    <t xml:space="preserve"> CELINE</t>
  </si>
  <si>
    <t xml:space="preserve">RESULTAT CONTROLES 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</si>
</sst>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_ ;\-#,##0\ 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 Light"/>
      <family val="2"/>
      <scheme val="major"/>
    </font>
    <font>
      <sz val="11"/>
      <color theme="0"/>
      <name val="Calibri Light"/>
      <family val="2"/>
      <scheme val="major"/>
    </font>
    <font>
      <vertAlign val="superscript"/>
      <sz val="11"/>
      <color theme="0"/>
      <name val="Calibri Light"/>
      <family val="2"/>
      <scheme val="major"/>
    </font>
    <font>
      <sz val="10"/>
      <color theme="0"/>
      <name val="Calibri"/>
      <family val="2"/>
      <scheme val="minor"/>
    </font>
    <font>
      <sz val="11"/>
      <color rgb="FF7030A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rgb="FFFF5050"/>
      <name val="Calibri"/>
      <family val="2"/>
      <scheme val="minor"/>
    </font>
    <font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 tint="-0.14996795556505021"/>
      </left>
      <right/>
      <top style="thin">
        <color indexed="64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 tint="-0.14996795556505021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 style="thin">
        <color theme="0" tint="-0.14996795556505021"/>
      </right>
      <top/>
      <bottom style="thin">
        <color theme="0" tint="-0.149937437055574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indexed="64"/>
      </bottom>
      <diagonal/>
    </border>
    <border>
      <left/>
      <right/>
      <top style="thin">
        <color theme="0" tint="-0.14993743705557422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auto="1"/>
      </right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auto="1"/>
      </right>
      <top style="thin">
        <color theme="0" tint="-0.14996795556505021"/>
      </top>
      <bottom style="thin">
        <color theme="0" tint="-0.149906918546098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indexed="64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3743705557422"/>
      </left>
      <right style="thin">
        <color auto="1"/>
      </right>
      <top/>
      <bottom style="thin">
        <color theme="0" tint="-0.14990691854609822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vertical="center"/>
    </xf>
    <xf numFmtId="0" fontId="3" fillId="0" borderId="4" xfId="0" applyFont="1" applyBorder="1" applyAlignment="1" applyProtection="1">
      <alignment horizontal="left" vertical="center" indent="1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10" fontId="4" fillId="3" borderId="7" xfId="0" applyNumberFormat="1" applyFont="1" applyFill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 indent="1"/>
      <protection locked="0"/>
    </xf>
    <xf numFmtId="0" fontId="3" fillId="0" borderId="6" xfId="0" applyFont="1" applyBorder="1" applyAlignment="1" applyProtection="1">
      <alignment horizontal="left" vertical="center" indent="1"/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3" borderId="12" xfId="0" applyFont="1" applyFill="1" applyBorder="1" applyAlignment="1" applyProtection="1">
      <alignment horizontal="left" vertical="center" indent="1"/>
      <protection locked="0"/>
    </xf>
    <xf numFmtId="0" fontId="1" fillId="3" borderId="13" xfId="0" applyFont="1" applyFill="1" applyBorder="1" applyAlignment="1" applyProtection="1">
      <alignment horizontal="left" vertical="center" indent="1"/>
      <protection locked="0"/>
    </xf>
    <xf numFmtId="0" fontId="1" fillId="3" borderId="13" xfId="0" applyFont="1" applyFill="1" applyBorder="1" applyAlignment="1" applyProtection="1">
      <alignment horizontal="center" vertical="center"/>
      <protection locked="0"/>
    </xf>
    <xf numFmtId="10" fontId="4" fillId="3" borderId="13" xfId="0" applyNumberFormat="1" applyFont="1" applyFill="1" applyBorder="1" applyAlignment="1" applyProtection="1">
      <alignment horizontal="left" vertical="center"/>
      <protection locked="0"/>
    </xf>
    <xf numFmtId="10" fontId="1" fillId="3" borderId="13" xfId="0" applyNumberFormat="1" applyFont="1" applyFill="1" applyBorder="1" applyAlignment="1" applyProtection="1">
      <alignment horizontal="left" vertical="center" indent="1"/>
      <protection locked="0"/>
    </xf>
    <xf numFmtId="0" fontId="1" fillId="3" borderId="14" xfId="0" applyFont="1" applyFill="1" applyBorder="1" applyAlignment="1" applyProtection="1">
      <alignment horizontal="left" vertical="center" indent="1"/>
      <protection locked="0"/>
    </xf>
    <xf numFmtId="0" fontId="1" fillId="3" borderId="12" xfId="0" applyFont="1" applyFill="1" applyBorder="1" applyAlignment="1" applyProtection="1">
      <alignment horizontal="left" vertical="top" indent="1"/>
      <protection locked="0"/>
    </xf>
    <xf numFmtId="0" fontId="1" fillId="3" borderId="1" xfId="0" applyFont="1" applyFill="1" applyBorder="1" applyAlignment="1" applyProtection="1">
      <alignment horizontal="left" vertical="top" indent="1"/>
      <protection locked="0"/>
    </xf>
    <xf numFmtId="0" fontId="1" fillId="3" borderId="13" xfId="0" applyFont="1" applyFill="1" applyBorder="1" applyAlignment="1" applyProtection="1">
      <alignment vertical="top"/>
      <protection locked="0"/>
    </xf>
    <xf numFmtId="0" fontId="7" fillId="3" borderId="14" xfId="0" applyFont="1" applyFill="1" applyBorder="1" applyAlignment="1" applyProtection="1">
      <alignment horizontal="center" vertical="top"/>
      <protection locked="0"/>
    </xf>
    <xf numFmtId="0" fontId="3" fillId="0" borderId="15" xfId="0" applyFont="1" applyBorder="1" applyAlignment="1" applyProtection="1">
      <alignment horizontal="left" vertical="center" indent="1"/>
      <protection locked="0"/>
    </xf>
    <xf numFmtId="0" fontId="0" fillId="0" borderId="15" xfId="0" applyBorder="1" applyAlignment="1" applyProtection="1">
      <alignment horizontal="left" vertical="center" indent="1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9" fontId="8" fillId="0" borderId="15" xfId="0" applyNumberFormat="1" applyFont="1" applyBorder="1" applyAlignment="1" applyProtection="1">
      <alignment horizontal="center" vertical="center"/>
      <protection locked="0"/>
    </xf>
    <xf numFmtId="10" fontId="0" fillId="0" borderId="15" xfId="0" applyNumberFormat="1" applyBorder="1" applyAlignment="1" applyProtection="1">
      <alignment horizontal="left" vertical="center" indent="1"/>
      <protection locked="0"/>
    </xf>
    <xf numFmtId="164" fontId="3" fillId="0" borderId="16" xfId="0" applyNumberFormat="1" applyFont="1" applyBorder="1" applyAlignment="1" applyProtection="1">
      <alignment horizontal="center" vertical="center"/>
      <protection hidden="1"/>
    </xf>
    <xf numFmtId="0" fontId="9" fillId="0" borderId="15" xfId="0" applyFont="1" applyBorder="1" applyAlignment="1" applyProtection="1">
      <alignment horizontal="left" vertical="center" indent="1"/>
      <protection locked="0"/>
    </xf>
    <xf numFmtId="0" fontId="3" fillId="0" borderId="16" xfId="0" applyFont="1" applyBorder="1" applyAlignment="1" applyProtection="1">
      <alignment horizontal="left" vertical="center" indent="1"/>
      <protection locked="0"/>
    </xf>
    <xf numFmtId="0" fontId="0" fillId="0" borderId="16" xfId="0" applyBorder="1" applyAlignment="1" applyProtection="1">
      <alignment horizontal="left" vertical="center" indent="1"/>
      <protection locked="0"/>
    </xf>
    <xf numFmtId="0" fontId="8" fillId="0" borderId="16" xfId="0" applyFont="1" applyBorder="1" applyAlignment="1" applyProtection="1">
      <alignment horizontal="center" vertical="center"/>
      <protection locked="0"/>
    </xf>
    <xf numFmtId="9" fontId="8" fillId="0" borderId="16" xfId="0" applyNumberFormat="1" applyFont="1" applyBorder="1" applyAlignment="1" applyProtection="1">
      <alignment horizontal="center" vertical="center"/>
      <protection locked="0"/>
    </xf>
    <xf numFmtId="10" fontId="0" fillId="0" borderId="16" xfId="0" applyNumberFormat="1" applyBorder="1" applyAlignment="1" applyProtection="1">
      <alignment horizontal="left" vertical="center" indent="1"/>
      <protection locked="0"/>
    </xf>
    <xf numFmtId="164" fontId="3" fillId="0" borderId="17" xfId="0" applyNumberFormat="1" applyFont="1" applyBorder="1" applyAlignment="1" applyProtection="1">
      <alignment horizontal="center" vertical="center"/>
      <protection hidden="1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3" fillId="0" borderId="17" xfId="0" applyFont="1" applyBorder="1" applyAlignment="1" applyProtection="1">
      <alignment horizontal="left" vertical="center" indent="1"/>
      <protection locked="0"/>
    </xf>
    <xf numFmtId="0" fontId="0" fillId="0" borderId="17" xfId="0" applyBorder="1" applyAlignment="1" applyProtection="1">
      <alignment horizontal="left" vertical="center" indent="1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9" fontId="8" fillId="0" borderId="17" xfId="0" applyNumberFormat="1" applyFont="1" applyBorder="1" applyAlignment="1" applyProtection="1">
      <alignment horizontal="center" vertical="center"/>
      <protection locked="0"/>
    </xf>
    <xf numFmtId="10" fontId="0" fillId="0" borderId="17" xfId="0" applyNumberFormat="1" applyBorder="1" applyAlignment="1" applyProtection="1">
      <alignment horizontal="left" vertical="center" indent="1"/>
      <protection locked="0"/>
    </xf>
    <xf numFmtId="0" fontId="3" fillId="0" borderId="17" xfId="0" applyFont="1" applyBorder="1" applyAlignment="1" applyProtection="1">
      <alignment horizontal="center" vertical="center"/>
      <protection hidden="1"/>
    </xf>
    <xf numFmtId="0" fontId="9" fillId="0" borderId="17" xfId="0" applyFont="1" applyBorder="1" applyAlignment="1" applyProtection="1">
      <alignment horizontal="left" vertical="center" indent="1"/>
      <protection locked="0"/>
    </xf>
    <xf numFmtId="0" fontId="3" fillId="0" borderId="18" xfId="0" applyFont="1" applyBorder="1" applyAlignment="1" applyProtection="1">
      <alignment horizontal="left" vertical="center" indent="1"/>
      <protection locked="0"/>
    </xf>
    <xf numFmtId="0" fontId="0" fillId="0" borderId="18" xfId="0" applyBorder="1" applyAlignment="1" applyProtection="1">
      <alignment horizontal="left" vertical="center" indent="1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9" fontId="8" fillId="0" borderId="18" xfId="0" applyNumberFormat="1" applyFont="1" applyBorder="1" applyAlignment="1" applyProtection="1">
      <alignment horizontal="center" vertical="center"/>
      <protection locked="0"/>
    </xf>
    <xf numFmtId="10" fontId="0" fillId="0" borderId="18" xfId="0" applyNumberFormat="1" applyBorder="1" applyAlignment="1" applyProtection="1">
      <alignment horizontal="left" vertical="center" indent="1"/>
      <protection locked="0"/>
    </xf>
    <xf numFmtId="0" fontId="1" fillId="3" borderId="19" xfId="0" applyFont="1" applyFill="1" applyBorder="1" applyAlignment="1" applyProtection="1">
      <alignment horizontal="left" vertical="center" indent="1"/>
      <protection locked="0"/>
    </xf>
    <xf numFmtId="0" fontId="1" fillId="3" borderId="20" xfId="0" applyFont="1" applyFill="1" applyBorder="1" applyAlignment="1" applyProtection="1">
      <alignment horizontal="left" vertical="center" indent="1"/>
      <protection locked="0"/>
    </xf>
    <xf numFmtId="0" fontId="10" fillId="3" borderId="21" xfId="0" applyFont="1" applyFill="1" applyBorder="1" applyAlignment="1" applyProtection="1">
      <alignment vertical="center"/>
      <protection locked="0"/>
    </xf>
    <xf numFmtId="10" fontId="10" fillId="3" borderId="22" xfId="0" applyNumberFormat="1" applyFont="1" applyFill="1" applyBorder="1" applyAlignment="1" applyProtection="1">
      <alignment horizontal="left" vertical="center" indent="1"/>
      <protection locked="0"/>
    </xf>
    <xf numFmtId="165" fontId="2" fillId="0" borderId="23" xfId="0" applyNumberFormat="1" applyFont="1" applyBorder="1" applyAlignment="1" applyProtection="1">
      <alignment horizontal="left" vertical="center" indent="1"/>
      <protection hidden="1"/>
    </xf>
    <xf numFmtId="0" fontId="0" fillId="0" borderId="24" xfId="0" applyBorder="1" applyAlignment="1" applyProtection="1">
      <alignment vertical="center"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11" fillId="0" borderId="9" xfId="0" applyFont="1" applyBorder="1" applyAlignment="1" applyProtection="1">
      <alignment vertical="center" wrapText="1"/>
      <protection locked="0"/>
    </xf>
    <xf numFmtId="0" fontId="1" fillId="3" borderId="26" xfId="0" applyFont="1" applyFill="1" applyBorder="1" applyAlignment="1" applyProtection="1">
      <alignment horizontal="left" vertical="center" indent="1"/>
      <protection locked="0"/>
    </xf>
    <xf numFmtId="0" fontId="10" fillId="3" borderId="27" xfId="0" applyFont="1" applyFill="1" applyBorder="1" applyAlignment="1" applyProtection="1">
      <alignment vertical="center"/>
      <protection locked="0"/>
    </xf>
    <xf numFmtId="10" fontId="10" fillId="3" borderId="28" xfId="0" applyNumberFormat="1" applyFont="1" applyFill="1" applyBorder="1" applyAlignment="1" applyProtection="1">
      <alignment horizontal="left" vertical="center" indent="1"/>
      <protection locked="0"/>
    </xf>
    <xf numFmtId="164" fontId="2" fillId="0" borderId="29" xfId="0" applyNumberFormat="1" applyFont="1" applyBorder="1" applyAlignment="1" applyProtection="1">
      <alignment horizontal="left" vertical="center" indent="1"/>
      <protection hidden="1"/>
    </xf>
    <xf numFmtId="10" fontId="0" fillId="0" borderId="30" xfId="0" applyNumberFormat="1" applyBorder="1" applyAlignment="1" applyProtection="1">
      <alignment horizontal="center" vertical="center" wrapText="1"/>
      <protection locked="0"/>
    </xf>
    <xf numFmtId="0" fontId="9" fillId="0" borderId="30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1" fillId="3" borderId="33" xfId="0" applyFont="1" applyFill="1" applyBorder="1" applyAlignment="1" applyProtection="1">
      <alignment horizontal="left" vertical="center" indent="1"/>
      <protection locked="0"/>
    </xf>
    <xf numFmtId="0" fontId="10" fillId="3" borderId="34" xfId="0" applyFont="1" applyFill="1" applyBorder="1" applyAlignment="1" applyProtection="1">
      <alignment vertical="center"/>
      <protection locked="0"/>
    </xf>
    <xf numFmtId="10" fontId="10" fillId="3" borderId="35" xfId="0" applyNumberFormat="1" applyFont="1" applyFill="1" applyBorder="1" applyAlignment="1" applyProtection="1">
      <alignment horizontal="left" vertical="center" indent="1"/>
      <protection locked="0"/>
    </xf>
    <xf numFmtId="10" fontId="2" fillId="0" borderId="29" xfId="0" applyNumberFormat="1" applyFont="1" applyBorder="1" applyAlignment="1" applyProtection="1">
      <alignment horizontal="left" vertical="center" indent="1"/>
      <protection hidden="1"/>
    </xf>
    <xf numFmtId="0" fontId="11" fillId="0" borderId="9" xfId="0" applyFont="1" applyBorder="1" applyAlignment="1" applyProtection="1">
      <alignment horizontal="left" vertical="center" wrapText="1" indent="1"/>
      <protection locked="0"/>
    </xf>
    <xf numFmtId="0" fontId="3" fillId="0" borderId="9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left" vertical="center" indent="1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horizontal="left" vertical="center" wrapText="1" indent="1"/>
      <protection locked="0"/>
    </xf>
    <xf numFmtId="0" fontId="0" fillId="0" borderId="0" xfId="0" applyBorder="1"/>
    <xf numFmtId="14" fontId="0" fillId="0" borderId="15" xfId="0" applyNumberFormat="1" applyBorder="1" applyAlignment="1" applyProtection="1">
      <alignment horizontal="center" vertical="center"/>
      <protection locked="0"/>
    </xf>
    <xf numFmtId="14" fontId="0" fillId="0" borderId="16" xfId="0" applyNumberFormat="1" applyBorder="1" applyAlignment="1" applyProtection="1">
      <alignment horizontal="center" vertical="center"/>
      <protection locked="0"/>
    </xf>
    <xf numFmtId="14" fontId="0" fillId="0" borderId="17" xfId="0" applyNumberFormat="1" applyBorder="1" applyAlignment="1" applyProtection="1">
      <alignment horizontal="center" vertical="center"/>
      <protection locked="0"/>
    </xf>
    <xf numFmtId="14" fontId="0" fillId="0" borderId="17" xfId="0" applyNumberFormat="1" applyBorder="1" applyAlignment="1">
      <alignment horizontal="center" vertical="center"/>
    </xf>
    <xf numFmtId="14" fontId="0" fillId="0" borderId="6" xfId="0" applyNumberFormat="1" applyFont="1" applyBorder="1" applyAlignment="1" applyProtection="1">
      <alignment horizontal="left" vertical="center"/>
      <protection locked="0"/>
    </xf>
    <xf numFmtId="0" fontId="7" fillId="3" borderId="8" xfId="0" applyFont="1" applyFill="1" applyBorder="1" applyAlignment="1" applyProtection="1">
      <alignment horizontal="left" indent="1"/>
      <protection locked="0"/>
    </xf>
    <xf numFmtId="0" fontId="7" fillId="3" borderId="9" xfId="0" applyFont="1" applyFill="1" applyBorder="1" applyAlignment="1" applyProtection="1">
      <alignment horizontal="left" indent="1"/>
      <protection locked="0"/>
    </xf>
    <xf numFmtId="0" fontId="7" fillId="3" borderId="10" xfId="0" applyFont="1" applyFill="1" applyBorder="1" applyAlignment="1" applyProtection="1">
      <alignment horizontal="left" wrapText="1" indent="1"/>
      <protection locked="0"/>
    </xf>
    <xf numFmtId="0" fontId="7" fillId="3" borderId="11" xfId="0" applyFont="1" applyFill="1" applyBorder="1" applyAlignment="1" applyProtection="1">
      <alignment horizontal="center"/>
      <protection locked="0"/>
    </xf>
    <xf numFmtId="0" fontId="1" fillId="2" borderId="29" xfId="0" applyFont="1" applyFill="1" applyBorder="1" applyAlignment="1">
      <alignment vertical="center"/>
    </xf>
    <xf numFmtId="0" fontId="7" fillId="3" borderId="40" xfId="0" applyFont="1" applyFill="1" applyBorder="1" applyAlignment="1" applyProtection="1">
      <alignment horizontal="left" vertical="center" indent="1"/>
      <protection locked="0"/>
    </xf>
    <xf numFmtId="0" fontId="7" fillId="3" borderId="41" xfId="0" applyFont="1" applyFill="1" applyBorder="1" applyAlignment="1" applyProtection="1">
      <alignment horizontal="left" vertical="center" indent="1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4" borderId="25" xfId="0" applyFont="1" applyFill="1" applyBorder="1" applyAlignment="1">
      <alignment vertical="center" wrapText="1"/>
    </xf>
    <xf numFmtId="0" fontId="7" fillId="3" borderId="42" xfId="0" applyFont="1" applyFill="1" applyBorder="1" applyAlignment="1" applyProtection="1">
      <alignment horizontal="left" vertical="center" wrapText="1" indent="1"/>
      <protection locked="0"/>
    </xf>
    <xf numFmtId="10" fontId="7" fillId="3" borderId="43" xfId="0" applyNumberFormat="1" applyFont="1" applyFill="1" applyBorder="1" applyAlignment="1" applyProtection="1">
      <alignment horizontal="left" vertical="center" indent="1"/>
      <protection hidden="1"/>
    </xf>
    <xf numFmtId="10" fontId="3" fillId="0" borderId="4" xfId="0" applyNumberFormat="1" applyFont="1" applyBorder="1" applyAlignment="1" applyProtection="1">
      <alignment horizontal="center" vertical="center"/>
      <protection hidden="1"/>
    </xf>
    <xf numFmtId="10" fontId="0" fillId="0" borderId="0" xfId="0" applyNumberFormat="1" applyAlignment="1">
      <alignment vertical="center"/>
    </xf>
    <xf numFmtId="0" fontId="13" fillId="3" borderId="44" xfId="0" applyFont="1" applyFill="1" applyBorder="1" applyAlignment="1" applyProtection="1">
      <alignment horizontal="left" vertical="center" indent="1"/>
      <protection locked="0"/>
    </xf>
    <xf numFmtId="164" fontId="13" fillId="3" borderId="45" xfId="0" applyNumberFormat="1" applyFont="1" applyFill="1" applyBorder="1" applyAlignment="1" applyProtection="1">
      <alignment horizontal="left" vertical="center" indent="1"/>
      <protection hidden="1"/>
    </xf>
    <xf numFmtId="164" fontId="3" fillId="0" borderId="46" xfId="0" applyNumberFormat="1" applyFont="1" applyBorder="1" applyAlignment="1" applyProtection="1">
      <alignment horizontal="center" vertical="center"/>
      <protection hidden="1"/>
    </xf>
    <xf numFmtId="0" fontId="0" fillId="4" borderId="31" xfId="0" applyFill="1" applyBorder="1" applyAlignment="1">
      <alignment horizontal="left" vertical="center" indent="2"/>
    </xf>
    <xf numFmtId="0" fontId="13" fillId="3" borderId="47" xfId="0" applyFont="1" applyFill="1" applyBorder="1" applyAlignment="1" applyProtection="1">
      <alignment horizontal="left" vertical="center" indent="1"/>
      <protection locked="0"/>
    </xf>
    <xf numFmtId="164" fontId="13" fillId="3" borderId="48" xfId="0" applyNumberFormat="1" applyFont="1" applyFill="1" applyBorder="1" applyAlignment="1" applyProtection="1">
      <alignment horizontal="left" vertical="center" indent="1"/>
      <protection hidden="1"/>
    </xf>
    <xf numFmtId="164" fontId="3" fillId="0" borderId="4" xfId="0" applyNumberFormat="1" applyFont="1" applyBorder="1" applyAlignment="1">
      <alignment horizontal="center" vertical="center"/>
    </xf>
    <xf numFmtId="0" fontId="0" fillId="4" borderId="19" xfId="0" applyFill="1" applyBorder="1" applyAlignment="1">
      <alignment horizontal="left" vertical="center" indent="2"/>
    </xf>
    <xf numFmtId="0" fontId="0" fillId="4" borderId="23" xfId="0" applyFill="1" applyBorder="1" applyAlignment="1">
      <alignment horizontal="left" vertical="center" indent="2"/>
    </xf>
    <xf numFmtId="10" fontId="13" fillId="3" borderId="49" xfId="0" applyNumberFormat="1" applyFont="1" applyFill="1" applyBorder="1" applyAlignment="1" applyProtection="1">
      <alignment horizontal="left" vertical="center" indent="1"/>
      <protection hidden="1"/>
    </xf>
    <xf numFmtId="164" fontId="14" fillId="5" borderId="24" xfId="0" applyNumberFormat="1" applyFont="1" applyFill="1" applyBorder="1" applyAlignment="1" applyProtection="1">
      <alignment horizontal="left" vertical="center" indent="1"/>
      <protection hidden="1"/>
    </xf>
    <xf numFmtId="164" fontId="14" fillId="5" borderId="9" xfId="0" applyNumberFormat="1" applyFont="1" applyFill="1" applyBorder="1" applyAlignment="1" applyProtection="1">
      <alignment horizontal="left" vertical="center" indent="1"/>
      <protection hidden="1"/>
    </xf>
    <xf numFmtId="0" fontId="3" fillId="5" borderId="9" xfId="0" applyFont="1" applyFill="1" applyBorder="1" applyAlignment="1">
      <alignment horizontal="left" vertical="top" indent="2"/>
    </xf>
    <xf numFmtId="0" fontId="9" fillId="0" borderId="8" xfId="0" applyFont="1" applyBorder="1" applyAlignment="1" applyProtection="1">
      <alignment horizontal="left" vertical="center" wrapText="1" indent="1"/>
      <protection locked="0"/>
    </xf>
    <xf numFmtId="0" fontId="9" fillId="0" borderId="32" xfId="0" applyFont="1" applyBorder="1" applyAlignment="1" applyProtection="1">
      <alignment horizontal="left" vertical="center" wrapText="1" indent="1"/>
      <protection locked="0"/>
    </xf>
    <xf numFmtId="0" fontId="12" fillId="0" borderId="0" xfId="0" applyFon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9" fillId="0" borderId="12" xfId="0" applyFont="1" applyBorder="1" applyAlignment="1" applyProtection="1">
      <alignment horizontal="left" vertical="center" wrapText="1" indent="1"/>
      <protection locked="0"/>
    </xf>
    <xf numFmtId="0" fontId="1" fillId="2" borderId="31" xfId="0" applyFont="1" applyFill="1" applyBorder="1" applyAlignment="1">
      <alignment horizontal="left" vertical="center" wrapText="1" indent="1"/>
    </xf>
    <xf numFmtId="0" fontId="3" fillId="4" borderId="24" xfId="0" applyFont="1" applyFill="1" applyBorder="1" applyAlignment="1">
      <alignment horizontal="left" vertical="center" indent="1"/>
    </xf>
    <xf numFmtId="0" fontId="3" fillId="4" borderId="30" xfId="0" applyFont="1" applyFill="1" applyBorder="1" applyAlignment="1">
      <alignment horizontal="left" vertical="center" indent="1"/>
    </xf>
    <xf numFmtId="0" fontId="10" fillId="2" borderId="30" xfId="0" applyFont="1" applyFill="1" applyBorder="1" applyAlignment="1">
      <alignment horizontal="left" vertical="center" indent="1"/>
    </xf>
    <xf numFmtId="0" fontId="10" fillId="2" borderId="39" xfId="0" applyFont="1" applyFill="1" applyBorder="1" applyAlignment="1">
      <alignment horizontal="left" vertical="center" indent="1"/>
    </xf>
    <xf numFmtId="0" fontId="10" fillId="3" borderId="36" xfId="0" applyFont="1" applyFill="1" applyBorder="1" applyAlignment="1" applyProtection="1">
      <alignment horizontal="center" vertical="center"/>
      <protection locked="0"/>
    </xf>
    <xf numFmtId="0" fontId="10" fillId="3" borderId="37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38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indent="5"/>
    </xf>
    <xf numFmtId="14" fontId="0" fillId="0" borderId="0" xfId="0" applyNumberFormat="1"/>
  </cellXfs>
  <cellStyles count="1">
    <cellStyle name="Normal" xfId="0" builtinId="0"/>
  </cellStyles>
  <dxfs count="7">
    <dxf>
      <font>
        <color rgb="FFFF0000"/>
      </font>
    </dxf>
    <dxf>
      <font>
        <color rgb="FFFF0000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8476536004298464E-2"/>
          <c:y val="0.47319303237564281"/>
          <c:w val="0.85003117734114086"/>
          <c:h val="0.4717609046632313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[2]Feuil1!$B$5</c:f>
              <c:strCache>
                <c:ptCount val="1"/>
                <c:pt idx="0">
                  <c:v>Nombre Contrôle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[2]Feuil1!$C$5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9C-4624-993B-40C47EDA0509}"/>
            </c:ext>
          </c:extLst>
        </c:ser>
        <c:ser>
          <c:idx val="1"/>
          <c:order val="1"/>
          <c:tx>
            <c:strRef>
              <c:f>[2]Feuil1!$B$6</c:f>
              <c:strCache>
                <c:ptCount val="1"/>
                <c:pt idx="0">
                  <c:v>Ʃ Résultat (%)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[2]Feuil1!$C$6</c:f>
              <c:numCache>
                <c:formatCode>General</c:formatCode>
                <c:ptCount val="1"/>
                <c:pt idx="0">
                  <c:v>0.793825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9C-4624-993B-40C47EDA0509}"/>
            </c:ext>
          </c:extLst>
        </c:ser>
        <c:ser>
          <c:idx val="2"/>
          <c:order val="2"/>
          <c:tx>
            <c:strRef>
              <c:f>[2]Feuil1!$B$7</c:f>
              <c:strCache>
                <c:ptCount val="1"/>
                <c:pt idx="0">
                  <c:v>Nbre Contrôle NC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[2]Feuil1!$C$7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9C-4624-993B-40C47EDA0509}"/>
            </c:ext>
          </c:extLst>
        </c:ser>
        <c:ser>
          <c:idx val="3"/>
          <c:order val="3"/>
          <c:tx>
            <c:strRef>
              <c:f>[2]Feuil1!$B$8</c:f>
              <c:strCache>
                <c:ptCount val="1"/>
                <c:pt idx="0">
                  <c:v>Levée NC + de 24h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[2]Feuil1!$C$8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9C-4624-993B-40C47EDA0509}"/>
            </c:ext>
          </c:extLst>
        </c:ser>
        <c:ser>
          <c:idx val="4"/>
          <c:order val="4"/>
          <c:tx>
            <c:strRef>
              <c:f>[2]Feuil1!$B$9</c:f>
              <c:strCache>
                <c:ptCount val="1"/>
                <c:pt idx="0">
                  <c:v>Taux NC (%)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[2]Feuil1!$C$9</c:f>
              <c:numCache>
                <c:formatCode>General</c:formatCode>
                <c:ptCount val="1"/>
                <c:pt idx="0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9C-4624-993B-40C47EDA050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03829903"/>
        <c:axId val="203835311"/>
      </c:barChart>
      <c:catAx>
        <c:axId val="20382990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835311"/>
        <c:crosses val="autoZero"/>
        <c:auto val="1"/>
        <c:lblAlgn val="ctr"/>
        <c:lblOffset val="100"/>
        <c:noMultiLvlLbl val="0"/>
      </c:catAx>
      <c:valAx>
        <c:axId val="20383531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03829903"/>
        <c:crosses val="autoZero"/>
        <c:crossBetween val="between"/>
      </c:valAx>
      <c:spPr>
        <a:solidFill>
          <a:schemeClr val="bg1">
            <a:lumMod val="95000"/>
          </a:schemeClr>
        </a:solidFill>
        <a:ln w="12700" cap="flat" cmpd="sng" algn="ctr">
          <a:noFill/>
          <a:prstDash val="solid"/>
          <a:miter lim="800000"/>
        </a:ln>
        <a:effectLst/>
      </c:spPr>
    </c:plotArea>
    <c:legend>
      <c:legendPos val="b"/>
      <c:layout>
        <c:manualLayout>
          <c:xMode val="edge"/>
          <c:yMode val="edge"/>
          <c:x val="4.7619029764143323E-3"/>
          <c:y val="2.9808176991603076E-2"/>
          <c:w val="0.62551408921986018"/>
          <c:h val="0.44490784454865845"/>
        </c:manualLayout>
      </c:layout>
      <c:overlay val="0"/>
      <c:spPr>
        <a:solidFill>
          <a:schemeClr val="lt1"/>
        </a:solidFill>
        <a:ln w="12700" cap="flat" cmpd="sng" algn="ctr">
          <a:solidFill>
            <a:schemeClr val="accent3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5</xdr:row>
      <xdr:rowOff>0</xdr:rowOff>
    </xdr:from>
    <xdr:to>
      <xdr:col>0</xdr:col>
      <xdr:colOff>279400</xdr:colOff>
      <xdr:row>5</xdr:row>
      <xdr:rowOff>203200</xdr:rowOff>
    </xdr:to>
    <xdr:sp macro="[1]!dp_core.gridDP_Click" textlink="">
      <xdr:nvSpPr>
        <xdr:cNvPr id="4" name="Rectangle 3">
          <a:extLst>
            <a:ext uri="{FF2B5EF4-FFF2-40B4-BE49-F238E27FC236}">
              <a16:creationId xmlns:a16="http://schemas.microsoft.com/office/drawing/2014/main" id="{EAFE2147-6D2F-4126-939B-2E5661D88ED3}"/>
            </a:ext>
          </a:extLst>
        </xdr:cNvPr>
        <xdr:cNvSpPr/>
      </xdr:nvSpPr>
      <xdr:spPr>
        <a:xfrm>
          <a:off x="1009650" y="1057275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38100</xdr:colOff>
      <xdr:row>4</xdr:row>
      <xdr:rowOff>0</xdr:rowOff>
    </xdr:from>
    <xdr:to>
      <xdr:col>10</xdr:col>
      <xdr:colOff>1346200</xdr:colOff>
      <xdr:row>10</xdr:row>
      <xdr:rowOff>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A0D8132-5FFE-418F-9B1B-AF9768DD72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\Microsoft%20Office\root\Office16\XLSTART\samradapps_datepicker.xlam" TargetMode="External"/><Relationship Id="rId1" Type="http://schemas.openxmlformats.org/officeDocument/2006/relationships/externalLinkPath" Target="/Program%20Files/Microsoft%20Office/root/Office16/XLSTART/samradapps_datepicker.xla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ulia\Documents\H&#244;pital%20Beaujon\Fiches%20travail\Travail%20bionet%202023\Fiche_Bilan%20Bionet.xlsx" TargetMode="External"/><Relationship Id="rId1" Type="http://schemas.openxmlformats.org/officeDocument/2006/relationships/externalLinkPath" Target="Fiche_Bilan%20Bion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definedNames>
      <definedName name="dp_core.gridDP_Click"/>
    </defined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e"/>
      <sheetName val="Accueil"/>
      <sheetName val="Feuil1"/>
    </sheetNames>
    <sheetDataSet>
      <sheetData sheetId="0" refreshError="1"/>
      <sheetData sheetId="1" refreshError="1"/>
      <sheetData sheetId="2">
        <row r="5">
          <cell r="B5" t="str">
            <v>Nombre Contrôle</v>
          </cell>
          <cell r="C5">
            <v>5</v>
          </cell>
        </row>
        <row r="6">
          <cell r="B6" t="str">
            <v>Ʃ Résultat (%)</v>
          </cell>
          <cell r="C6">
            <v>0.793825</v>
          </cell>
        </row>
        <row r="7">
          <cell r="B7" t="str">
            <v>Nbre Contrôle NC</v>
          </cell>
          <cell r="C7">
            <v>4</v>
          </cell>
        </row>
        <row r="8">
          <cell r="B8" t="str">
            <v>Levée NC + de 24h</v>
          </cell>
          <cell r="C8">
            <v>4</v>
          </cell>
        </row>
        <row r="9">
          <cell r="B9" t="str">
            <v>Taux NC (%)</v>
          </cell>
          <cell r="C9">
            <v>0.8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9A643-FF04-4C05-8F74-488B75155545}">
  <dimension ref="A2:W16"/>
  <sheetViews>
    <sheetView tabSelected="1" workbookViewId="0"/>
  </sheetViews>
  <sheetFormatPr baseColWidth="10" defaultRowHeight="15" x14ac:dyDescent="0.25"/>
  <cols>
    <col min="1" max="1" width="17.140625" customWidth="1"/>
    <col min="9" max="9" width="13" customWidth="1"/>
    <col min="10" max="10" width="15.42578125" customWidth="1"/>
    <col min="12" max="12" width="1.42578125" customWidth="1"/>
    <col min="13" max="13" width="26.140625" customWidth="1"/>
    <col min="15" max="15" width="12.85546875" customWidth="1"/>
    <col min="16" max="16" width="16.5703125" customWidth="1"/>
    <col min="18" max="18" width="21.28515625" customWidth="1"/>
    <col min="19" max="19" width="1.85546875" customWidth="1"/>
    <col min="20" max="21" width="20.5703125" customWidth="1"/>
    <col min="22" max="22" width="17.7109375" customWidth="1"/>
    <col min="23" max="23" width="28.28515625" customWidth="1"/>
  </cols>
  <sheetData>
    <row r="2" spans="1:23" x14ac:dyDescent="0.25">
      <c r="A2" s="115" t="s">
        <v>41</v>
      </c>
      <c r="C2" s="116">
        <f>O3</f>
        <v>44927</v>
      </c>
    </row>
    <row r="3" spans="1:23" x14ac:dyDescent="0.25">
      <c r="M3" s="2" t="s">
        <v>0</v>
      </c>
      <c r="N3" s="3" t="s">
        <v>1</v>
      </c>
      <c r="O3" s="73">
        <v>44927</v>
      </c>
      <c r="P3" s="4" t="s">
        <v>2</v>
      </c>
      <c r="Q3" s="5" t="s">
        <v>40</v>
      </c>
      <c r="R3" s="6"/>
      <c r="S3" s="7"/>
      <c r="T3" s="74" t="s">
        <v>3</v>
      </c>
      <c r="U3" s="75" t="s">
        <v>4</v>
      </c>
      <c r="V3" s="76" t="s">
        <v>5</v>
      </c>
      <c r="W3" s="77" t="s">
        <v>6</v>
      </c>
    </row>
    <row r="4" spans="1:23" ht="17.25" x14ac:dyDescent="0.25">
      <c r="A4" s="7"/>
      <c r="B4" s="7"/>
      <c r="C4" s="7"/>
      <c r="D4" s="7"/>
      <c r="E4" s="7"/>
      <c r="F4" s="7"/>
      <c r="G4" s="7"/>
      <c r="H4" s="1"/>
      <c r="I4" s="1"/>
      <c r="J4" s="1"/>
      <c r="K4" s="1"/>
      <c r="L4" s="1"/>
      <c r="M4" s="8" t="s">
        <v>7</v>
      </c>
      <c r="N4" s="9" t="s">
        <v>8</v>
      </c>
      <c r="O4" s="10" t="s">
        <v>9</v>
      </c>
      <c r="P4" s="11" t="s">
        <v>10</v>
      </c>
      <c r="Q4" s="12" t="s">
        <v>11</v>
      </c>
      <c r="R4" s="13" t="s">
        <v>12</v>
      </c>
      <c r="S4" s="7"/>
      <c r="T4" s="14" t="s">
        <v>13</v>
      </c>
      <c r="U4" s="15" t="s">
        <v>13</v>
      </c>
      <c r="V4" s="16" t="s">
        <v>14</v>
      </c>
      <c r="W4" s="17" t="s">
        <v>15</v>
      </c>
    </row>
    <row r="5" spans="1:23" x14ac:dyDescent="0.25">
      <c r="A5" s="110" t="s">
        <v>27</v>
      </c>
      <c r="B5" s="111" t="s">
        <v>28</v>
      </c>
      <c r="C5" s="112" t="s">
        <v>29</v>
      </c>
      <c r="D5" s="113" t="s">
        <v>30</v>
      </c>
      <c r="E5" s="113" t="s">
        <v>31</v>
      </c>
      <c r="F5" s="113" t="s">
        <v>32</v>
      </c>
      <c r="G5" s="114" t="s">
        <v>33</v>
      </c>
      <c r="H5" s="109" t="s">
        <v>34</v>
      </c>
      <c r="I5" s="78"/>
      <c r="J5" s="1"/>
      <c r="K5" s="1"/>
      <c r="L5" s="1"/>
      <c r="M5" s="18" t="s">
        <v>16</v>
      </c>
      <c r="N5" s="19">
        <v>4315</v>
      </c>
      <c r="O5" s="20">
        <v>3</v>
      </c>
      <c r="P5" s="21">
        <v>0.75</v>
      </c>
      <c r="Q5" s="22">
        <v>0.7</v>
      </c>
      <c r="R5" s="19" t="s">
        <v>17</v>
      </c>
      <c r="S5" s="7"/>
      <c r="T5" s="69">
        <v>44941</v>
      </c>
      <c r="U5" s="69">
        <v>44943</v>
      </c>
      <c r="V5" s="23">
        <f>DATEDIF(T5,U5,"MD")</f>
        <v>2</v>
      </c>
      <c r="W5" s="24"/>
    </row>
    <row r="6" spans="1:23" x14ac:dyDescent="0.25">
      <c r="A6" s="79" t="s">
        <v>35</v>
      </c>
      <c r="B6" s="80">
        <f>SUM(C6:G6)</f>
        <v>5</v>
      </c>
      <c r="C6" s="81">
        <f>COUNTIF(O5:O9,"0")</f>
        <v>0</v>
      </c>
      <c r="D6" s="81">
        <f>COUNTIF(O5:O9,"1")</f>
        <v>1</v>
      </c>
      <c r="E6" s="81">
        <f>COUNTIF(O5:O9,"2")</f>
        <v>1</v>
      </c>
      <c r="F6" s="81">
        <f>COUNTIF(O5:O9,"3")</f>
        <v>2</v>
      </c>
      <c r="G6" s="81">
        <f>COUNTIF(O5:O9,"4")</f>
        <v>1</v>
      </c>
      <c r="H6" s="106" t="str">
        <f>Q3</f>
        <v xml:space="preserve"> CELINE</v>
      </c>
      <c r="I6" s="82"/>
      <c r="J6" s="1"/>
      <c r="K6" s="1"/>
      <c r="L6" s="1"/>
      <c r="M6" s="25" t="s">
        <v>18</v>
      </c>
      <c r="N6" s="26">
        <v>4316</v>
      </c>
      <c r="O6" s="27">
        <v>1</v>
      </c>
      <c r="P6" s="28">
        <v>0.85</v>
      </c>
      <c r="Q6" s="29">
        <v>0.81559999999999999</v>
      </c>
      <c r="R6" s="26" t="s">
        <v>17</v>
      </c>
      <c r="S6" s="7"/>
      <c r="T6" s="70">
        <v>44945</v>
      </c>
      <c r="U6" s="70">
        <v>44948</v>
      </c>
      <c r="V6" s="30">
        <f>DATEDIF(T6,U6,"MD")</f>
        <v>3</v>
      </c>
      <c r="W6" s="31"/>
    </row>
    <row r="7" spans="1:23" ht="16.5" customHeight="1" x14ac:dyDescent="0.25">
      <c r="A7" s="83" t="s">
        <v>11</v>
      </c>
      <c r="B7" s="84">
        <f>AVERAGEIF((C7:G7),"&lt;&gt;"&amp;0,C7:G7)</f>
        <v>0.793825</v>
      </c>
      <c r="C7" s="85" t="str">
        <f>IFERROR(AVERAGEIF(O5:O9,"0",Q5:Q9),"")</f>
        <v/>
      </c>
      <c r="D7" s="85">
        <f>IFERROR(AVERAGEIF(O5:O9,"1",Q5:Q9),"")</f>
        <v>0.81559999999999999</v>
      </c>
      <c r="E7" s="85">
        <f>IFERROR(AVERAGEIF(O5:O9,"2",Q5:Q9),"")</f>
        <v>0.69779999999999998</v>
      </c>
      <c r="F7" s="85">
        <f>IFERROR(AVERAGEIF(O5:O9,"3",Q5:Q9),"")</f>
        <v>0.78499999999999992</v>
      </c>
      <c r="G7" s="85">
        <f>IFERROR(AVERAGEIF(O5:O9,"4",Q5:Q9),"")</f>
        <v>0.87690000000000001</v>
      </c>
      <c r="H7" s="108" t="s">
        <v>39</v>
      </c>
      <c r="I7" s="105"/>
      <c r="J7" s="1"/>
      <c r="K7" s="1"/>
      <c r="L7" s="86"/>
      <c r="M7" s="25" t="s">
        <v>19</v>
      </c>
      <c r="N7" s="26">
        <v>4317</v>
      </c>
      <c r="O7" s="27">
        <v>2</v>
      </c>
      <c r="P7" s="28">
        <v>0.8</v>
      </c>
      <c r="Q7" s="29">
        <v>0.69779999999999998</v>
      </c>
      <c r="R7" s="26" t="s">
        <v>17</v>
      </c>
      <c r="S7" s="7"/>
      <c r="T7" s="70">
        <v>44947</v>
      </c>
      <c r="U7" s="70">
        <v>44949</v>
      </c>
      <c r="V7" s="30">
        <f>DATEDIF(T7,U7,"MD")</f>
        <v>2</v>
      </c>
      <c r="W7" s="31"/>
    </row>
    <row r="8" spans="1:23" x14ac:dyDescent="0.25">
      <c r="A8" s="87" t="s">
        <v>36</v>
      </c>
      <c r="B8" s="88">
        <f>SUM(C8:G8)</f>
        <v>4</v>
      </c>
      <c r="C8" s="89">
        <f>COUNTIFS(O5:O9,"0",R5:R9,"Non Conforme")</f>
        <v>0</v>
      </c>
      <c r="D8" s="89">
        <f>COUNTIFS(O5:O9,"1",R5:R9,"Non Conforme")</f>
        <v>1</v>
      </c>
      <c r="E8" s="89">
        <f>COUNTIFS(O5:O9,"2",R5:R9,"Non Conforme")</f>
        <v>1</v>
      </c>
      <c r="F8" s="89">
        <f>COUNTIFS(O5:O9,"3",R5:R9,"Non Conforme")</f>
        <v>1</v>
      </c>
      <c r="G8" s="89">
        <f>COUNTIFS(O5:O9,"4",R5:R9,"Non Conforme")</f>
        <v>1</v>
      </c>
      <c r="H8" s="107" t="str">
        <f>M3</f>
        <v>CONSULT GYNECO</v>
      </c>
      <c r="I8" s="90"/>
      <c r="J8" s="1"/>
      <c r="K8" s="1"/>
      <c r="L8" s="86"/>
      <c r="M8" s="32" t="s">
        <v>20</v>
      </c>
      <c r="N8" s="33">
        <v>4318</v>
      </c>
      <c r="O8" s="34">
        <v>3</v>
      </c>
      <c r="P8" s="35">
        <v>0.85</v>
      </c>
      <c r="Q8" s="36">
        <v>0.87</v>
      </c>
      <c r="R8" s="33" t="s">
        <v>21</v>
      </c>
      <c r="S8" s="7"/>
      <c r="T8" s="71"/>
      <c r="U8" s="72"/>
      <c r="V8" s="37">
        <f>DATEDIF(T8,U8,"MD")</f>
        <v>0</v>
      </c>
      <c r="W8" s="38"/>
    </row>
    <row r="9" spans="1:23" x14ac:dyDescent="0.25">
      <c r="A9" s="91" t="s">
        <v>37</v>
      </c>
      <c r="B9" s="92">
        <f>SUM(C9:G9)</f>
        <v>4</v>
      </c>
      <c r="C9" s="93">
        <f>COUNTIFS(O5:O9,"0",V5:V9,"&gt;1")</f>
        <v>0</v>
      </c>
      <c r="D9" s="93">
        <f>COUNTIFS(O5:O9,"1",V5:V9,"&gt;1")</f>
        <v>1</v>
      </c>
      <c r="E9" s="93">
        <f>COUNTIFS(O5:O9,"2",V5:V9,"&gt;1")</f>
        <v>1</v>
      </c>
      <c r="F9" s="93">
        <f>COUNTIFS(O5:O9,"3",V5:V9,"&gt;1")</f>
        <v>1</v>
      </c>
      <c r="G9" s="93">
        <f>COUNTIFS(O5:O9,"4",V5:V9,"&gt;1")</f>
        <v>1</v>
      </c>
      <c r="H9" s="94"/>
      <c r="I9" s="95"/>
      <c r="J9" s="1"/>
      <c r="K9" s="1"/>
      <c r="L9" s="1"/>
      <c r="M9" s="39" t="s">
        <v>22</v>
      </c>
      <c r="N9" s="40">
        <v>4319</v>
      </c>
      <c r="O9" s="41">
        <v>4</v>
      </c>
      <c r="P9" s="42">
        <v>0.9</v>
      </c>
      <c r="Q9" s="43">
        <v>0.87690000000000001</v>
      </c>
      <c r="R9" s="33" t="s">
        <v>17</v>
      </c>
      <c r="S9" s="7"/>
      <c r="T9" s="71">
        <v>44951</v>
      </c>
      <c r="U9" s="71">
        <v>44953</v>
      </c>
      <c r="V9" s="37">
        <f>DATEDIF(T9,U9,"MD")</f>
        <v>2</v>
      </c>
      <c r="W9" s="38"/>
    </row>
    <row r="10" spans="1:23" x14ac:dyDescent="0.25">
      <c r="A10" s="91" t="s">
        <v>38</v>
      </c>
      <c r="B10" s="96">
        <f>B8/B6</f>
        <v>0.8</v>
      </c>
      <c r="C10" s="97"/>
      <c r="D10" s="98"/>
      <c r="E10" s="98"/>
      <c r="F10" s="98"/>
      <c r="G10" s="98"/>
      <c r="H10" s="99"/>
      <c r="I10" s="99"/>
      <c r="J10" s="1"/>
      <c r="K10" s="1"/>
      <c r="L10" s="1"/>
      <c r="M10" s="44" t="s">
        <v>6</v>
      </c>
      <c r="N10" s="45" t="s">
        <v>23</v>
      </c>
      <c r="O10" s="46"/>
      <c r="P10" s="47"/>
      <c r="Q10" s="48">
        <f>COUNTA(M5:M9)</f>
        <v>5</v>
      </c>
      <c r="R10" s="49"/>
      <c r="S10" s="50"/>
      <c r="T10" s="63"/>
      <c r="U10" s="51"/>
      <c r="V10" s="51"/>
      <c r="W10" s="64"/>
    </row>
    <row r="11" spans="1:23" x14ac:dyDescent="0.25">
      <c r="M11" s="100"/>
      <c r="N11" s="52" t="s">
        <v>24</v>
      </c>
      <c r="O11" s="53"/>
      <c r="P11" s="54"/>
      <c r="Q11" s="55">
        <f>COUNTIF(R5:R9,"Non Conforme")</f>
        <v>4</v>
      </c>
      <c r="R11" s="56"/>
      <c r="S11" s="50"/>
      <c r="T11" s="65"/>
      <c r="U11" s="66"/>
      <c r="V11" s="66"/>
      <c r="W11" s="66"/>
    </row>
    <row r="12" spans="1:23" x14ac:dyDescent="0.25">
      <c r="M12" s="101"/>
      <c r="N12" s="52" t="s">
        <v>25</v>
      </c>
      <c r="O12" s="53"/>
      <c r="P12" s="54"/>
      <c r="Q12" s="55">
        <f>COUNTIF(V5:V9,"&gt;1")</f>
        <v>4</v>
      </c>
      <c r="R12" s="57"/>
      <c r="S12" s="58"/>
      <c r="T12" s="102"/>
      <c r="U12" s="102"/>
      <c r="V12" s="103"/>
      <c r="W12" s="103"/>
    </row>
    <row r="13" spans="1:23" x14ac:dyDescent="0.25">
      <c r="M13" s="104"/>
      <c r="N13" s="59" t="s">
        <v>26</v>
      </c>
      <c r="O13" s="60"/>
      <c r="P13" s="61"/>
      <c r="Q13" s="62">
        <f>AVERAGE(Q5:Q9)</f>
        <v>0.79205999999999999</v>
      </c>
      <c r="R13" s="57"/>
      <c r="S13" s="58"/>
      <c r="T13" s="67"/>
      <c r="U13" s="67"/>
      <c r="V13" s="67"/>
      <c r="W13" s="65"/>
    </row>
    <row r="16" spans="1:23" x14ac:dyDescent="0.25">
      <c r="T16" s="68"/>
      <c r="U16" s="68"/>
      <c r="V16" s="68"/>
      <c r="W16" s="68"/>
    </row>
  </sheetData>
  <conditionalFormatting sqref="R5:R7">
    <cfRule type="cellIs" dxfId="6" priority="2" operator="equal">
      <formula>"Non Conforme"</formula>
    </cfRule>
  </conditionalFormatting>
  <conditionalFormatting sqref="R9">
    <cfRule type="cellIs" dxfId="5" priority="1" operator="equal">
      <formula>"Non Conforme"</formula>
    </cfRule>
  </conditionalFormatting>
  <conditionalFormatting sqref="R8">
    <cfRule type="cellIs" dxfId="4" priority="3" operator="equal">
      <formula>"Non Conforme"</formula>
    </cfRule>
    <cfRule type="cellIs" dxfId="3" priority="4" operator="equal">
      <formula>"$F11=Non Conforme"</formula>
    </cfRule>
    <cfRule type="cellIs" dxfId="2" priority="5" operator="equal">
      <formula>$F16="Non Conforme"</formula>
    </cfRule>
  </conditionalFormatting>
  <conditionalFormatting sqref="Q8">
    <cfRule type="expression" dxfId="1" priority="6">
      <formula>IF(Q8=#REF!,"Non Conforme")</formula>
    </cfRule>
    <cfRule type="expression" dxfId="0" priority="7">
      <formula>$E16="Non Conforme"</formula>
    </cfRule>
  </conditionalFormatting>
  <dataValidations count="1">
    <dataValidation allowBlank="1" showInputMessage="1" showErrorMessage="1" sqref="O11:O13 P10:P13 R11:R13" xr:uid="{9FEF3FDC-FB2C-4E5C-B550-AF0C7E657ED6}"/>
  </dataValidations>
  <pageMargins left="0.51181102362204722" right="0.11811023622047245" top="0.74803149606299213" bottom="0.74803149606299213" header="0.31496062992125984" footer="0.31496062992125984"/>
  <pageSetup paperSize="9" scale="5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Marie Julia BOURDARIAS</cp:lastModifiedBy>
  <cp:lastPrinted>2023-03-02T21:32:22Z</cp:lastPrinted>
  <dcterms:created xsi:type="dcterms:W3CDTF">2023-03-02T20:50:53Z</dcterms:created>
  <dcterms:modified xsi:type="dcterms:W3CDTF">2023-03-02T21:35:43Z</dcterms:modified>
</cp:coreProperties>
</file>