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a\Documents\Julia\Travail Programmes\"/>
    </mc:Choice>
  </mc:AlternateContent>
  <xr:revisionPtr revIDLastSave="0" documentId="13_ncr:1_{C917CBD7-E7E1-40DD-8515-9D5F68DD4116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Planning" sheetId="13" r:id="rId1"/>
    <sheet name="ListeServices" sheetId="14" r:id="rId2"/>
    <sheet name="jour_fériés" sheetId="12" state="hidden" r:id="rId3"/>
  </sheets>
  <definedNames>
    <definedName name="_xlnm._FilterDatabase" localSheetId="0" hidden="1">Planning!$D$6:$AM$8</definedName>
    <definedName name="BdDate">#REF!</definedName>
    <definedName name="_xlnm.Print_Titles" localSheetId="0">Planning!$1:$5</definedName>
    <definedName name="JF" localSheetId="2">jour_fériés!$C$6:$H$16</definedName>
    <definedName name="JF">jour_fériés!$C$6:$H$8</definedName>
    <definedName name="Personnel">ListeServices!$A$4:$A$64</definedName>
    <definedName name="tableau2">#REF!</definedName>
    <definedName name="Tableau8">#REF!</definedName>
    <definedName name="tableua2">#REF!</definedName>
    <definedName name="typ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4" l="1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G9" i="13" l="1"/>
  <c r="G14" i="13" s="1"/>
  <c r="H13" i="13"/>
  <c r="H12" i="13"/>
  <c r="H11" i="13"/>
  <c r="H10" i="13"/>
  <c r="G13" i="13"/>
  <c r="G12" i="13"/>
  <c r="G11" i="13"/>
  <c r="G10" i="13"/>
  <c r="F13" i="13"/>
  <c r="F12" i="13"/>
  <c r="F11" i="13"/>
  <c r="F10" i="13"/>
  <c r="E13" i="13"/>
  <c r="E12" i="13"/>
  <c r="E11" i="13"/>
  <c r="E10" i="13"/>
  <c r="D13" i="13"/>
  <c r="D12" i="13"/>
  <c r="D11" i="13"/>
  <c r="D10" i="13"/>
  <c r="H9" i="13"/>
  <c r="H14" i="13" s="1"/>
  <c r="F9" i="13"/>
  <c r="F14" i="13" s="1"/>
  <c r="E9" i="13"/>
  <c r="E14" i="13" s="1"/>
  <c r="D9" i="13"/>
  <c r="D14" i="13" s="1"/>
  <c r="AX7" i="13" l="1"/>
  <c r="AX8" i="13" s="1"/>
  <c r="I8" i="13" l="1"/>
  <c r="J8" i="13" l="1"/>
  <c r="K8" i="13" s="1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M8" i="13" l="1"/>
  <c r="AL8" i="13"/>
</calcChain>
</file>

<file path=xl/sharedStrings.xml><?xml version="1.0" encoding="utf-8"?>
<sst xmlns="http://schemas.openxmlformats.org/spreadsheetml/2006/main" count="136" uniqueCount="109">
  <si>
    <t>jour fériés en France</t>
  </si>
  <si>
    <t>jour de l'an</t>
  </si>
  <si>
    <t>lundi de pâques</t>
  </si>
  <si>
    <t>fête du travail</t>
  </si>
  <si>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</si>
  <si>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</si>
  <si>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</si>
  <si>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</si>
  <si>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</si>
  <si>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</si>
  <si>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</si>
  <si>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</si>
  <si>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</si>
  <si>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</si>
  <si>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</si>
  <si>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</si>
  <si>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</si>
  <si>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</si>
  <si>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week-end</t>
  </si>
  <si>
    <t>jours fériés</t>
  </si>
  <si>
    <t>Légende</t>
  </si>
  <si>
    <t>Début</t>
  </si>
  <si>
    <t>Fin</t>
  </si>
  <si>
    <t>janvier</t>
  </si>
  <si>
    <t>8 mai</t>
  </si>
  <si>
    <t>jeudi de l'ascension</t>
  </si>
  <si>
    <t>lundi de pentecôte</t>
  </si>
  <si>
    <t>fête nationale</t>
  </si>
  <si>
    <t>assomption</t>
  </si>
  <si>
    <t>le toussaint</t>
  </si>
  <si>
    <t>armistice</t>
  </si>
  <si>
    <t>noël</t>
  </si>
  <si>
    <t>Service</t>
  </si>
  <si>
    <t>sau-uhcd</t>
  </si>
  <si>
    <t>maternité</t>
  </si>
  <si>
    <t>chirurgie digestive</t>
  </si>
  <si>
    <t>orthopédie</t>
  </si>
  <si>
    <t>gastroentérologie</t>
  </si>
  <si>
    <t>uga</t>
  </si>
  <si>
    <t>oncologie</t>
  </si>
  <si>
    <t>médecine interne</t>
  </si>
  <si>
    <t>neurochir-chir. Maxillo faciale</t>
  </si>
  <si>
    <t>chirurgie colorectale</t>
  </si>
  <si>
    <t>an-mici-cpot-psy liaison</t>
  </si>
  <si>
    <t>an-mici-cfamri-survi-gastroentero</t>
  </si>
  <si>
    <t>rcp</t>
  </si>
  <si>
    <t>sspi</t>
  </si>
  <si>
    <t>usc-srr</t>
  </si>
  <si>
    <t>maternité-salle de naissance</t>
  </si>
  <si>
    <t>bloc commun</t>
  </si>
  <si>
    <t>acdl</t>
  </si>
  <si>
    <t>laboratoire hématologie</t>
  </si>
  <si>
    <t>laboratoire biochimie</t>
  </si>
  <si>
    <t>laboratoire microbiologie</t>
  </si>
  <si>
    <t>laboratoire anatomo-pathologie</t>
  </si>
  <si>
    <t>médecine nucléaire-tep scan</t>
  </si>
  <si>
    <t>pharmacie</t>
  </si>
  <si>
    <t>service endoscopie</t>
  </si>
  <si>
    <t>stérilisation</t>
  </si>
  <si>
    <t>irm bim</t>
  </si>
  <si>
    <t>admission-traitement externe</t>
  </si>
  <si>
    <t>régie</t>
  </si>
  <si>
    <t>drh</t>
  </si>
  <si>
    <t>dssi</t>
  </si>
  <si>
    <t>smur</t>
  </si>
  <si>
    <t>sar</t>
  </si>
  <si>
    <t>service brancardage</t>
  </si>
  <si>
    <t>archives centrales</t>
  </si>
  <si>
    <t>direction financière-logistique</t>
  </si>
  <si>
    <t>C</t>
  </si>
  <si>
    <t>Pr</t>
  </si>
  <si>
    <t>S</t>
  </si>
  <si>
    <t>Nr</t>
  </si>
  <si>
    <t>radiologie</t>
  </si>
  <si>
    <t>scanner-irm</t>
  </si>
  <si>
    <t>réa hépato digestive</t>
  </si>
  <si>
    <t>cuisine-restaurant du personnel</t>
  </si>
  <si>
    <t>pharmacie "Bulle"</t>
  </si>
  <si>
    <t>poly-consult  (niveau 02)</t>
  </si>
  <si>
    <t>poly-consult  (niveau 03)</t>
  </si>
  <si>
    <t>poly-consult  (niveau 04)</t>
  </si>
  <si>
    <t>poly-consult  (niveau rdc)</t>
  </si>
  <si>
    <t>salle de garde - cuisine</t>
  </si>
  <si>
    <t>apsap</t>
  </si>
  <si>
    <t>sécurité incendie</t>
  </si>
  <si>
    <t>dsi (direction informatique)</t>
  </si>
  <si>
    <t>poly-consult (niveau 01)</t>
  </si>
  <si>
    <t>avec cadre</t>
  </si>
  <si>
    <t>bloc commun (partie en zone 2)</t>
  </si>
  <si>
    <t>hope</t>
  </si>
  <si>
    <t>service technique</t>
  </si>
  <si>
    <t>chambre mortuaire</t>
  </si>
  <si>
    <t>départ. comm-médiathèque</t>
  </si>
  <si>
    <r>
      <t>secrét. général s</t>
    </r>
    <r>
      <rPr>
        <vertAlign val="superscript"/>
        <sz val="10"/>
        <rFont val="Calibri"/>
        <family val="2"/>
        <scheme val="minor"/>
      </rPr>
      <t>ce</t>
    </r>
    <r>
      <rPr>
        <sz val="10"/>
        <rFont val="Calibri"/>
        <family val="2"/>
        <scheme val="minor"/>
      </rPr>
      <t xml:space="preserve"> hépatologie</t>
    </r>
  </si>
  <si>
    <t>Date début</t>
  </si>
  <si>
    <t>Date fin</t>
  </si>
  <si>
    <t>10h30-11h00</t>
  </si>
  <si>
    <t>symbole</t>
  </si>
  <si>
    <t>Gestion planning des contrôles des prestations de bio nettoyage</t>
  </si>
  <si>
    <t>11h00-12h00</t>
  </si>
  <si>
    <t>9h00-10h00</t>
  </si>
  <si>
    <t>HeureContrôle</t>
  </si>
  <si>
    <t>Réf</t>
  </si>
  <si>
    <t>catégorie</t>
  </si>
  <si>
    <t>prévision</t>
  </si>
  <si>
    <t>avec référent</t>
  </si>
  <si>
    <t>sans cadre</t>
  </si>
  <si>
    <t>non réalisé</t>
  </si>
  <si>
    <t>Total par catégrie pour le 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</si>
</sst>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ddd\ dd"/>
    <numFmt numFmtId="166" formatCode="#,##0.00;[Red]#,##0.0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9900CC"/>
      <name val="Calibri"/>
      <family val="2"/>
      <scheme val="minor"/>
    </font>
    <font>
      <b/>
      <sz val="11"/>
      <color rgb="FF9900CC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49998474074526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0" tint="-0.1499679555650502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9900CC"/>
      </left>
      <right style="thin">
        <color rgb="FFCC99FF"/>
      </right>
      <top style="thin">
        <color rgb="FF9900CC"/>
      </top>
      <bottom style="thin">
        <color rgb="FF9900CC"/>
      </bottom>
      <diagonal/>
    </border>
    <border>
      <left style="thin">
        <color rgb="FFCC99FF"/>
      </left>
      <right style="thin">
        <color rgb="FFCC99FF"/>
      </right>
      <top style="thin">
        <color rgb="FF9900CC"/>
      </top>
      <bottom style="thin">
        <color rgb="FF9900CC"/>
      </bottom>
      <diagonal/>
    </border>
    <border>
      <left style="thin">
        <color rgb="FFCC99FF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1"/>
    </xf>
    <xf numFmtId="14" fontId="4" fillId="0" borderId="0" xfId="0" applyNumberFormat="1" applyFont="1" applyAlignment="1">
      <alignment vertical="center"/>
    </xf>
    <xf numFmtId="0" fontId="6" fillId="2" borderId="2" xfId="0" applyFont="1" applyFill="1" applyBorder="1" applyAlignment="1">
      <alignment horizontal="left" vertical="center" indent="1"/>
    </xf>
    <xf numFmtId="0" fontId="6" fillId="2" borderId="2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14" fontId="3" fillId="0" borderId="0" xfId="0" applyNumberFormat="1" applyFont="1" applyFill="1" applyBorder="1" applyAlignment="1"/>
    <xf numFmtId="0" fontId="3" fillId="0" borderId="1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164" fontId="3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>
      <alignment horizontal="left" vertical="center" indent="1"/>
    </xf>
    <xf numFmtId="0" fontId="12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right" vertical="center"/>
    </xf>
    <xf numFmtId="14" fontId="3" fillId="0" borderId="0" xfId="0" applyNumberFormat="1" applyFont="1" applyBorder="1" applyAlignment="1"/>
    <xf numFmtId="0" fontId="3" fillId="0" borderId="6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8" fillId="0" borderId="7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14" fontId="4" fillId="0" borderId="0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 indent="1"/>
    </xf>
    <xf numFmtId="0" fontId="10" fillId="3" borderId="3" xfId="0" applyFont="1" applyFill="1" applyBorder="1" applyAlignment="1">
      <alignment horizontal="left" vertical="center" indent="9"/>
    </xf>
    <xf numFmtId="0" fontId="16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horizontal="left" vertical="center" indent="1"/>
    </xf>
    <xf numFmtId="0" fontId="18" fillId="0" borderId="11" xfId="0" applyFont="1" applyFill="1" applyBorder="1" applyAlignment="1">
      <alignment horizontal="left" vertical="center" indent="1"/>
    </xf>
    <xf numFmtId="0" fontId="18" fillId="0" borderId="0" xfId="0" applyFont="1" applyFill="1" applyAlignment="1">
      <alignment vertical="center"/>
    </xf>
    <xf numFmtId="164" fontId="8" fillId="0" borderId="16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6" fontId="4" fillId="0" borderId="2" xfId="0" applyNumberFormat="1" applyFont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left" vertical="center" indent="1"/>
    </xf>
    <xf numFmtId="0" fontId="1" fillId="0" borderId="13" xfId="0" applyFont="1" applyBorder="1" applyAlignment="1">
      <alignment horizontal="left" vertical="center" indent="1"/>
    </xf>
    <xf numFmtId="0" fontId="1" fillId="0" borderId="15" xfId="0" applyFont="1" applyBorder="1" applyAlignment="1">
      <alignment horizontal="left" vertical="center" indent="1"/>
    </xf>
    <xf numFmtId="0" fontId="9" fillId="0" borderId="15" xfId="0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left" vertical="center" indent="1"/>
    </xf>
    <xf numFmtId="0" fontId="18" fillId="0" borderId="12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vertical="center" wrapText="1"/>
    </xf>
    <xf numFmtId="166" fontId="9" fillId="0" borderId="0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16" fillId="0" borderId="2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1"/>
    </xf>
    <xf numFmtId="14" fontId="15" fillId="0" borderId="0" xfId="0" applyNumberFormat="1" applyFont="1" applyFill="1" applyBorder="1" applyAlignment="1">
      <alignment horizontal="center" wrapText="1"/>
    </xf>
    <xf numFmtId="164" fontId="17" fillId="5" borderId="8" xfId="0" applyNumberFormat="1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 wrapText="1"/>
    </xf>
    <xf numFmtId="14" fontId="16" fillId="8" borderId="9" xfId="0" applyNumberFormat="1" applyFont="1" applyFill="1" applyBorder="1" applyAlignment="1">
      <alignment horizontal="center" vertical="center"/>
    </xf>
    <xf numFmtId="14" fontId="18" fillId="0" borderId="14" xfId="0" applyNumberFormat="1" applyFont="1" applyFill="1" applyBorder="1" applyAlignment="1">
      <alignment horizontal="left" vertical="center" indent="1"/>
    </xf>
    <xf numFmtId="14" fontId="18" fillId="0" borderId="0" xfId="0" applyNumberFormat="1" applyFont="1" applyFill="1" applyAlignment="1">
      <alignment horizontal="left" vertical="center" indent="1"/>
    </xf>
    <xf numFmtId="14" fontId="18" fillId="0" borderId="11" xfId="0" applyNumberFormat="1" applyFont="1" applyFill="1" applyBorder="1" applyAlignment="1">
      <alignment horizontal="left" vertical="center" indent="1"/>
    </xf>
    <xf numFmtId="0" fontId="16" fillId="0" borderId="20" xfId="0" applyFont="1" applyFill="1" applyBorder="1" applyAlignment="1">
      <alignment horizontal="left" vertical="center" indent="2"/>
    </xf>
    <xf numFmtId="0" fontId="18" fillId="0" borderId="0" xfId="0" applyFont="1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7" fillId="4" borderId="0" xfId="0" applyFont="1" applyFill="1" applyBorder="1" applyAlignment="1">
      <alignment horizontal="center" vertical="center" wrapText="1"/>
    </xf>
    <xf numFmtId="164" fontId="17" fillId="5" borderId="0" xfId="0" applyNumberFormat="1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horizontal="center" vertical="center" wrapText="1"/>
    </xf>
    <xf numFmtId="0" fontId="17" fillId="6" borderId="0" xfId="0" applyFont="1" applyFill="1" applyBorder="1" applyAlignment="1">
      <alignment horizontal="center" vertical="center" wrapText="1"/>
    </xf>
    <xf numFmtId="14" fontId="16" fillId="8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/>
    <xf numFmtId="14" fontId="4" fillId="0" borderId="24" xfId="0" applyNumberFormat="1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14" fontId="4" fillId="0" borderId="25" xfId="0" applyNumberFormat="1" applyFont="1" applyBorder="1" applyAlignment="1">
      <alignment vertical="center"/>
    </xf>
    <xf numFmtId="14" fontId="4" fillId="0" borderId="26" xfId="0" applyNumberFormat="1" applyFont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3" fillId="0" borderId="28" xfId="0" applyFont="1" applyBorder="1" applyAlignment="1">
      <alignment horizontal="left" vertical="center" indent="1"/>
    </xf>
    <xf numFmtId="164" fontId="8" fillId="0" borderId="29" xfId="0" applyNumberFormat="1" applyFont="1" applyFill="1" applyBorder="1" applyAlignment="1">
      <alignment horizontal="center" vertical="center" wrapText="1"/>
    </xf>
    <xf numFmtId="164" fontId="8" fillId="0" borderId="30" xfId="0" applyNumberFormat="1" applyFont="1" applyFill="1" applyBorder="1" applyAlignment="1">
      <alignment horizontal="center" vertical="center" wrapText="1"/>
    </xf>
    <xf numFmtId="164" fontId="15" fillId="0" borderId="27" xfId="0" applyNumberFormat="1" applyFont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4" fontId="1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right" vertical="center" indent="1"/>
    </xf>
    <xf numFmtId="0" fontId="10" fillId="9" borderId="31" xfId="0" applyFont="1" applyFill="1" applyBorder="1" applyAlignment="1">
      <alignment horizontal="right" vertical="center" indent="1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</font>
      <fill>
        <gradientFill>
          <stop position="0">
            <color theme="0"/>
          </stop>
          <stop position="1">
            <color rgb="FFFFFF0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</dxf>
    <dxf>
      <font>
        <b/>
        <i val="0"/>
      </font>
      <fill>
        <patternFill>
          <bgColor rgb="FFFFCC66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00FF"/>
      <color rgb="FFCCCCFF"/>
      <color rgb="FFCC66FF"/>
      <color rgb="FFCC99FF"/>
      <color rgb="FF996600"/>
      <color rgb="FF339933"/>
      <color rgb="FF9966FF"/>
      <color rgb="FFFFCC66"/>
      <color rgb="FFFF99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Q$6" max="30000" page="10" val="2021"/>
</file>

<file path=xl/ctrlProps/ctrlProp2.xml><?xml version="1.0" encoding="utf-8"?>
<formControlPr xmlns="http://schemas.microsoft.com/office/spreadsheetml/2009/9/main" objectType="Drop" dropStyle="combo" dx="22" fmlaLink="$J6" fmlaRange="jour_fériés!$L$6:$L$17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ListeService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409575</xdr:colOff>
          <xdr:row>5</xdr:row>
          <xdr:rowOff>0</xdr:rowOff>
        </xdr:from>
        <xdr:to>
          <xdr:col>17</xdr:col>
          <xdr:colOff>114300</xdr:colOff>
          <xdr:row>6</xdr:row>
          <xdr:rowOff>0</xdr:rowOff>
        </xdr:to>
        <xdr:sp macro="" textlink="">
          <xdr:nvSpPr>
            <xdr:cNvPr id="11267" name="Spinner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0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5</xdr:row>
          <xdr:rowOff>0</xdr:rowOff>
        </xdr:from>
        <xdr:to>
          <xdr:col>15</xdr:col>
          <xdr:colOff>438150</xdr:colOff>
          <xdr:row>6</xdr:row>
          <xdr:rowOff>9525</xdr:rowOff>
        </xdr:to>
        <xdr:sp macro="" textlink="">
          <xdr:nvSpPr>
            <xdr:cNvPr id="11270" name="Drop Dow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0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9526</xdr:colOff>
      <xdr:row>5</xdr:row>
      <xdr:rowOff>9525</xdr:rowOff>
    </xdr:from>
    <xdr:to>
      <xdr:col>1</xdr:col>
      <xdr:colOff>657226</xdr:colOff>
      <xdr:row>6</xdr:row>
      <xdr:rowOff>0</xdr:rowOff>
    </xdr:to>
    <xdr:sp macro="" textlink="">
      <xdr:nvSpPr>
        <xdr:cNvPr id="3" name="Rectangle : avec coins arrondis en hau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726" y="1247775"/>
          <a:ext cx="647700" cy="238125"/>
        </a:xfrm>
        <a:prstGeom prst="round2SameRect">
          <a:avLst/>
        </a:prstGeom>
        <a:solidFill>
          <a:schemeClr val="bg1">
            <a:lumMod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chemeClr val="bg1"/>
              </a:solidFill>
            </a:rPr>
            <a:t>Janvier</a:t>
          </a:r>
        </a:p>
      </xdr:txBody>
    </xdr:sp>
    <xdr:clientData/>
  </xdr:twoCellAnchor>
  <xdr:twoCellAnchor>
    <xdr:from>
      <xdr:col>1</xdr:col>
      <xdr:colOff>671515</xdr:colOff>
      <xdr:row>5</xdr:row>
      <xdr:rowOff>9525</xdr:rowOff>
    </xdr:from>
    <xdr:to>
      <xdr:col>1</xdr:col>
      <xdr:colOff>1295400</xdr:colOff>
      <xdr:row>5</xdr:row>
      <xdr:rowOff>238125</xdr:rowOff>
    </xdr:to>
    <xdr:sp macro="" textlink="">
      <xdr:nvSpPr>
        <xdr:cNvPr id="7" name="Rectangle : avec coins arrondis en hau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47715" y="1247775"/>
          <a:ext cx="623885" cy="228600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Février</a:t>
          </a:r>
        </a:p>
      </xdr:txBody>
    </xdr:sp>
    <xdr:clientData/>
  </xdr:twoCellAnchor>
  <xdr:twoCellAnchor>
    <xdr:from>
      <xdr:col>1</xdr:col>
      <xdr:colOff>1309690</xdr:colOff>
      <xdr:row>5</xdr:row>
      <xdr:rowOff>4763</xdr:rowOff>
    </xdr:from>
    <xdr:to>
      <xdr:col>1</xdr:col>
      <xdr:colOff>1876425</xdr:colOff>
      <xdr:row>6</xdr:row>
      <xdr:rowOff>0</xdr:rowOff>
    </xdr:to>
    <xdr:sp macro="" textlink="">
      <xdr:nvSpPr>
        <xdr:cNvPr id="8" name="Rectangle : avec coins arrondis en hau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385890" y="1243013"/>
          <a:ext cx="566735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Mars</a:t>
          </a:r>
        </a:p>
      </xdr:txBody>
    </xdr:sp>
    <xdr:clientData/>
  </xdr:twoCellAnchor>
  <xdr:twoCellAnchor>
    <xdr:from>
      <xdr:col>1</xdr:col>
      <xdr:colOff>1890715</xdr:colOff>
      <xdr:row>5</xdr:row>
      <xdr:rowOff>4763</xdr:rowOff>
    </xdr:from>
    <xdr:to>
      <xdr:col>1</xdr:col>
      <xdr:colOff>2400300</xdr:colOff>
      <xdr:row>6</xdr:row>
      <xdr:rowOff>0</xdr:rowOff>
    </xdr:to>
    <xdr:sp macro="" textlink="">
      <xdr:nvSpPr>
        <xdr:cNvPr id="9" name="Rectangle : avec coins arrondis en hau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966915" y="1243013"/>
          <a:ext cx="509585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Avril</a:t>
          </a:r>
        </a:p>
      </xdr:txBody>
    </xdr:sp>
    <xdr:clientData/>
  </xdr:twoCellAnchor>
  <xdr:twoCellAnchor>
    <xdr:from>
      <xdr:col>1</xdr:col>
      <xdr:colOff>2419350</xdr:colOff>
      <xdr:row>5</xdr:row>
      <xdr:rowOff>9525</xdr:rowOff>
    </xdr:from>
    <xdr:to>
      <xdr:col>2</xdr:col>
      <xdr:colOff>428625</xdr:colOff>
      <xdr:row>6</xdr:row>
      <xdr:rowOff>4762</xdr:rowOff>
    </xdr:to>
    <xdr:sp macro="" textlink="">
      <xdr:nvSpPr>
        <xdr:cNvPr id="10" name="Rectangle : avec coins arrondis en hau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495550" y="1247775"/>
          <a:ext cx="438150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Mai</a:t>
          </a:r>
        </a:p>
      </xdr:txBody>
    </xdr:sp>
    <xdr:clientData/>
  </xdr:twoCellAnchor>
  <xdr:twoCellAnchor>
    <xdr:from>
      <xdr:col>2</xdr:col>
      <xdr:colOff>442915</xdr:colOff>
      <xdr:row>5</xdr:row>
      <xdr:rowOff>4763</xdr:rowOff>
    </xdr:from>
    <xdr:to>
      <xdr:col>2</xdr:col>
      <xdr:colOff>885825</xdr:colOff>
      <xdr:row>6</xdr:row>
      <xdr:rowOff>0</xdr:rowOff>
    </xdr:to>
    <xdr:sp macro="" textlink="">
      <xdr:nvSpPr>
        <xdr:cNvPr id="15" name="Rectangle : avec coins arrondis en hau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47990" y="1243013"/>
          <a:ext cx="442910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Juin</a:t>
          </a:r>
        </a:p>
      </xdr:txBody>
    </xdr:sp>
    <xdr:clientData/>
  </xdr:twoCellAnchor>
  <xdr:twoCellAnchor>
    <xdr:from>
      <xdr:col>2</xdr:col>
      <xdr:colOff>904875</xdr:colOff>
      <xdr:row>5</xdr:row>
      <xdr:rowOff>4763</xdr:rowOff>
    </xdr:from>
    <xdr:to>
      <xdr:col>4</xdr:col>
      <xdr:colOff>66675</xdr:colOff>
      <xdr:row>6</xdr:row>
      <xdr:rowOff>0</xdr:rowOff>
    </xdr:to>
    <xdr:sp macro="" textlink="">
      <xdr:nvSpPr>
        <xdr:cNvPr id="16" name="Rectangle : avec coins arrondis en hau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409950" y="1243013"/>
          <a:ext cx="523875" cy="242887"/>
        </a:xfrm>
        <a:prstGeom prst="round2SameRect">
          <a:avLst>
            <a:gd name="adj1" fmla="val 16667"/>
            <a:gd name="adj2" fmla="val 0"/>
          </a:avLst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Juillet</a:t>
          </a:r>
        </a:p>
      </xdr:txBody>
    </xdr:sp>
    <xdr:clientData/>
  </xdr:twoCellAnchor>
  <xdr:twoCellAnchor>
    <xdr:from>
      <xdr:col>4</xdr:col>
      <xdr:colOff>85724</xdr:colOff>
      <xdr:row>5</xdr:row>
      <xdr:rowOff>4763</xdr:rowOff>
    </xdr:from>
    <xdr:to>
      <xdr:col>5</xdr:col>
      <xdr:colOff>209549</xdr:colOff>
      <xdr:row>6</xdr:row>
      <xdr:rowOff>0</xdr:rowOff>
    </xdr:to>
    <xdr:sp macro="" textlink="">
      <xdr:nvSpPr>
        <xdr:cNvPr id="17" name="Rectangle : avec coins arrondis en hau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952874" y="1243013"/>
          <a:ext cx="504825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Août</a:t>
          </a:r>
        </a:p>
      </xdr:txBody>
    </xdr:sp>
    <xdr:clientData/>
  </xdr:twoCellAnchor>
  <xdr:twoCellAnchor>
    <xdr:from>
      <xdr:col>5</xdr:col>
      <xdr:colOff>228600</xdr:colOff>
      <xdr:row>5</xdr:row>
      <xdr:rowOff>9525</xdr:rowOff>
    </xdr:from>
    <xdr:to>
      <xdr:col>7</xdr:col>
      <xdr:colOff>257175</xdr:colOff>
      <xdr:row>6</xdr:row>
      <xdr:rowOff>4762</xdr:rowOff>
    </xdr:to>
    <xdr:sp macro="" textlink="">
      <xdr:nvSpPr>
        <xdr:cNvPr id="18" name="Rectangle : avec coins arrondis en hau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476750" y="1247775"/>
          <a:ext cx="790575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Septembre</a:t>
          </a:r>
        </a:p>
      </xdr:txBody>
    </xdr:sp>
    <xdr:clientData/>
  </xdr:twoCellAnchor>
  <xdr:twoCellAnchor>
    <xdr:from>
      <xdr:col>7</xdr:col>
      <xdr:colOff>271464</xdr:colOff>
      <xdr:row>5</xdr:row>
      <xdr:rowOff>4763</xdr:rowOff>
    </xdr:from>
    <xdr:to>
      <xdr:col>9</xdr:col>
      <xdr:colOff>104774</xdr:colOff>
      <xdr:row>6</xdr:row>
      <xdr:rowOff>0</xdr:rowOff>
    </xdr:to>
    <xdr:sp macro="" textlink="">
      <xdr:nvSpPr>
        <xdr:cNvPr id="19" name="Rectangle : avec coins arrondis en hau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281614" y="1243013"/>
          <a:ext cx="661985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Octobre</a:t>
          </a:r>
        </a:p>
      </xdr:txBody>
    </xdr:sp>
    <xdr:clientData/>
  </xdr:twoCellAnchor>
  <xdr:twoCellAnchor>
    <xdr:from>
      <xdr:col>9</xdr:col>
      <xdr:colOff>123823</xdr:colOff>
      <xdr:row>5</xdr:row>
      <xdr:rowOff>4763</xdr:rowOff>
    </xdr:from>
    <xdr:to>
      <xdr:col>11</xdr:col>
      <xdr:colOff>0</xdr:colOff>
      <xdr:row>6</xdr:row>
      <xdr:rowOff>0</xdr:rowOff>
    </xdr:to>
    <xdr:sp macro="" textlink="">
      <xdr:nvSpPr>
        <xdr:cNvPr id="20" name="Rectangle : avec coins arrondis en haut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962648" y="1243013"/>
          <a:ext cx="771527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Novembre</a:t>
          </a:r>
        </a:p>
      </xdr:txBody>
    </xdr:sp>
    <xdr:clientData/>
  </xdr:twoCellAnchor>
  <xdr:twoCellAnchor>
    <xdr:from>
      <xdr:col>11</xdr:col>
      <xdr:colOff>19050</xdr:colOff>
      <xdr:row>5</xdr:row>
      <xdr:rowOff>9525</xdr:rowOff>
    </xdr:from>
    <xdr:to>
      <xdr:col>12</xdr:col>
      <xdr:colOff>390525</xdr:colOff>
      <xdr:row>6</xdr:row>
      <xdr:rowOff>4762</xdr:rowOff>
    </xdr:to>
    <xdr:sp macro="" textlink="">
      <xdr:nvSpPr>
        <xdr:cNvPr id="21" name="Rectangle : avec coins arrondis en hau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753225" y="1247775"/>
          <a:ext cx="819150" cy="242887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>
                  <a:lumMod val="95000"/>
                </a:schemeClr>
              </a:solidFill>
            </a:rPr>
            <a:t>Décembre</a:t>
          </a:r>
        </a:p>
      </xdr:txBody>
    </xdr:sp>
    <xdr:clientData/>
  </xdr:twoCellAnchor>
  <xdr:twoCellAnchor>
    <xdr:from>
      <xdr:col>36</xdr:col>
      <xdr:colOff>0</xdr:colOff>
      <xdr:row>16</xdr:row>
      <xdr:rowOff>114300</xdr:rowOff>
    </xdr:from>
    <xdr:to>
      <xdr:col>36</xdr:col>
      <xdr:colOff>352425</xdr:colOff>
      <xdr:row>16</xdr:row>
      <xdr:rowOff>238125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21383625" y="1847850"/>
          <a:ext cx="352425" cy="1238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19050</xdr:colOff>
      <xdr:row>16</xdr:row>
      <xdr:rowOff>123825</xdr:rowOff>
    </xdr:from>
    <xdr:to>
      <xdr:col>33</xdr:col>
      <xdr:colOff>352425</xdr:colOff>
      <xdr:row>17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9878675" y="1857375"/>
          <a:ext cx="333375" cy="1238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</xdr:colOff>
      <xdr:row>7</xdr:row>
      <xdr:rowOff>0</xdr:rowOff>
    </xdr:from>
    <xdr:to>
      <xdr:col>1</xdr:col>
      <xdr:colOff>742950</xdr:colOff>
      <xdr:row>8</xdr:row>
      <xdr:rowOff>0</xdr:rowOff>
    </xdr:to>
    <xdr:sp macro="" textlink="">
      <xdr:nvSpPr>
        <xdr:cNvPr id="4" name="Flèche : chevron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7150" y="1733550"/>
          <a:ext cx="762000" cy="247650"/>
        </a:xfrm>
        <a:prstGeom prst="chevron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Liste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3BFA09-7D92-4E0C-89DD-5389D61BAFF2}" name="Tableau3" displayName="Tableau3" ref="A3:F65" totalsRowShown="0" headerRowDxfId="14" dataDxfId="13">
  <autoFilter ref="A3:F65" xr:uid="{553BFA09-7D92-4E0C-89DD-5389D61BAFF2}"/>
  <tableColumns count="6">
    <tableColumn id="1" xr3:uid="{1A99939A-34C7-4D0F-9B1C-9E0C90D80092}" name="Service" dataDxfId="12"/>
    <tableColumn id="2" xr3:uid="{B5E67FEF-D568-47F8-8B46-73007989D90F}" name="HeureContrôle" dataDxfId="11"/>
    <tableColumn id="3" xr3:uid="{5A7B0C74-CD30-4FF8-ABA9-C1905C4961DA}" name="Date début" dataDxfId="10"/>
    <tableColumn id="4" xr3:uid="{79F9520B-8F42-424D-A832-C8D9F159BCC7}" name="Date fin" dataDxfId="9"/>
    <tableColumn id="5" xr3:uid="{6E7199F6-64E6-48F0-B77F-5F5C195559D7}" name="catégorie" dataDxfId="8"/>
    <tableColumn id="6" xr3:uid="{C8965B4B-3052-440D-9076-CD9D273E3FB2}" name="symbole" dataDxfId="7">
      <calculatedColumnFormula>VLOOKUP(Tableau3[[#This Row],[catégorie]],Tableau5[],2,0)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D4BF03-3A16-440E-90FD-DA71B3B78F31}" name="Tableau5" displayName="Tableau5" ref="J3:K8" totalsRowShown="0" headerRowDxfId="6" dataDxfId="5">
  <autoFilter ref="J3:K8" xr:uid="{7BD4BF03-3A16-440E-90FD-DA71B3B78F31}"/>
  <tableColumns count="2">
    <tableColumn id="1" xr3:uid="{5596A027-5BC3-40EF-A58B-7060363F7508}" name="catégorie" dataDxfId="4"/>
    <tableColumn id="2" xr3:uid="{94CC5E35-5181-4620-B58F-694765E2AF57}" name="symbole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K4:L17" totalsRowShown="0" headerRowDxfId="2">
  <autoFilter ref="K4:L17" xr:uid="{00000000-0009-0000-0100-000001000000}"/>
  <tableColumns count="2">
    <tableColumn id="1" xr3:uid="{00000000-0010-0000-0100-000001000000}" name="nombre" dataDxfId="1"/>
    <tableColumn id="2" xr3:uid="{00000000-0010-0000-0100-000002000000}" name="moi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A22"/>
  <sheetViews>
    <sheetView tabSelected="1" topLeftCell="A2" zoomScaleNormal="100" workbookViewId="0">
      <selection activeCell="B2" sqref="B2"/>
    </sheetView>
  </sheetViews>
  <sheetFormatPr baseColWidth="10" defaultRowHeight="20.100000000000001" customHeight="1" x14ac:dyDescent="0.25"/>
  <cols>
    <col min="1" max="1" width="1.140625" style="14" customWidth="1"/>
    <col min="2" max="2" width="36.42578125" style="2" customWidth="1"/>
    <col min="3" max="3" width="14.7109375" style="2" customWidth="1"/>
    <col min="4" max="4" width="5.7109375" style="39" customWidth="1"/>
    <col min="5" max="7" width="5.7109375" style="4" customWidth="1"/>
    <col min="8" max="8" width="5.7109375" style="3" customWidth="1"/>
    <col min="9" max="48" width="6.7109375" style="2" customWidth="1"/>
    <col min="49" max="49" width="7.42578125" style="2" hidden="1" customWidth="1"/>
    <col min="50" max="50" width="10.7109375" style="2" hidden="1" customWidth="1"/>
    <col min="51" max="51" width="10.28515625" style="2" hidden="1" customWidth="1"/>
    <col min="52" max="52" width="6.7109375" style="2" customWidth="1"/>
    <col min="53" max="58" width="11.42578125" style="2"/>
    <col min="59" max="59" width="10.42578125" style="2" customWidth="1"/>
    <col min="60" max="16384" width="11.42578125" style="2"/>
  </cols>
  <sheetData>
    <row r="1" spans="2:53" ht="20.100000000000001" customHeight="1" x14ac:dyDescent="0.25">
      <c r="D1" s="23"/>
      <c r="E1" s="6"/>
      <c r="F1" s="6"/>
      <c r="G1" s="6"/>
      <c r="H1" s="12"/>
      <c r="I1" s="11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1"/>
      <c r="W1" s="11"/>
      <c r="X1" s="11"/>
      <c r="Y1" s="11"/>
      <c r="Z1" s="11"/>
      <c r="AA1" s="5"/>
      <c r="AC1" s="18"/>
      <c r="AD1" s="18"/>
      <c r="AE1" s="18"/>
      <c r="AF1" s="18"/>
      <c r="AG1" s="18"/>
      <c r="AH1" s="18"/>
      <c r="AI1" s="14"/>
      <c r="AJ1" s="19"/>
      <c r="AK1" s="19"/>
      <c r="AL1" s="24"/>
      <c r="AM1" s="5"/>
    </row>
    <row r="2" spans="2:53" ht="20.100000000000001" customHeight="1" x14ac:dyDescent="0.2">
      <c r="D2" s="23"/>
      <c r="E2" s="6"/>
      <c r="F2" s="6"/>
      <c r="G2" s="6"/>
      <c r="I2" s="16"/>
      <c r="J2" s="16"/>
      <c r="K2" s="16"/>
      <c r="L2" s="16"/>
      <c r="M2" s="16"/>
      <c r="N2" s="16"/>
      <c r="O2" s="67"/>
      <c r="P2" s="16"/>
      <c r="Q2" s="16"/>
      <c r="R2" s="16"/>
      <c r="S2" s="16"/>
      <c r="T2" s="16"/>
      <c r="U2" s="16"/>
      <c r="V2" s="16"/>
      <c r="W2" s="16"/>
      <c r="X2" s="16"/>
      <c r="Y2" s="16"/>
      <c r="Z2" s="11"/>
      <c r="AA2" s="5"/>
      <c r="AB2" s="22"/>
      <c r="AC2" s="22"/>
      <c r="AD2" s="22"/>
      <c r="AE2" s="22"/>
      <c r="AF2" s="22"/>
      <c r="AG2" s="22"/>
      <c r="AH2" s="22"/>
      <c r="AI2" s="22"/>
      <c r="AJ2" s="21"/>
      <c r="AK2" s="20"/>
      <c r="AL2" s="23"/>
      <c r="AM2" s="5"/>
      <c r="AY2" s="1">
        <v>2017</v>
      </c>
    </row>
    <row r="3" spans="2:53" ht="20.100000000000001" customHeight="1" x14ac:dyDescent="0.25">
      <c r="D3" s="23"/>
      <c r="E3" s="6"/>
      <c r="F3" s="6"/>
      <c r="G3" s="6"/>
      <c r="H3" s="12"/>
      <c r="I3" s="11"/>
      <c r="J3" s="11"/>
      <c r="K3" s="11"/>
      <c r="L3" s="11"/>
      <c r="M3" s="11"/>
      <c r="N3" s="11"/>
      <c r="AA3" s="5"/>
    </row>
    <row r="4" spans="2:53" ht="20.100000000000001" customHeight="1" thickBot="1" x14ac:dyDescent="0.3">
      <c r="B4" s="28" t="s">
        <v>98</v>
      </c>
      <c r="C4" s="29"/>
      <c r="D4" s="38"/>
      <c r="E4" s="30"/>
      <c r="F4" s="30"/>
      <c r="G4" s="30"/>
      <c r="H4" s="31"/>
      <c r="I4" s="33"/>
      <c r="J4" s="33"/>
      <c r="K4" s="33"/>
      <c r="L4" s="33"/>
      <c r="M4" s="22"/>
      <c r="N4" s="22"/>
      <c r="O4" s="22"/>
      <c r="P4" s="22"/>
      <c r="Q4" s="62"/>
      <c r="R4" s="62"/>
      <c r="Y4" s="89"/>
      <c r="Z4" s="89"/>
      <c r="AA4" s="89"/>
      <c r="AB4" s="89"/>
      <c r="AI4" s="22"/>
      <c r="AJ4" s="22"/>
      <c r="AK4" s="22"/>
      <c r="AL4" s="22"/>
      <c r="AM4" s="22"/>
    </row>
    <row r="5" spans="2:53" ht="20.100000000000001" customHeight="1" thickTop="1" x14ac:dyDescent="0.25">
      <c r="H5" s="15"/>
      <c r="I5" s="14"/>
      <c r="J5" s="14"/>
      <c r="K5" s="14"/>
      <c r="M5" s="63"/>
      <c r="N5" s="63"/>
      <c r="O5" s="63"/>
      <c r="P5" s="63"/>
      <c r="Q5" s="63"/>
      <c r="R5" s="63"/>
      <c r="AI5" s="94"/>
      <c r="AJ5" s="95"/>
      <c r="AK5" s="95"/>
      <c r="AL5" s="95"/>
      <c r="AM5" s="96"/>
    </row>
    <row r="6" spans="2:53" ht="20.100000000000001" customHeight="1" x14ac:dyDescent="0.25">
      <c r="J6" s="64">
        <v>1</v>
      </c>
      <c r="L6" s="36"/>
      <c r="Q6" s="37">
        <v>2021</v>
      </c>
      <c r="AI6" s="97"/>
      <c r="AJ6" s="97"/>
      <c r="AK6" s="97"/>
      <c r="AL6" s="97"/>
      <c r="AM6" s="97"/>
    </row>
    <row r="7" spans="2:53" ht="20.100000000000001" customHeight="1" x14ac:dyDescent="0.25">
      <c r="H7" s="10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W7" s="2" t="s">
        <v>21</v>
      </c>
      <c r="AX7" s="3">
        <f>DATE(AY2,MONTH(1&amp;"/"&amp;AY8),1)</f>
        <v>42736</v>
      </c>
    </row>
    <row r="8" spans="2:53" ht="20.100000000000001" customHeight="1" x14ac:dyDescent="0.25">
      <c r="B8" s="47" t="s">
        <v>32</v>
      </c>
      <c r="C8" s="27" t="s">
        <v>101</v>
      </c>
      <c r="D8" s="68" t="s">
        <v>70</v>
      </c>
      <c r="E8" s="69" t="s">
        <v>71</v>
      </c>
      <c r="F8" s="70" t="s">
        <v>69</v>
      </c>
      <c r="G8" s="71" t="s">
        <v>102</v>
      </c>
      <c r="H8" s="72" t="s">
        <v>72</v>
      </c>
      <c r="I8" s="26">
        <f>DATE(Q6,J6,1)</f>
        <v>44197</v>
      </c>
      <c r="J8" s="26">
        <f>I8+1</f>
        <v>44198</v>
      </c>
      <c r="K8" s="26">
        <f t="shared" ref="K8:AG8" si="0">J8+1</f>
        <v>44199</v>
      </c>
      <c r="L8" s="26">
        <f t="shared" si="0"/>
        <v>44200</v>
      </c>
      <c r="M8" s="26">
        <f t="shared" si="0"/>
        <v>44201</v>
      </c>
      <c r="N8" s="26">
        <f t="shared" si="0"/>
        <v>44202</v>
      </c>
      <c r="O8" s="26">
        <f t="shared" si="0"/>
        <v>44203</v>
      </c>
      <c r="P8" s="26">
        <f t="shared" si="0"/>
        <v>44204</v>
      </c>
      <c r="Q8" s="26">
        <f t="shared" si="0"/>
        <v>44205</v>
      </c>
      <c r="R8" s="26">
        <f t="shared" si="0"/>
        <v>44206</v>
      </c>
      <c r="S8" s="26">
        <f t="shared" si="0"/>
        <v>44207</v>
      </c>
      <c r="T8" s="26">
        <f t="shared" si="0"/>
        <v>44208</v>
      </c>
      <c r="U8" s="26">
        <f t="shared" si="0"/>
        <v>44209</v>
      </c>
      <c r="V8" s="26">
        <f t="shared" si="0"/>
        <v>44210</v>
      </c>
      <c r="W8" s="26">
        <f t="shared" si="0"/>
        <v>44211</v>
      </c>
      <c r="X8" s="26">
        <f t="shared" si="0"/>
        <v>44212</v>
      </c>
      <c r="Y8" s="26">
        <f t="shared" si="0"/>
        <v>44213</v>
      </c>
      <c r="Z8" s="26">
        <f t="shared" si="0"/>
        <v>44214</v>
      </c>
      <c r="AA8" s="26">
        <f>Z8+1</f>
        <v>44215</v>
      </c>
      <c r="AB8" s="26">
        <f t="shared" si="0"/>
        <v>44216</v>
      </c>
      <c r="AC8" s="26">
        <f t="shared" si="0"/>
        <v>44217</v>
      </c>
      <c r="AD8" s="26">
        <f t="shared" si="0"/>
        <v>44218</v>
      </c>
      <c r="AE8" s="26">
        <f>AD8+1</f>
        <v>44219</v>
      </c>
      <c r="AF8" s="26">
        <f t="shared" si="0"/>
        <v>44220</v>
      </c>
      <c r="AG8" s="26">
        <f t="shared" si="0"/>
        <v>44221</v>
      </c>
      <c r="AH8" s="26">
        <f>AG8+1</f>
        <v>44222</v>
      </c>
      <c r="AI8" s="26">
        <f>AH8+1</f>
        <v>44223</v>
      </c>
      <c r="AJ8" s="26">
        <f>AI8+1</f>
        <v>44224</v>
      </c>
      <c r="AK8" s="26">
        <f>IF(MONTH(AJ8)=MONTH(AJ8+1),AJ8+1,"")</f>
        <v>44225</v>
      </c>
      <c r="AL8" s="26">
        <f>IF(MONTH(AJ8)=MONTH(AJ8+2),AJ8+2,"")</f>
        <v>44226</v>
      </c>
      <c r="AM8" s="26">
        <f>IF(MONTH(AJ8)=MONTH(AJ8+3),AJ8+3,"")</f>
        <v>44227</v>
      </c>
      <c r="AW8" s="2" t="s">
        <v>22</v>
      </c>
      <c r="AX8" s="3">
        <f>EOMONTH(AX7,0)</f>
        <v>42766</v>
      </c>
      <c r="AY8" s="4" t="s">
        <v>23</v>
      </c>
    </row>
    <row r="9" spans="2:53" ht="20.100000000000001" customHeight="1" x14ac:dyDescent="0.25">
      <c r="B9" s="17"/>
      <c r="C9" s="17"/>
      <c r="D9" s="52">
        <f>COUNTIF(I9:AM9,"Pr")</f>
        <v>0</v>
      </c>
      <c r="E9" s="52">
        <f>COUNTIF(I9:AM9,"S")</f>
        <v>0</v>
      </c>
      <c r="F9" s="52">
        <f>COUNTIF(I9:AM9,"C")</f>
        <v>0</v>
      </c>
      <c r="G9" s="52">
        <f>COUNTIF(I9:AM9,"Réf")</f>
        <v>0</v>
      </c>
      <c r="H9" s="52">
        <f>COUNTIF(I9:AM9,"Nr")</f>
        <v>0</v>
      </c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</row>
    <row r="10" spans="2:53" ht="20.100000000000001" customHeight="1" x14ac:dyDescent="0.25">
      <c r="B10" s="17"/>
      <c r="C10" s="17"/>
      <c r="D10" s="52">
        <f t="shared" ref="D10:D13" si="1">COUNTIF(I10:AM10,"Pr")</f>
        <v>0</v>
      </c>
      <c r="E10" s="40">
        <f t="shared" ref="E10:E13" si="2">COUNTIF(I10:AM10,"S")</f>
        <v>0</v>
      </c>
      <c r="F10" s="40">
        <f t="shared" ref="F10:F13" si="3">COUNTIF(I10:AM10,"C")</f>
        <v>0</v>
      </c>
      <c r="G10" s="40">
        <f t="shared" ref="G10:G13" si="4">COUNTIF(I10:AM10,"DL")</f>
        <v>0</v>
      </c>
      <c r="H10" s="40">
        <f t="shared" ref="H10:H13" si="5">COUNTIF(I10:AM10,"Nr")</f>
        <v>0</v>
      </c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W10" s="11"/>
      <c r="AX10" s="11"/>
      <c r="AY10" s="11"/>
      <c r="AZ10" s="11"/>
    </row>
    <row r="11" spans="2:53" ht="20.100000000000001" customHeight="1" x14ac:dyDescent="0.25">
      <c r="B11" s="17"/>
      <c r="C11" s="17"/>
      <c r="D11" s="52">
        <f t="shared" si="1"/>
        <v>0</v>
      </c>
      <c r="E11" s="40">
        <f t="shared" si="2"/>
        <v>0</v>
      </c>
      <c r="F11" s="40">
        <f t="shared" si="3"/>
        <v>0</v>
      </c>
      <c r="G11" s="40">
        <f t="shared" si="4"/>
        <v>0</v>
      </c>
      <c r="H11" s="40">
        <f t="shared" si="5"/>
        <v>0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W11" s="5"/>
      <c r="AX11" s="11"/>
      <c r="AZ11" s="11"/>
      <c r="BA11" s="5"/>
    </row>
    <row r="12" spans="2:53" ht="20.100000000000001" customHeight="1" x14ac:dyDescent="0.25">
      <c r="B12" s="17"/>
      <c r="C12" s="17"/>
      <c r="D12" s="52">
        <f t="shared" si="1"/>
        <v>0</v>
      </c>
      <c r="E12" s="40">
        <f t="shared" si="2"/>
        <v>0</v>
      </c>
      <c r="F12" s="40">
        <f t="shared" si="3"/>
        <v>0</v>
      </c>
      <c r="G12" s="40">
        <f t="shared" si="4"/>
        <v>0</v>
      </c>
      <c r="H12" s="40">
        <f t="shared" si="5"/>
        <v>0</v>
      </c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W12" s="5"/>
      <c r="AX12" s="11"/>
      <c r="AY12" s="11"/>
      <c r="AZ12" s="11"/>
      <c r="BA12" s="5"/>
    </row>
    <row r="13" spans="2:53" ht="20.100000000000001" customHeight="1" thickBot="1" x14ac:dyDescent="0.3">
      <c r="B13" s="17"/>
      <c r="C13" s="90"/>
      <c r="D13" s="91">
        <f t="shared" si="1"/>
        <v>0</v>
      </c>
      <c r="E13" s="92">
        <f t="shared" si="2"/>
        <v>0</v>
      </c>
      <c r="F13" s="92">
        <f t="shared" si="3"/>
        <v>0</v>
      </c>
      <c r="G13" s="92">
        <f t="shared" si="4"/>
        <v>0</v>
      </c>
      <c r="H13" s="92">
        <f t="shared" si="5"/>
        <v>0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O13" s="5"/>
      <c r="AW13" s="5"/>
      <c r="AX13" s="42"/>
      <c r="AY13" s="42"/>
      <c r="AZ13" s="42"/>
      <c r="BA13" s="5"/>
    </row>
    <row r="14" spans="2:53" ht="20.100000000000001" customHeight="1" thickBot="1" x14ac:dyDescent="0.3">
      <c r="B14" s="98" t="s">
        <v>108</v>
      </c>
      <c r="C14" s="99"/>
      <c r="D14" s="93">
        <f>SUM(D9:D13)</f>
        <v>0</v>
      </c>
      <c r="E14" s="93">
        <f t="shared" ref="E14:H14" si="6">SUM(E9:E13)</f>
        <v>0</v>
      </c>
      <c r="F14" s="93">
        <f t="shared" si="6"/>
        <v>0</v>
      </c>
      <c r="G14" s="93">
        <f t="shared" si="6"/>
        <v>0</v>
      </c>
      <c r="H14" s="93">
        <f t="shared" si="6"/>
        <v>0</v>
      </c>
    </row>
    <row r="16" spans="2:53" ht="20.100000000000001" customHeight="1" x14ac:dyDescent="0.25">
      <c r="AG16" s="100" t="s">
        <v>20</v>
      </c>
      <c r="AH16" s="101"/>
      <c r="AI16" s="101"/>
      <c r="AJ16" s="101"/>
      <c r="AK16" s="101"/>
      <c r="AL16" s="101"/>
      <c r="AM16" s="102"/>
    </row>
    <row r="17" spans="33:39" ht="20.100000000000001" customHeight="1" x14ac:dyDescent="0.2">
      <c r="AG17" s="43"/>
      <c r="AH17" s="5"/>
      <c r="AI17" s="84" t="s">
        <v>18</v>
      </c>
      <c r="AJ17" s="5"/>
      <c r="AK17" s="5"/>
      <c r="AL17" s="32" t="s">
        <v>19</v>
      </c>
      <c r="AM17" s="44"/>
    </row>
    <row r="18" spans="33:39" ht="20.100000000000001" customHeight="1" x14ac:dyDescent="0.25">
      <c r="AG18" s="43"/>
      <c r="AH18" s="5"/>
      <c r="AI18" s="5"/>
      <c r="AJ18" s="5"/>
      <c r="AK18" s="5"/>
      <c r="AL18" s="5"/>
      <c r="AM18" s="44"/>
    </row>
    <row r="19" spans="33:39" ht="20.100000000000001" customHeight="1" x14ac:dyDescent="0.25">
      <c r="AG19" s="43"/>
      <c r="AH19" s="80" t="s">
        <v>70</v>
      </c>
      <c r="AI19" s="25" t="s">
        <v>104</v>
      </c>
      <c r="AJ19" s="5"/>
      <c r="AK19" s="82" t="s">
        <v>102</v>
      </c>
      <c r="AL19" s="5" t="s">
        <v>105</v>
      </c>
      <c r="AM19" s="44"/>
    </row>
    <row r="20" spans="33:39" ht="20.100000000000001" customHeight="1" x14ac:dyDescent="0.2">
      <c r="AG20" s="43"/>
      <c r="AH20" s="79" t="s">
        <v>71</v>
      </c>
      <c r="AI20" s="5" t="s">
        <v>106</v>
      </c>
      <c r="AJ20" s="41"/>
      <c r="AK20" s="83" t="s">
        <v>72</v>
      </c>
      <c r="AL20" s="5" t="s">
        <v>107</v>
      </c>
      <c r="AM20" s="44"/>
    </row>
    <row r="21" spans="33:39" ht="20.100000000000001" customHeight="1" x14ac:dyDescent="0.25">
      <c r="AG21" s="45"/>
      <c r="AH21" s="81" t="s">
        <v>69</v>
      </c>
      <c r="AI21" s="5" t="s">
        <v>87</v>
      </c>
      <c r="AJ21" s="5"/>
      <c r="AK21" s="5"/>
      <c r="AL21" s="5"/>
      <c r="AM21" s="44"/>
    </row>
    <row r="22" spans="33:39" ht="20.100000000000001" customHeight="1" x14ac:dyDescent="0.25">
      <c r="AG22" s="85"/>
      <c r="AH22" s="86"/>
      <c r="AI22" s="86"/>
      <c r="AJ22" s="86"/>
      <c r="AK22" s="87"/>
      <c r="AL22" s="86"/>
      <c r="AM22" s="88"/>
    </row>
  </sheetData>
  <sheetProtection selectLockedCells="1"/>
  <mergeCells count="2">
    <mergeCell ref="B14:C14"/>
    <mergeCell ref="AG16:AM16"/>
  </mergeCells>
  <conditionalFormatting sqref="I8:AM13">
    <cfRule type="expression" dxfId="26" priority="16">
      <formula>I$8&lt;&gt;""</formula>
    </cfRule>
  </conditionalFormatting>
  <conditionalFormatting sqref="I8:AM13">
    <cfRule type="expression" dxfId="25" priority="14">
      <formula>WEEKDAY(I$8,2)=7</formula>
    </cfRule>
    <cfRule type="expression" dxfId="24" priority="15">
      <formula>WEEKDAY(I$8,2)=6</formula>
    </cfRule>
  </conditionalFormatting>
  <conditionalFormatting sqref="I9:AM13">
    <cfRule type="cellIs" dxfId="23" priority="5" operator="equal">
      <formula>"AA"</formula>
    </cfRule>
    <cfRule type="cellIs" dxfId="22" priority="6" operator="equal">
      <formula>"AA"</formula>
    </cfRule>
    <cfRule type="cellIs" dxfId="21" priority="7" operator="equal">
      <formula>"CSS"</formula>
    </cfRule>
    <cfRule type="cellIs" dxfId="20" priority="9" operator="equal">
      <formula>"CP"</formula>
    </cfRule>
    <cfRule type="cellIs" dxfId="19" priority="10" operator="equal">
      <formula>"AI"</formula>
    </cfRule>
    <cfRule type="cellIs" dxfId="18" priority="12" operator="equal">
      <formula>"MAL"</formula>
    </cfRule>
  </conditionalFormatting>
  <conditionalFormatting sqref="D9:H13 M5:R5 AI6:AM6">
    <cfRule type="cellIs" dxfId="17" priority="8" operator="equal">
      <formula>0</formula>
    </cfRule>
  </conditionalFormatting>
  <conditionalFormatting sqref="AN10:AN13">
    <cfRule type="expression" dxfId="16" priority="18">
      <formula>#REF!&lt;&gt;""</formula>
    </cfRule>
  </conditionalFormatting>
  <printOptions horizontalCentered="1"/>
  <pageMargins left="0.51181102362204722" right="0.11811023622047245" top="0.15748031496062992" bottom="0.35433070866141736" header="0.31496062992125984" footer="0.31496062992125984"/>
  <pageSetup paperSize="9" scale="45" orientation="landscape" r:id="rId1"/>
  <headerFooter>
    <oddFooter>&amp;L     &amp;8  &amp;R&amp;8EDITION : Septembre 2021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Spinner 3">
              <controlPr defaultSize="0" autoPict="0">
                <anchor moveWithCells="1" sizeWithCells="1">
                  <from>
                    <xdr:col>16</xdr:col>
                    <xdr:colOff>409575</xdr:colOff>
                    <xdr:row>5</xdr:row>
                    <xdr:rowOff>0</xdr:rowOff>
                  </from>
                  <to>
                    <xdr:col>17</xdr:col>
                    <xdr:colOff>114300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5" name="Drop Down 6">
              <controlPr defaultSize="0" autoLine="0" autoPict="0">
                <anchor moveWithCells="1">
                  <from>
                    <xdr:col>13</xdr:col>
                    <xdr:colOff>152400</xdr:colOff>
                    <xdr:row>5</xdr:row>
                    <xdr:rowOff>0</xdr:rowOff>
                  </from>
                  <to>
                    <xdr:col>15</xdr:col>
                    <xdr:colOff>438150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00000000-000E-0000-0400-000004000000}">
            <xm:f>COUNTIF(jour_fériés!$C$6:$H$16,I$8)=1</xm:f>
            <x14:dxf>
              <font>
                <b/>
                <i val="0"/>
              </font>
              <fill>
                <gradientFill>
                  <stop position="0">
                    <color theme="0"/>
                  </stop>
                  <stop position="1">
                    <color rgb="FFFFFF00"/>
                  </stop>
                </gradientFill>
              </fill>
            </x14:dxf>
          </x14:cfRule>
          <xm:sqref>I8:AM13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K67"/>
  <sheetViews>
    <sheetView workbookViewId="0"/>
  </sheetViews>
  <sheetFormatPr baseColWidth="10" defaultRowHeight="15" x14ac:dyDescent="0.25"/>
  <cols>
    <col min="1" max="1" width="36.42578125" style="34" customWidth="1"/>
    <col min="2" max="2" width="16.28515625" style="34" customWidth="1"/>
    <col min="3" max="3" width="15.140625" style="34" customWidth="1"/>
    <col min="4" max="4" width="15.140625" style="78" customWidth="1"/>
    <col min="5" max="5" width="13.85546875" style="78" customWidth="1"/>
    <col min="6" max="6" width="13.5703125" style="78" customWidth="1"/>
    <col min="7" max="9" width="11.42578125" style="34"/>
    <col min="10" max="10" width="14.5703125" style="34" customWidth="1"/>
    <col min="11" max="11" width="12" style="34" customWidth="1"/>
    <col min="12" max="16384" width="11.42578125" style="34"/>
  </cols>
  <sheetData>
    <row r="3" spans="1:11" ht="15.75" thickBot="1" x14ac:dyDescent="0.3">
      <c r="A3" s="66" t="s">
        <v>32</v>
      </c>
      <c r="B3" s="48" t="s">
        <v>101</v>
      </c>
      <c r="C3" s="48" t="s">
        <v>94</v>
      </c>
      <c r="D3" s="65" t="s">
        <v>95</v>
      </c>
      <c r="E3" s="65" t="s">
        <v>103</v>
      </c>
      <c r="F3" s="76" t="s">
        <v>97</v>
      </c>
      <c r="J3" s="78" t="s">
        <v>103</v>
      </c>
      <c r="K3" s="78" t="s">
        <v>97</v>
      </c>
    </row>
    <row r="4" spans="1:11" ht="15.75" thickTop="1" x14ac:dyDescent="0.25">
      <c r="A4" s="56" t="s">
        <v>33</v>
      </c>
      <c r="B4" s="49" t="s">
        <v>96</v>
      </c>
      <c r="C4" s="73">
        <v>44208</v>
      </c>
      <c r="D4" s="74">
        <v>44208</v>
      </c>
      <c r="E4" s="77" t="s">
        <v>87</v>
      </c>
      <c r="F4" s="77" t="str">
        <f>VLOOKUP(Tableau3[[#This Row],[catégorie]],Tableau5[],2,0)</f>
        <v>C</v>
      </c>
      <c r="J4" s="78" t="s">
        <v>104</v>
      </c>
      <c r="K4" s="78" t="s">
        <v>70</v>
      </c>
    </row>
    <row r="5" spans="1:11" x14ac:dyDescent="0.25">
      <c r="A5" s="61" t="s">
        <v>88</v>
      </c>
      <c r="B5" s="60" t="s">
        <v>99</v>
      </c>
      <c r="C5" s="75">
        <v>44201</v>
      </c>
      <c r="D5" s="74">
        <v>44201</v>
      </c>
      <c r="E5" s="77" t="s">
        <v>105</v>
      </c>
      <c r="F5" s="77" t="str">
        <f>VLOOKUP(Tableau3[[#This Row],[catégorie]],Tableau5[],2,0)</f>
        <v>Réf</v>
      </c>
      <c r="J5" s="78" t="s">
        <v>87</v>
      </c>
      <c r="K5" s="78" t="s">
        <v>69</v>
      </c>
    </row>
    <row r="6" spans="1:11" x14ac:dyDescent="0.25">
      <c r="A6" s="57" t="s">
        <v>34</v>
      </c>
      <c r="B6" s="50" t="s">
        <v>100</v>
      </c>
      <c r="C6" s="75">
        <v>44262</v>
      </c>
      <c r="D6" s="74">
        <v>44262</v>
      </c>
      <c r="E6" s="77" t="s">
        <v>107</v>
      </c>
      <c r="F6" s="77" t="str">
        <f>VLOOKUP(Tableau3[[#This Row],[catégorie]],Tableau5[],2,0)</f>
        <v>Nr</v>
      </c>
      <c r="J6" s="78" t="s">
        <v>105</v>
      </c>
      <c r="K6" s="78" t="s">
        <v>102</v>
      </c>
    </row>
    <row r="7" spans="1:11" x14ac:dyDescent="0.25">
      <c r="A7" s="57" t="s">
        <v>35</v>
      </c>
      <c r="B7" s="50"/>
      <c r="C7" s="50"/>
      <c r="D7" s="77"/>
      <c r="E7" s="77"/>
      <c r="F7" s="77" t="e">
        <f>VLOOKUP(Tableau3[[#This Row],[catégorie]],Tableau5[],2,0)</f>
        <v>#N/A</v>
      </c>
      <c r="J7" s="78" t="s">
        <v>107</v>
      </c>
      <c r="K7" s="78" t="s">
        <v>72</v>
      </c>
    </row>
    <row r="8" spans="1:11" x14ac:dyDescent="0.25">
      <c r="A8" s="57" t="s">
        <v>36</v>
      </c>
      <c r="B8" s="50"/>
      <c r="C8" s="50"/>
      <c r="D8" s="77"/>
      <c r="E8" s="77"/>
      <c r="F8" s="77" t="e">
        <f>VLOOKUP(Tableau3[[#This Row],[catégorie]],Tableau5[],2,0)</f>
        <v>#N/A</v>
      </c>
      <c r="J8" s="78" t="s">
        <v>106</v>
      </c>
      <c r="K8" s="78" t="s">
        <v>71</v>
      </c>
    </row>
    <row r="9" spans="1:11" x14ac:dyDescent="0.25">
      <c r="A9" s="57" t="s">
        <v>37</v>
      </c>
      <c r="B9" s="50"/>
      <c r="C9" s="50"/>
      <c r="D9" s="77"/>
      <c r="E9" s="77"/>
      <c r="F9" s="77" t="e">
        <f>VLOOKUP(Tableau3[[#This Row],[catégorie]],Tableau5[],2,0)</f>
        <v>#N/A</v>
      </c>
    </row>
    <row r="10" spans="1:11" x14ac:dyDescent="0.25">
      <c r="A10" s="57" t="s">
        <v>38</v>
      </c>
      <c r="B10" s="50"/>
      <c r="C10" s="50"/>
      <c r="D10" s="77"/>
      <c r="E10" s="77"/>
      <c r="F10" s="77" t="e">
        <f>VLOOKUP(Tableau3[[#This Row],[catégorie]],Tableau5[],2,0)</f>
        <v>#N/A</v>
      </c>
    </row>
    <row r="11" spans="1:11" x14ac:dyDescent="0.25">
      <c r="A11" s="57" t="s">
        <v>39</v>
      </c>
      <c r="B11" s="50"/>
      <c r="C11" s="50"/>
      <c r="D11" s="77"/>
      <c r="E11" s="77"/>
      <c r="F11" s="77" t="e">
        <f>VLOOKUP(Tableau3[[#This Row],[catégorie]],Tableau5[],2,0)</f>
        <v>#N/A</v>
      </c>
    </row>
    <row r="12" spans="1:11" x14ac:dyDescent="0.25">
      <c r="A12" s="57" t="s">
        <v>40</v>
      </c>
      <c r="B12" s="50"/>
      <c r="C12" s="50"/>
      <c r="D12" s="77"/>
      <c r="E12" s="77"/>
      <c r="F12" s="77" t="e">
        <f>VLOOKUP(Tableau3[[#This Row],[catégorie]],Tableau5[],2,0)</f>
        <v>#N/A</v>
      </c>
    </row>
    <row r="13" spans="1:11" x14ac:dyDescent="0.25">
      <c r="A13" s="57" t="s">
        <v>41</v>
      </c>
      <c r="B13" s="50"/>
      <c r="C13" s="50"/>
      <c r="D13" s="77"/>
      <c r="E13" s="77"/>
      <c r="F13" s="77" t="e">
        <f>VLOOKUP(Tableau3[[#This Row],[catégorie]],Tableau5[],2,0)</f>
        <v>#N/A</v>
      </c>
    </row>
    <row r="14" spans="1:11" x14ac:dyDescent="0.25">
      <c r="A14" s="57" t="s">
        <v>42</v>
      </c>
      <c r="B14" s="50"/>
      <c r="C14" s="50"/>
      <c r="D14" s="77"/>
      <c r="E14" s="77"/>
      <c r="F14" s="77" t="e">
        <f>VLOOKUP(Tableau3[[#This Row],[catégorie]],Tableau5[],2,0)</f>
        <v>#N/A</v>
      </c>
    </row>
    <row r="15" spans="1:11" x14ac:dyDescent="0.25">
      <c r="A15" s="57" t="s">
        <v>43</v>
      </c>
      <c r="B15" s="50"/>
      <c r="C15" s="50"/>
      <c r="D15" s="77"/>
      <c r="E15" s="77"/>
      <c r="F15" s="77" t="e">
        <f>VLOOKUP(Tableau3[[#This Row],[catégorie]],Tableau5[],2,0)</f>
        <v>#N/A</v>
      </c>
    </row>
    <row r="16" spans="1:11" x14ac:dyDescent="0.25">
      <c r="A16" s="57" t="s">
        <v>44</v>
      </c>
      <c r="B16" s="50"/>
      <c r="C16" s="50"/>
      <c r="D16" s="77"/>
      <c r="E16" s="77"/>
      <c r="F16" s="77" t="e">
        <f>VLOOKUP(Tableau3[[#This Row],[catégorie]],Tableau5[],2,0)</f>
        <v>#N/A</v>
      </c>
    </row>
    <row r="17" spans="1:6" x14ac:dyDescent="0.25">
      <c r="A17" s="57" t="s">
        <v>45</v>
      </c>
      <c r="B17" s="50"/>
      <c r="C17" s="50"/>
      <c r="D17" s="77"/>
      <c r="E17" s="77"/>
      <c r="F17" s="77" t="e">
        <f>VLOOKUP(Tableau3[[#This Row],[catégorie]],Tableau5[],2,0)</f>
        <v>#N/A</v>
      </c>
    </row>
    <row r="18" spans="1:6" x14ac:dyDescent="0.25">
      <c r="A18" s="57" t="s">
        <v>46</v>
      </c>
      <c r="B18" s="50"/>
      <c r="C18" s="50"/>
      <c r="D18" s="77"/>
      <c r="E18" s="77"/>
      <c r="F18" s="77" t="e">
        <f>VLOOKUP(Tableau3[[#This Row],[catégorie]],Tableau5[],2,0)</f>
        <v>#N/A</v>
      </c>
    </row>
    <row r="19" spans="1:6" x14ac:dyDescent="0.25">
      <c r="A19" s="57" t="s">
        <v>47</v>
      </c>
      <c r="B19" s="50"/>
      <c r="C19" s="50"/>
      <c r="D19" s="77"/>
      <c r="E19" s="77"/>
      <c r="F19" s="77" t="e">
        <f>VLOOKUP(Tableau3[[#This Row],[catégorie]],Tableau5[],2,0)</f>
        <v>#N/A</v>
      </c>
    </row>
    <row r="20" spans="1:6" x14ac:dyDescent="0.25">
      <c r="A20" s="57" t="s">
        <v>48</v>
      </c>
      <c r="B20" s="50"/>
      <c r="C20" s="50"/>
      <c r="D20" s="77"/>
      <c r="E20" s="77"/>
      <c r="F20" s="77" t="e">
        <f>VLOOKUP(Tableau3[[#This Row],[catégorie]],Tableau5[],2,0)</f>
        <v>#N/A</v>
      </c>
    </row>
    <row r="21" spans="1:6" x14ac:dyDescent="0.25">
      <c r="A21" s="57" t="s">
        <v>75</v>
      </c>
      <c r="B21" s="50"/>
      <c r="C21" s="50"/>
      <c r="D21" s="77"/>
      <c r="E21" s="77"/>
      <c r="F21" s="77" t="e">
        <f>VLOOKUP(Tableau3[[#This Row],[catégorie]],Tableau5[],2,0)</f>
        <v>#N/A</v>
      </c>
    </row>
    <row r="22" spans="1:6" x14ac:dyDescent="0.25">
      <c r="A22" s="57" t="s">
        <v>49</v>
      </c>
      <c r="B22" s="50"/>
      <c r="C22" s="50"/>
      <c r="D22" s="77"/>
      <c r="E22" s="77"/>
      <c r="F22" s="77" t="e">
        <f>VLOOKUP(Tableau3[[#This Row],[catégorie]],Tableau5[],2,0)</f>
        <v>#N/A</v>
      </c>
    </row>
    <row r="23" spans="1:6" x14ac:dyDescent="0.25">
      <c r="A23" s="57" t="s">
        <v>50</v>
      </c>
      <c r="B23" s="50"/>
      <c r="C23" s="50"/>
      <c r="D23" s="77"/>
      <c r="E23" s="77"/>
      <c r="F23" s="77" t="e">
        <f>VLOOKUP(Tableau3[[#This Row],[catégorie]],Tableau5[],2,0)</f>
        <v>#N/A</v>
      </c>
    </row>
    <row r="24" spans="1:6" x14ac:dyDescent="0.25">
      <c r="A24" s="57" t="s">
        <v>51</v>
      </c>
      <c r="B24" s="50"/>
      <c r="C24" s="50"/>
      <c r="D24" s="77"/>
      <c r="E24" s="77"/>
      <c r="F24" s="77" t="e">
        <f>VLOOKUP(Tableau3[[#This Row],[catégorie]],Tableau5[],2,0)</f>
        <v>#N/A</v>
      </c>
    </row>
    <row r="25" spans="1:6" x14ac:dyDescent="0.25">
      <c r="A25" s="57" t="s">
        <v>52</v>
      </c>
      <c r="B25" s="50"/>
      <c r="C25" s="50"/>
      <c r="D25" s="77"/>
      <c r="E25" s="77"/>
      <c r="F25" s="77" t="e">
        <f>VLOOKUP(Tableau3[[#This Row],[catégorie]],Tableau5[],2,0)</f>
        <v>#N/A</v>
      </c>
    </row>
    <row r="26" spans="1:6" x14ac:dyDescent="0.25">
      <c r="A26" s="57" t="s">
        <v>53</v>
      </c>
      <c r="B26" s="50"/>
      <c r="C26" s="50"/>
      <c r="D26" s="77"/>
      <c r="E26" s="77"/>
      <c r="F26" s="77" t="e">
        <f>VLOOKUP(Tableau3[[#This Row],[catégorie]],Tableau5[],2,0)</f>
        <v>#N/A</v>
      </c>
    </row>
    <row r="27" spans="1:6" x14ac:dyDescent="0.25">
      <c r="A27" s="57" t="s">
        <v>54</v>
      </c>
      <c r="B27" s="50"/>
      <c r="C27" s="50"/>
      <c r="D27" s="77"/>
      <c r="E27" s="77"/>
      <c r="F27" s="77" t="e">
        <f>VLOOKUP(Tableau3[[#This Row],[catégorie]],Tableau5[],2,0)</f>
        <v>#N/A</v>
      </c>
    </row>
    <row r="28" spans="1:6" x14ac:dyDescent="0.25">
      <c r="A28" s="57" t="s">
        <v>55</v>
      </c>
      <c r="B28" s="50"/>
      <c r="C28" s="50"/>
      <c r="D28" s="77"/>
      <c r="E28" s="77"/>
      <c r="F28" s="77" t="e">
        <f>VLOOKUP(Tableau3[[#This Row],[catégorie]],Tableau5[],2,0)</f>
        <v>#N/A</v>
      </c>
    </row>
    <row r="29" spans="1:6" x14ac:dyDescent="0.25">
      <c r="A29" s="57" t="s">
        <v>73</v>
      </c>
      <c r="B29" s="50"/>
      <c r="C29" s="50"/>
      <c r="D29" s="77"/>
      <c r="E29" s="77"/>
      <c r="F29" s="77" t="e">
        <f>VLOOKUP(Tableau3[[#This Row],[catégorie]],Tableau5[],2,0)</f>
        <v>#N/A</v>
      </c>
    </row>
    <row r="30" spans="1:6" x14ac:dyDescent="0.25">
      <c r="A30" s="57" t="s">
        <v>74</v>
      </c>
      <c r="B30" s="50"/>
      <c r="C30" s="50"/>
      <c r="D30" s="77"/>
      <c r="E30" s="77"/>
      <c r="F30" s="77" t="e">
        <f>VLOOKUP(Tableau3[[#This Row],[catégorie]],Tableau5[],2,0)</f>
        <v>#N/A</v>
      </c>
    </row>
    <row r="31" spans="1:6" x14ac:dyDescent="0.25">
      <c r="A31" s="58" t="s">
        <v>89</v>
      </c>
      <c r="B31" s="50"/>
      <c r="C31" s="50"/>
      <c r="D31" s="77"/>
      <c r="E31" s="77"/>
      <c r="F31" s="77" t="e">
        <f>VLOOKUP(Tableau3[[#This Row],[catégorie]],Tableau5[],2,0)</f>
        <v>#N/A</v>
      </c>
    </row>
    <row r="32" spans="1:6" x14ac:dyDescent="0.25">
      <c r="A32" s="57" t="s">
        <v>56</v>
      </c>
      <c r="B32" s="50"/>
      <c r="C32" s="50"/>
      <c r="D32" s="77"/>
      <c r="E32" s="77"/>
      <c r="F32" s="77" t="e">
        <f>VLOOKUP(Tableau3[[#This Row],[catégorie]],Tableau5[],2,0)</f>
        <v>#N/A</v>
      </c>
    </row>
    <row r="33" spans="1:6" x14ac:dyDescent="0.25">
      <c r="A33" s="58" t="s">
        <v>77</v>
      </c>
      <c r="B33" s="50"/>
      <c r="C33" s="50"/>
      <c r="D33" s="77"/>
      <c r="E33" s="77"/>
      <c r="F33" s="77" t="e">
        <f>VLOOKUP(Tableau3[[#This Row],[catégorie]],Tableau5[],2,0)</f>
        <v>#N/A</v>
      </c>
    </row>
    <row r="34" spans="1:6" x14ac:dyDescent="0.25">
      <c r="A34" s="57" t="s">
        <v>57</v>
      </c>
      <c r="B34" s="50"/>
      <c r="C34" s="50"/>
      <c r="D34" s="77"/>
      <c r="E34" s="77"/>
      <c r="F34" s="77" t="e">
        <f>VLOOKUP(Tableau3[[#This Row],[catégorie]],Tableau5[],2,0)</f>
        <v>#N/A</v>
      </c>
    </row>
    <row r="35" spans="1:6" x14ac:dyDescent="0.25">
      <c r="A35" s="57" t="s">
        <v>58</v>
      </c>
      <c r="B35" s="50"/>
      <c r="C35" s="50"/>
      <c r="D35" s="77"/>
      <c r="E35" s="77"/>
      <c r="F35" s="77" t="e">
        <f>VLOOKUP(Tableau3[[#This Row],[catégorie]],Tableau5[],2,0)</f>
        <v>#N/A</v>
      </c>
    </row>
    <row r="36" spans="1:6" x14ac:dyDescent="0.25">
      <c r="A36" s="57" t="s">
        <v>59</v>
      </c>
      <c r="B36" s="50"/>
      <c r="C36" s="50"/>
      <c r="D36" s="77"/>
      <c r="E36" s="77"/>
      <c r="F36" s="77" t="e">
        <f>VLOOKUP(Tableau3[[#This Row],[catégorie]],Tableau5[],2,0)</f>
        <v>#N/A</v>
      </c>
    </row>
    <row r="37" spans="1:6" x14ac:dyDescent="0.25">
      <c r="A37" s="57" t="s">
        <v>60</v>
      </c>
      <c r="B37" s="50"/>
      <c r="C37" s="50"/>
      <c r="D37" s="77"/>
      <c r="E37" s="77"/>
      <c r="F37" s="77" t="e">
        <f>VLOOKUP(Tableau3[[#This Row],[catégorie]],Tableau5[],2,0)</f>
        <v>#N/A</v>
      </c>
    </row>
    <row r="38" spans="1:6" x14ac:dyDescent="0.25">
      <c r="A38" s="57" t="s">
        <v>61</v>
      </c>
      <c r="B38" s="50"/>
      <c r="C38" s="50"/>
      <c r="D38" s="77"/>
      <c r="E38" s="77"/>
      <c r="F38" s="77" t="e">
        <f>VLOOKUP(Tableau3[[#This Row],[catégorie]],Tableau5[],2,0)</f>
        <v>#N/A</v>
      </c>
    </row>
    <row r="39" spans="1:6" x14ac:dyDescent="0.25">
      <c r="A39" s="57" t="s">
        <v>62</v>
      </c>
      <c r="B39" s="50"/>
      <c r="C39" s="50"/>
      <c r="D39" s="77"/>
      <c r="E39" s="77"/>
      <c r="F39" s="77" t="e">
        <f>VLOOKUP(Tableau3[[#This Row],[catégorie]],Tableau5[],2,0)</f>
        <v>#N/A</v>
      </c>
    </row>
    <row r="40" spans="1:6" x14ac:dyDescent="0.25">
      <c r="A40" s="57" t="s">
        <v>63</v>
      </c>
      <c r="B40" s="50"/>
      <c r="C40" s="50"/>
      <c r="D40" s="77"/>
      <c r="E40" s="77"/>
      <c r="F40" s="77" t="e">
        <f>VLOOKUP(Tableau3[[#This Row],[catégorie]],Tableau5[],2,0)</f>
        <v>#N/A</v>
      </c>
    </row>
    <row r="41" spans="1:6" x14ac:dyDescent="0.25">
      <c r="A41" s="57" t="s">
        <v>64</v>
      </c>
      <c r="B41" s="50"/>
      <c r="C41" s="50"/>
      <c r="D41" s="77"/>
      <c r="E41" s="77"/>
      <c r="F41" s="77" t="e">
        <f>VLOOKUP(Tableau3[[#This Row],[catégorie]],Tableau5[],2,0)</f>
        <v>#N/A</v>
      </c>
    </row>
    <row r="42" spans="1:6" x14ac:dyDescent="0.25">
      <c r="A42" s="57" t="s">
        <v>65</v>
      </c>
      <c r="B42" s="50"/>
      <c r="C42" s="50"/>
      <c r="D42" s="77"/>
      <c r="E42" s="77"/>
      <c r="F42" s="77" t="e">
        <f>VLOOKUP(Tableau3[[#This Row],[catégorie]],Tableau5[],2,0)</f>
        <v>#N/A</v>
      </c>
    </row>
    <row r="43" spans="1:6" x14ac:dyDescent="0.25">
      <c r="A43" s="57" t="s">
        <v>66</v>
      </c>
      <c r="B43" s="50"/>
      <c r="C43" s="50"/>
      <c r="D43" s="77"/>
      <c r="E43" s="77"/>
      <c r="F43" s="77" t="e">
        <f>VLOOKUP(Tableau3[[#This Row],[catégorie]],Tableau5[],2,0)</f>
        <v>#N/A</v>
      </c>
    </row>
    <row r="44" spans="1:6" x14ac:dyDescent="0.25">
      <c r="A44" s="57" t="s">
        <v>67</v>
      </c>
      <c r="B44" s="50"/>
      <c r="C44" s="50"/>
      <c r="D44" s="77"/>
      <c r="E44" s="77"/>
      <c r="F44" s="77" t="e">
        <f>VLOOKUP(Tableau3[[#This Row],[catégorie]],Tableau5[],2,0)</f>
        <v>#N/A</v>
      </c>
    </row>
    <row r="45" spans="1:6" x14ac:dyDescent="0.25">
      <c r="A45" s="61" t="s">
        <v>93</v>
      </c>
      <c r="B45" s="50"/>
      <c r="C45" s="50"/>
      <c r="D45" s="77"/>
      <c r="E45" s="77"/>
      <c r="F45" s="77" t="e">
        <f>VLOOKUP(Tableau3[[#This Row],[catégorie]],Tableau5[],2,0)</f>
        <v>#N/A</v>
      </c>
    </row>
    <row r="46" spans="1:6" x14ac:dyDescent="0.25">
      <c r="A46" s="59" t="s">
        <v>84</v>
      </c>
      <c r="B46" s="50"/>
      <c r="C46" s="50"/>
      <c r="D46" s="77"/>
      <c r="E46" s="77"/>
      <c r="F46" s="77" t="e">
        <f>VLOOKUP(Tableau3[[#This Row],[catégorie]],Tableau5[],2,0)</f>
        <v>#N/A</v>
      </c>
    </row>
    <row r="47" spans="1:6" x14ac:dyDescent="0.25">
      <c r="A47" s="59" t="s">
        <v>85</v>
      </c>
      <c r="B47" s="50"/>
      <c r="C47" s="50"/>
      <c r="D47" s="77"/>
      <c r="E47" s="77"/>
      <c r="F47" s="77" t="e">
        <f>VLOOKUP(Tableau3[[#This Row],[catégorie]],Tableau5[],2,0)</f>
        <v>#N/A</v>
      </c>
    </row>
    <row r="48" spans="1:6" x14ac:dyDescent="0.25">
      <c r="A48" s="58" t="s">
        <v>76</v>
      </c>
      <c r="B48" s="50"/>
      <c r="C48" s="50"/>
      <c r="D48" s="77"/>
      <c r="E48" s="77"/>
      <c r="F48" s="77" t="e">
        <f>VLOOKUP(Tableau3[[#This Row],[catégorie]],Tableau5[],2,0)</f>
        <v>#N/A</v>
      </c>
    </row>
    <row r="49" spans="1:6" x14ac:dyDescent="0.25">
      <c r="A49" s="58" t="s">
        <v>92</v>
      </c>
      <c r="B49" s="50"/>
      <c r="C49" s="50"/>
      <c r="D49" s="77"/>
      <c r="E49" s="77"/>
      <c r="F49" s="77" t="e">
        <f>VLOOKUP(Tableau3[[#This Row],[catégorie]],Tableau5[],2,0)</f>
        <v>#N/A</v>
      </c>
    </row>
    <row r="50" spans="1:6" x14ac:dyDescent="0.25">
      <c r="A50" s="61" t="s">
        <v>91</v>
      </c>
      <c r="B50" s="50"/>
      <c r="C50" s="50"/>
      <c r="D50" s="77"/>
      <c r="E50" s="77"/>
      <c r="F50" s="77" t="e">
        <f>VLOOKUP(Tableau3[[#This Row],[catégorie]],Tableau5[],2,0)</f>
        <v>#N/A</v>
      </c>
    </row>
    <row r="51" spans="1:6" x14ac:dyDescent="0.25">
      <c r="A51" s="59" t="s">
        <v>82</v>
      </c>
      <c r="B51" s="50"/>
      <c r="C51" s="50"/>
      <c r="D51" s="77"/>
      <c r="E51" s="77"/>
      <c r="F51" s="77" t="e">
        <f>VLOOKUP(Tableau3[[#This Row],[catégorie]],Tableau5[],2,0)</f>
        <v>#N/A</v>
      </c>
    </row>
    <row r="52" spans="1:6" x14ac:dyDescent="0.25">
      <c r="A52" s="57" t="s">
        <v>68</v>
      </c>
      <c r="B52" s="50"/>
      <c r="C52" s="50"/>
      <c r="D52" s="77"/>
      <c r="E52" s="77"/>
      <c r="F52" s="77" t="e">
        <f>VLOOKUP(Tableau3[[#This Row],[catégorie]],Tableau5[],2,0)</f>
        <v>#N/A</v>
      </c>
    </row>
    <row r="53" spans="1:6" x14ac:dyDescent="0.25">
      <c r="A53" s="59" t="s">
        <v>83</v>
      </c>
      <c r="B53" s="50"/>
      <c r="C53" s="50"/>
      <c r="D53" s="77"/>
      <c r="E53" s="77"/>
      <c r="F53" s="77" t="e">
        <f>VLOOKUP(Tableau3[[#This Row],[catégorie]],Tableau5[],2,0)</f>
        <v>#N/A</v>
      </c>
    </row>
    <row r="54" spans="1:6" x14ac:dyDescent="0.25">
      <c r="A54" s="59" t="s">
        <v>90</v>
      </c>
      <c r="B54" s="50"/>
      <c r="C54" s="50"/>
      <c r="D54" s="77"/>
      <c r="E54" s="77"/>
      <c r="F54" s="77" t="e">
        <f>VLOOKUP(Tableau3[[#This Row],[catégorie]],Tableau5[],2,0)</f>
        <v>#N/A</v>
      </c>
    </row>
    <row r="55" spans="1:6" x14ac:dyDescent="0.25">
      <c r="A55" s="59" t="s">
        <v>81</v>
      </c>
      <c r="B55" s="50"/>
      <c r="C55" s="50"/>
      <c r="D55" s="77"/>
      <c r="E55" s="77"/>
      <c r="F55" s="77" t="e">
        <f>VLOOKUP(Tableau3[[#This Row],[catégorie]],Tableau5[],2,0)</f>
        <v>#N/A</v>
      </c>
    </row>
    <row r="56" spans="1:6" x14ac:dyDescent="0.25">
      <c r="A56" s="59" t="s">
        <v>81</v>
      </c>
      <c r="B56" s="50"/>
      <c r="C56" s="50"/>
      <c r="D56" s="77"/>
      <c r="E56" s="77"/>
      <c r="F56" s="77" t="e">
        <f>VLOOKUP(Tableau3[[#This Row],[catégorie]],Tableau5[],2,0)</f>
        <v>#N/A</v>
      </c>
    </row>
    <row r="57" spans="1:6" x14ac:dyDescent="0.25">
      <c r="A57" s="58" t="s">
        <v>86</v>
      </c>
      <c r="B57" s="50"/>
      <c r="C57" s="50"/>
      <c r="D57" s="77"/>
      <c r="E57" s="77"/>
      <c r="F57" s="77" t="e">
        <f>VLOOKUP(Tableau3[[#This Row],[catégorie]],Tableau5[],2,0)</f>
        <v>#N/A</v>
      </c>
    </row>
    <row r="58" spans="1:6" x14ac:dyDescent="0.25">
      <c r="A58" s="58" t="s">
        <v>86</v>
      </c>
      <c r="B58" s="50"/>
      <c r="C58" s="50"/>
      <c r="D58" s="77"/>
      <c r="E58" s="77"/>
      <c r="F58" s="77" t="e">
        <f>VLOOKUP(Tableau3[[#This Row],[catégorie]],Tableau5[],2,0)</f>
        <v>#N/A</v>
      </c>
    </row>
    <row r="59" spans="1:6" x14ac:dyDescent="0.25">
      <c r="A59" s="58" t="s">
        <v>78</v>
      </c>
      <c r="B59" s="51"/>
      <c r="C59" s="50"/>
      <c r="D59" s="77"/>
      <c r="E59" s="77"/>
      <c r="F59" s="77" t="e">
        <f>VLOOKUP(Tableau3[[#This Row],[catégorie]],Tableau5[],2,0)</f>
        <v>#N/A</v>
      </c>
    </row>
    <row r="60" spans="1:6" x14ac:dyDescent="0.25">
      <c r="A60" s="59" t="s">
        <v>78</v>
      </c>
      <c r="B60" s="51"/>
      <c r="C60" s="50"/>
      <c r="D60" s="77"/>
      <c r="E60" s="77"/>
      <c r="F60" s="77" t="e">
        <f>VLOOKUP(Tableau3[[#This Row],[catégorie]],Tableau5[],2,0)</f>
        <v>#N/A</v>
      </c>
    </row>
    <row r="61" spans="1:6" x14ac:dyDescent="0.25">
      <c r="A61" s="59" t="s">
        <v>79</v>
      </c>
      <c r="B61" s="51"/>
      <c r="C61" s="50"/>
      <c r="D61" s="77"/>
      <c r="E61" s="77"/>
      <c r="F61" s="77" t="e">
        <f>VLOOKUP(Tableau3[[#This Row],[catégorie]],Tableau5[],2,0)</f>
        <v>#N/A</v>
      </c>
    </row>
    <row r="62" spans="1:6" x14ac:dyDescent="0.25">
      <c r="A62" s="59" t="s">
        <v>79</v>
      </c>
      <c r="B62" s="51"/>
      <c r="C62" s="50"/>
      <c r="D62" s="77"/>
      <c r="E62" s="77"/>
      <c r="F62" s="77" t="e">
        <f>VLOOKUP(Tableau3[[#This Row],[catégorie]],Tableau5[],2,0)</f>
        <v>#N/A</v>
      </c>
    </row>
    <row r="63" spans="1:6" x14ac:dyDescent="0.25">
      <c r="A63" s="59" t="s">
        <v>80</v>
      </c>
      <c r="B63" s="51"/>
      <c r="C63" s="50"/>
      <c r="D63" s="77"/>
      <c r="E63" s="77"/>
      <c r="F63" s="77" t="e">
        <f>VLOOKUP(Tableau3[[#This Row],[catégorie]],Tableau5[],2,0)</f>
        <v>#N/A</v>
      </c>
    </row>
    <row r="64" spans="1:6" x14ac:dyDescent="0.25">
      <c r="A64" s="59" t="s">
        <v>80</v>
      </c>
      <c r="B64" s="51"/>
      <c r="C64" s="50"/>
      <c r="D64" s="77"/>
      <c r="E64" s="77"/>
      <c r="F64" s="77" t="e">
        <f>VLOOKUP(Tableau3[[#This Row],[catégorie]],Tableau5[],2,0)</f>
        <v>#N/A</v>
      </c>
    </row>
    <row r="65" spans="1:6" x14ac:dyDescent="0.25">
      <c r="A65" s="51"/>
      <c r="B65" s="51"/>
      <c r="C65" s="50"/>
      <c r="D65" s="77"/>
      <c r="E65" s="77"/>
      <c r="F65" s="77" t="e">
        <f>VLOOKUP(Tableau3[[#This Row],[catégorie]],Tableau5[],2,0)</f>
        <v>#N/A</v>
      </c>
    </row>
    <row r="66" spans="1:6" x14ac:dyDescent="0.25">
      <c r="A66" s="46"/>
    </row>
    <row r="67" spans="1:6" x14ac:dyDescent="0.25">
      <c r="A67" s="46"/>
    </row>
  </sheetData>
  <dataValidations count="1">
    <dataValidation type="list" allowBlank="1" showInputMessage="1" showErrorMessage="1" sqref="E4:E64" xr:uid="{AA8863C6-93B6-478E-9732-65199C3E78BC}">
      <formula1>$J$4:$J$8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CCCCFF"/>
  </sheetPr>
  <dimension ref="B2:L33"/>
  <sheetViews>
    <sheetView workbookViewId="0">
      <selection activeCell="D20" sqref="D20"/>
    </sheetView>
  </sheetViews>
  <sheetFormatPr baseColWidth="10" defaultRowHeight="15" customHeight="1" x14ac:dyDescent="0.25"/>
  <cols>
    <col min="1" max="1" width="5.140625" style="2" customWidth="1"/>
    <col min="2" max="2" width="21" style="4" customWidth="1"/>
    <col min="3" max="9" width="11.42578125" style="2"/>
    <col min="10" max="10" width="5.5703125" style="2" customWidth="1"/>
    <col min="11" max="11" width="11.42578125" style="1"/>
    <col min="12" max="12" width="11.42578125" style="4"/>
    <col min="13" max="16384" width="11.42578125" style="2"/>
  </cols>
  <sheetData>
    <row r="2" spans="2:12" ht="15" customHeight="1" x14ac:dyDescent="0.25">
      <c r="B2" s="103" t="s">
        <v>0</v>
      </c>
      <c r="C2" s="104"/>
      <c r="D2" s="104"/>
      <c r="E2" s="104"/>
      <c r="F2" s="104"/>
      <c r="G2" s="105"/>
    </row>
    <row r="4" spans="2:12" ht="15" customHeight="1" x14ac:dyDescent="0.25">
      <c r="C4" s="9">
        <v>2017</v>
      </c>
      <c r="D4" s="9">
        <v>2018</v>
      </c>
      <c r="E4" s="9">
        <v>2019</v>
      </c>
      <c r="F4" s="9">
        <v>2020</v>
      </c>
      <c r="G4" s="9">
        <v>2021</v>
      </c>
      <c r="H4" s="9">
        <v>2022</v>
      </c>
      <c r="K4" s="1" t="s">
        <v>5</v>
      </c>
      <c r="L4" s="1" t="s">
        <v>4</v>
      </c>
    </row>
    <row r="5" spans="2:12" ht="23.25" hidden="1" customHeight="1" x14ac:dyDescent="0.25">
      <c r="B5" s="2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</row>
    <row r="6" spans="2:12" ht="15" customHeight="1" x14ac:dyDescent="0.25">
      <c r="B6" s="8" t="s">
        <v>1</v>
      </c>
      <c r="C6" s="54">
        <v>42736</v>
      </c>
      <c r="D6" s="54">
        <v>43101</v>
      </c>
      <c r="E6" s="54">
        <v>43466</v>
      </c>
      <c r="F6" s="54">
        <v>43831</v>
      </c>
      <c r="G6" s="54">
        <v>44197</v>
      </c>
      <c r="H6" s="54">
        <v>44562</v>
      </c>
      <c r="K6" s="1">
        <v>1</v>
      </c>
      <c r="L6" s="4" t="s">
        <v>6</v>
      </c>
    </row>
    <row r="7" spans="2:12" ht="15" customHeight="1" x14ac:dyDescent="0.25">
      <c r="B7" s="8" t="s">
        <v>2</v>
      </c>
      <c r="C7" s="54">
        <v>42842</v>
      </c>
      <c r="D7" s="54">
        <v>43192</v>
      </c>
      <c r="E7" s="54">
        <v>43577</v>
      </c>
      <c r="F7" s="54">
        <v>43934</v>
      </c>
      <c r="G7" s="54">
        <v>44291</v>
      </c>
      <c r="H7" s="54">
        <v>44668</v>
      </c>
      <c r="K7" s="1">
        <v>2</v>
      </c>
      <c r="L7" s="4" t="s">
        <v>7</v>
      </c>
    </row>
    <row r="8" spans="2:12" ht="15" customHeight="1" x14ac:dyDescent="0.25">
      <c r="B8" s="8" t="s">
        <v>3</v>
      </c>
      <c r="C8" s="54">
        <v>42856</v>
      </c>
      <c r="D8" s="54">
        <v>43221</v>
      </c>
      <c r="E8" s="54">
        <v>43586</v>
      </c>
      <c r="F8" s="54">
        <v>43952</v>
      </c>
      <c r="G8" s="54">
        <v>44317</v>
      </c>
      <c r="H8" s="54">
        <v>44682</v>
      </c>
      <c r="K8" s="1">
        <v>3</v>
      </c>
      <c r="L8" s="4" t="s">
        <v>8</v>
      </c>
    </row>
    <row r="9" spans="2:12" ht="15" customHeight="1" x14ac:dyDescent="0.25">
      <c r="B9" s="55" t="s">
        <v>24</v>
      </c>
      <c r="C9" s="54">
        <v>42863</v>
      </c>
      <c r="D9" s="54">
        <v>43228</v>
      </c>
      <c r="E9" s="54">
        <v>43593</v>
      </c>
      <c r="F9" s="54">
        <v>43959</v>
      </c>
      <c r="G9" s="54">
        <v>44324</v>
      </c>
      <c r="H9" s="54">
        <v>44689</v>
      </c>
      <c r="K9" s="53">
        <v>4</v>
      </c>
      <c r="L9" s="4" t="s">
        <v>9</v>
      </c>
    </row>
    <row r="10" spans="2:12" ht="15" customHeight="1" x14ac:dyDescent="0.25">
      <c r="B10" s="8" t="s">
        <v>25</v>
      </c>
      <c r="C10" s="54">
        <v>42880</v>
      </c>
      <c r="D10" s="54">
        <v>43230</v>
      </c>
      <c r="E10" s="54">
        <v>43615</v>
      </c>
      <c r="F10" s="54">
        <v>43972</v>
      </c>
      <c r="G10" s="54">
        <v>44329</v>
      </c>
      <c r="H10" s="54">
        <v>44707</v>
      </c>
      <c r="K10" s="53">
        <v>5</v>
      </c>
      <c r="L10" s="4" t="s">
        <v>10</v>
      </c>
    </row>
    <row r="11" spans="2:12" ht="15" customHeight="1" x14ac:dyDescent="0.25">
      <c r="B11" s="8" t="s">
        <v>26</v>
      </c>
      <c r="C11" s="54">
        <v>42891</v>
      </c>
      <c r="D11" s="54">
        <v>43241</v>
      </c>
      <c r="E11" s="54">
        <v>43626</v>
      </c>
      <c r="F11" s="54">
        <v>43983</v>
      </c>
      <c r="G11" s="54">
        <v>44340</v>
      </c>
      <c r="H11" s="54">
        <v>44717</v>
      </c>
      <c r="K11" s="53">
        <v>6</v>
      </c>
      <c r="L11" s="4" t="s">
        <v>11</v>
      </c>
    </row>
    <row r="12" spans="2:12" ht="15" customHeight="1" x14ac:dyDescent="0.25">
      <c r="B12" s="8" t="s">
        <v>27</v>
      </c>
      <c r="C12" s="54">
        <v>42930</v>
      </c>
      <c r="D12" s="54">
        <v>43295</v>
      </c>
      <c r="E12" s="54">
        <v>43660</v>
      </c>
      <c r="F12" s="54">
        <v>44026</v>
      </c>
      <c r="G12" s="54">
        <v>44391</v>
      </c>
      <c r="H12" s="54">
        <v>44756</v>
      </c>
      <c r="I12" s="5"/>
      <c r="K12" s="53">
        <v>7</v>
      </c>
      <c r="L12" s="4" t="s">
        <v>12</v>
      </c>
    </row>
    <row r="13" spans="2:12" ht="15" customHeight="1" x14ac:dyDescent="0.25">
      <c r="B13" s="8" t="s">
        <v>28</v>
      </c>
      <c r="C13" s="54">
        <v>42962</v>
      </c>
      <c r="D13" s="54">
        <v>43327</v>
      </c>
      <c r="E13" s="54">
        <v>43692</v>
      </c>
      <c r="F13" s="54">
        <v>44058</v>
      </c>
      <c r="G13" s="54">
        <v>44423</v>
      </c>
      <c r="H13" s="54">
        <v>44788</v>
      </c>
      <c r="I13" s="5"/>
      <c r="K13" s="53">
        <v>8</v>
      </c>
      <c r="L13" s="4" t="s">
        <v>13</v>
      </c>
    </row>
    <row r="14" spans="2:12" ht="15" customHeight="1" x14ac:dyDescent="0.25">
      <c r="B14" s="8" t="s">
        <v>29</v>
      </c>
      <c r="C14" s="54">
        <v>43040</v>
      </c>
      <c r="D14" s="54">
        <v>43405</v>
      </c>
      <c r="E14" s="54">
        <v>43770</v>
      </c>
      <c r="F14" s="54">
        <v>44136</v>
      </c>
      <c r="G14" s="54">
        <v>44501</v>
      </c>
      <c r="H14" s="54">
        <v>44866</v>
      </c>
      <c r="I14" s="5"/>
      <c r="K14" s="53">
        <v>9</v>
      </c>
      <c r="L14" s="4" t="s">
        <v>14</v>
      </c>
    </row>
    <row r="15" spans="2:12" ht="15" customHeight="1" x14ac:dyDescent="0.25">
      <c r="B15" s="8" t="s">
        <v>30</v>
      </c>
      <c r="C15" s="54">
        <v>43050</v>
      </c>
      <c r="D15" s="54">
        <v>43415</v>
      </c>
      <c r="E15" s="54">
        <v>43780</v>
      </c>
      <c r="F15" s="54">
        <v>44146</v>
      </c>
      <c r="G15" s="54">
        <v>44511</v>
      </c>
      <c r="H15" s="54">
        <v>44876</v>
      </c>
      <c r="I15" s="5"/>
      <c r="K15" s="53">
        <v>10</v>
      </c>
      <c r="L15" s="4" t="s">
        <v>15</v>
      </c>
    </row>
    <row r="16" spans="2:12" ht="15" customHeight="1" x14ac:dyDescent="0.25">
      <c r="B16" s="8" t="s">
        <v>31</v>
      </c>
      <c r="C16" s="54">
        <v>43094</v>
      </c>
      <c r="D16" s="54">
        <v>43459</v>
      </c>
      <c r="E16" s="54">
        <v>43824</v>
      </c>
      <c r="F16" s="54">
        <v>44190</v>
      </c>
      <c r="G16" s="54">
        <v>44555</v>
      </c>
      <c r="H16" s="54">
        <v>44920</v>
      </c>
      <c r="I16" s="5"/>
      <c r="K16" s="53">
        <v>11</v>
      </c>
      <c r="L16" s="4" t="s">
        <v>16</v>
      </c>
    </row>
    <row r="17" spans="5:12" ht="15" customHeight="1" x14ac:dyDescent="0.25">
      <c r="E17" s="5"/>
      <c r="F17" s="5"/>
      <c r="G17" s="5"/>
      <c r="H17" s="5"/>
      <c r="I17" s="5"/>
      <c r="K17" s="53">
        <v>12</v>
      </c>
      <c r="L17" s="4" t="s">
        <v>17</v>
      </c>
    </row>
    <row r="18" spans="5:12" ht="15" customHeight="1" x14ac:dyDescent="0.25">
      <c r="E18" s="5"/>
      <c r="F18" s="5"/>
      <c r="G18" s="5"/>
      <c r="H18" s="5"/>
      <c r="I18" s="5"/>
    </row>
    <row r="19" spans="5:12" ht="15" customHeight="1" x14ac:dyDescent="0.25">
      <c r="E19" s="5"/>
      <c r="F19" s="5"/>
      <c r="G19" s="5"/>
      <c r="H19" s="5"/>
      <c r="I19" s="5"/>
    </row>
    <row r="20" spans="5:12" ht="15" customHeight="1" x14ac:dyDescent="0.25">
      <c r="E20" s="5"/>
      <c r="F20" s="5"/>
      <c r="G20" s="5"/>
      <c r="H20" s="5"/>
      <c r="I20" s="5"/>
    </row>
    <row r="21" spans="5:12" ht="15" customHeight="1" x14ac:dyDescent="0.25">
      <c r="E21" s="25"/>
      <c r="F21" s="25"/>
      <c r="G21" s="25"/>
      <c r="H21" s="25"/>
      <c r="I21" s="25"/>
      <c r="J21" s="25"/>
    </row>
    <row r="22" spans="5:12" ht="15" customHeight="1" x14ac:dyDescent="0.25">
      <c r="H22" s="5"/>
      <c r="I22" s="5"/>
    </row>
    <row r="23" spans="5:12" ht="15" customHeight="1" x14ac:dyDescent="0.25">
      <c r="E23" s="5"/>
      <c r="F23" s="5"/>
      <c r="G23" s="5"/>
      <c r="H23" s="5"/>
      <c r="I23" s="5"/>
    </row>
    <row r="24" spans="5:12" ht="15" customHeight="1" x14ac:dyDescent="0.25">
      <c r="E24" s="5"/>
      <c r="F24" s="5"/>
      <c r="G24" s="5"/>
      <c r="H24" s="5"/>
      <c r="I24" s="5"/>
    </row>
    <row r="25" spans="5:12" ht="15" customHeight="1" x14ac:dyDescent="0.25">
      <c r="E25" s="5"/>
      <c r="F25" s="5"/>
      <c r="G25" s="5"/>
      <c r="H25" s="5"/>
      <c r="I25" s="5"/>
    </row>
    <row r="26" spans="5:12" ht="15" customHeight="1" x14ac:dyDescent="0.25">
      <c r="E26" s="5"/>
      <c r="F26" s="5"/>
      <c r="G26" s="5"/>
      <c r="H26" s="5"/>
      <c r="I26" s="5"/>
    </row>
    <row r="27" spans="5:12" ht="15" customHeight="1" x14ac:dyDescent="0.25">
      <c r="E27" s="5"/>
      <c r="F27" s="5"/>
      <c r="G27" s="5"/>
      <c r="H27" s="5"/>
      <c r="I27" s="5"/>
    </row>
    <row r="28" spans="5:12" ht="15" customHeight="1" x14ac:dyDescent="0.25">
      <c r="E28" s="5"/>
      <c r="F28" s="5"/>
      <c r="G28" s="5"/>
      <c r="H28" s="5"/>
      <c r="I28" s="5"/>
    </row>
    <row r="29" spans="5:12" ht="15" customHeight="1" x14ac:dyDescent="0.25">
      <c r="E29" s="5"/>
      <c r="F29" s="5"/>
      <c r="G29" s="5"/>
      <c r="H29" s="5"/>
      <c r="I29" s="5"/>
    </row>
    <row r="30" spans="5:12" ht="15" customHeight="1" x14ac:dyDescent="0.25">
      <c r="E30" s="5"/>
      <c r="F30" s="5"/>
      <c r="G30" s="5"/>
      <c r="H30" s="5"/>
      <c r="I30" s="5"/>
    </row>
    <row r="31" spans="5:12" ht="15" customHeight="1" x14ac:dyDescent="0.25">
      <c r="E31" s="5"/>
      <c r="F31" s="5"/>
      <c r="G31" s="5"/>
      <c r="H31" s="5"/>
      <c r="I31" s="5"/>
    </row>
    <row r="32" spans="5:12" ht="15" customHeight="1" x14ac:dyDescent="0.25">
      <c r="E32" s="5"/>
      <c r="F32" s="5"/>
      <c r="G32" s="5"/>
      <c r="H32" s="5"/>
      <c r="I32" s="5"/>
    </row>
    <row r="33" spans="9:9" ht="15" customHeight="1" x14ac:dyDescent="0.25">
      <c r="I33" s="5"/>
    </row>
  </sheetData>
  <mergeCells count="1">
    <mergeCell ref="B2:G2"/>
  </mergeCells>
  <phoneticPr fontId="2" type="noConversion"/>
  <printOptions horizontalCentered="1"/>
  <pageMargins left="0.51181102362204722" right="0.11811023622047245" top="0.74803149606299213" bottom="0.74803149606299213" header="0.31496062992125984" footer="0.31496062992125984"/>
  <pageSetup paperSize="9" scale="80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ListeServices</vt:lpstr>
      <vt:lpstr>jour_fériés</vt:lpstr>
      <vt:lpstr>Planning!Impression_des_titres</vt:lpstr>
      <vt:lpstr>jour_fériés!JF</vt:lpstr>
      <vt:lpstr>JF</vt:lpstr>
      <vt:lpstr>Personnel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Marie Julia BOURDARIAS</cp:lastModifiedBy>
  <cp:lastPrinted>2021-11-03T23:36:14Z</cp:lastPrinted>
  <dcterms:created xsi:type="dcterms:W3CDTF">2021-07-28T20:52:16Z</dcterms:created>
  <dcterms:modified xsi:type="dcterms:W3CDTF">2021-11-07T18:08:37Z</dcterms:modified>
</cp:coreProperties>
</file>