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always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t12823\Downloads\"/>
    </mc:Choice>
  </mc:AlternateContent>
  <bookViews>
    <workbookView xWindow="0" yWindow="0" windowWidth="20490" windowHeight="7620" activeTab="3"/>
  </bookViews>
  <sheets>
    <sheet name="Calendrier2" sheetId="3" r:id="rId1"/>
    <sheet name="Planning2" sheetId="2" r:id="rId2"/>
    <sheet name="Saisie et bilan semaine" sheetId="1" r:id="rId3"/>
    <sheet name="bilan mensuel" sheetId="4" r:id="rId4"/>
  </sheets>
  <definedNames>
    <definedName name="_xlnm._FilterDatabase" localSheetId="1" hidden="1">Planning2!$B$3:$E$13</definedName>
    <definedName name="AIH" localSheetId="0">CDI,CDD,Interim,Apprentissage</definedName>
    <definedName name="AIH">CDI,CDD,Interim,Apprentissage</definedName>
    <definedName name="Contrat" localSheetId="0">CDI,CDD,Interim,Apprentissage</definedName>
    <definedName name="Contrat">CDI,CDD,Interim,Apprentissage</definedName>
    <definedName name="Z_7625A546_FCF9_4881_B9BA_03FF77CCE7DB_.wvu.Cols" localSheetId="0" hidden="1">Calendrier2!$T:$U</definedName>
    <definedName name="Z_D5522BFB_95A4_432D_9273_1946D049B8FE_.wvu.Cols" localSheetId="0" hidden="1">Calendrier2!$T:$U</definedName>
    <definedName name="Z_F34FA7DF_6A4A_4BCD_8F94_40FE110F097F_.wvu.Cols" localSheetId="0" hidden="1">Calendrier2!$T:$U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4" l="1"/>
  <c r="L3" i="1" l="1"/>
  <c r="D7" i="1"/>
  <c r="E7" i="1"/>
  <c r="F7" i="1"/>
  <c r="D8" i="1"/>
  <c r="E8" i="1"/>
  <c r="F8" i="1"/>
  <c r="D9" i="1"/>
  <c r="E9" i="1"/>
  <c r="F9" i="1"/>
  <c r="D10" i="1"/>
  <c r="E10" i="1"/>
  <c r="D10" i="4" s="1"/>
  <c r="C10" i="4" s="1"/>
  <c r="F10" i="1"/>
  <c r="D11" i="1"/>
  <c r="E11" i="1"/>
  <c r="F11" i="1"/>
  <c r="D12" i="1"/>
  <c r="E12" i="1"/>
  <c r="F12" i="1"/>
  <c r="D13" i="1"/>
  <c r="E13" i="1"/>
  <c r="F13" i="1"/>
  <c r="D14" i="1"/>
  <c r="E14" i="1"/>
  <c r="D14" i="4" s="1"/>
  <c r="C14" i="4" s="1"/>
  <c r="F14" i="1"/>
  <c r="D15" i="1"/>
  <c r="E15" i="1"/>
  <c r="F15" i="1"/>
  <c r="D16" i="1"/>
  <c r="E16" i="1"/>
  <c r="F16" i="1"/>
  <c r="D17" i="1"/>
  <c r="E17" i="1"/>
  <c r="F17" i="1"/>
  <c r="D18" i="1"/>
  <c r="E18" i="1"/>
  <c r="F18" i="1"/>
  <c r="D19" i="1"/>
  <c r="E19" i="1"/>
  <c r="F19" i="1"/>
  <c r="D20" i="1"/>
  <c r="E20" i="1"/>
  <c r="F20" i="1"/>
  <c r="D21" i="1"/>
  <c r="E21" i="1"/>
  <c r="F21" i="1"/>
  <c r="D22" i="1"/>
  <c r="E22" i="1"/>
  <c r="F22" i="1"/>
  <c r="D23" i="1"/>
  <c r="E23" i="1"/>
  <c r="F23" i="1"/>
  <c r="D24" i="1"/>
  <c r="E24" i="1"/>
  <c r="F24" i="1"/>
  <c r="D25" i="1"/>
  <c r="E25" i="1"/>
  <c r="F25" i="1"/>
  <c r="D26" i="1"/>
  <c r="E26" i="1"/>
  <c r="F26" i="1"/>
  <c r="D27" i="1"/>
  <c r="E27" i="1"/>
  <c r="F27" i="1"/>
  <c r="D28" i="1"/>
  <c r="E28" i="1"/>
  <c r="F28" i="1"/>
  <c r="D29" i="1"/>
  <c r="E29" i="1"/>
  <c r="F29" i="1"/>
  <c r="D30" i="1"/>
  <c r="E30" i="1"/>
  <c r="F30" i="1"/>
  <c r="D31" i="1"/>
  <c r="E31" i="1"/>
  <c r="F31" i="1"/>
  <c r="D32" i="1"/>
  <c r="E32" i="1"/>
  <c r="F32" i="1"/>
  <c r="D33" i="1"/>
  <c r="E33" i="1"/>
  <c r="F33" i="1"/>
  <c r="F6" i="1"/>
  <c r="E6" i="1"/>
  <c r="D6" i="1"/>
  <c r="D16" i="4" l="1"/>
  <c r="C16" i="4" s="1"/>
  <c r="D12" i="4"/>
  <c r="C12" i="4" s="1"/>
  <c r="D8" i="4"/>
  <c r="C8" i="4" s="1"/>
  <c r="D15" i="4"/>
  <c r="C15" i="4" s="1"/>
  <c r="D11" i="4"/>
  <c r="C11" i="4" s="1"/>
  <c r="D7" i="4"/>
  <c r="C7" i="4" s="1"/>
  <c r="D17" i="4"/>
  <c r="C17" i="4" s="1"/>
  <c r="D13" i="4"/>
  <c r="C13" i="4" s="1"/>
  <c r="D9" i="4"/>
  <c r="C9" i="4" s="1"/>
  <c r="N6" i="1"/>
  <c r="D2" i="4" l="1"/>
  <c r="I7" i="1" l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6" i="1"/>
  <c r="E27" i="3"/>
  <c r="E26" i="3"/>
  <c r="E25" i="3"/>
  <c r="E24" i="3"/>
  <c r="E23" i="3"/>
  <c r="E19" i="3"/>
  <c r="E18" i="3"/>
  <c r="E16" i="3"/>
  <c r="E22" i="3" s="1"/>
  <c r="E15" i="3"/>
  <c r="T15" i="3"/>
  <c r="E6" i="2"/>
  <c r="E7" i="2" s="1"/>
  <c r="E8" i="2" s="1"/>
  <c r="E9" i="2" s="1"/>
  <c r="N22" i="1" l="1"/>
  <c r="N18" i="1"/>
  <c r="N30" i="1"/>
  <c r="N14" i="1"/>
  <c r="N26" i="1"/>
  <c r="N10" i="1"/>
  <c r="N33" i="1"/>
  <c r="N29" i="1"/>
  <c r="N25" i="1"/>
  <c r="N21" i="1"/>
  <c r="N17" i="1"/>
  <c r="N13" i="1"/>
  <c r="N9" i="1"/>
  <c r="N32" i="1"/>
  <c r="N28" i="1"/>
  <c r="N24" i="1"/>
  <c r="N20" i="1"/>
  <c r="N16" i="1"/>
  <c r="N12" i="1"/>
  <c r="N8" i="1"/>
  <c r="N31" i="1"/>
  <c r="N27" i="1"/>
  <c r="N23" i="1"/>
  <c r="N19" i="1"/>
  <c r="N15" i="1"/>
  <c r="N11" i="1"/>
  <c r="N7" i="1"/>
  <c r="E20" i="3"/>
  <c r="E21" i="3"/>
  <c r="E17" i="3"/>
  <c r="T16" i="3"/>
  <c r="S2" i="3"/>
  <c r="U15" i="3" l="1"/>
  <c r="W2" i="3"/>
  <c r="Q15" i="3"/>
  <c r="V2" i="3"/>
  <c r="I4" i="4" s="1"/>
  <c r="S3" i="3"/>
  <c r="T17" i="3"/>
  <c r="U16" i="3"/>
  <c r="J5" i="4" l="1"/>
  <c r="S4" i="3"/>
  <c r="W3" i="3"/>
  <c r="V3" i="3"/>
  <c r="Q67" i="3"/>
  <c r="Q16" i="3"/>
  <c r="Q17" i="3" s="1"/>
  <c r="Q18" i="3" s="1"/>
  <c r="Q19" i="3" s="1"/>
  <c r="Q20" i="3" s="1"/>
  <c r="Q21" i="3" s="1"/>
  <c r="Q22" i="3" s="1"/>
  <c r="Q23" i="3" s="1"/>
  <c r="Q24" i="3" s="1"/>
  <c r="Q25" i="3" s="1"/>
  <c r="Q26" i="3" s="1"/>
  <c r="Q27" i="3" s="1"/>
  <c r="Q28" i="3" s="1"/>
  <c r="Q29" i="3" s="1"/>
  <c r="Q30" i="3" s="1"/>
  <c r="Q31" i="3" s="1"/>
  <c r="Q32" i="3" s="1"/>
  <c r="Q33" i="3" s="1"/>
  <c r="Q34" i="3" s="1"/>
  <c r="Q35" i="3" s="1"/>
  <c r="Q36" i="3" s="1"/>
  <c r="Q37" i="3" s="1"/>
  <c r="Q38" i="3" s="1"/>
  <c r="Q39" i="3" s="1"/>
  <c r="Q40" i="3" s="1"/>
  <c r="Q41" i="3" s="1"/>
  <c r="Q42" i="3" s="1"/>
  <c r="Q43" i="3" s="1"/>
  <c r="Q44" i="3" s="1"/>
  <c r="Q45" i="3" s="1"/>
  <c r="Q46" i="3" s="1"/>
  <c r="Q47" i="3" s="1"/>
  <c r="Q48" i="3" s="1"/>
  <c r="Q49" i="3" s="1"/>
  <c r="Q50" i="3" s="1"/>
  <c r="Q51" i="3" s="1"/>
  <c r="Q52" i="3" s="1"/>
  <c r="Q53" i="3" s="1"/>
  <c r="Q54" i="3" s="1"/>
  <c r="Q55" i="3" s="1"/>
  <c r="Q56" i="3" s="1"/>
  <c r="Q57" i="3" s="1"/>
  <c r="Q58" i="3" s="1"/>
  <c r="Q59" i="3" s="1"/>
  <c r="Q60" i="3" s="1"/>
  <c r="Q61" i="3" s="1"/>
  <c r="Q62" i="3" s="1"/>
  <c r="Q63" i="3" s="1"/>
  <c r="Q64" i="3" s="1"/>
  <c r="Q65" i="3" s="1"/>
  <c r="Q66" i="3" s="1"/>
  <c r="U17" i="3"/>
  <c r="T18" i="3"/>
  <c r="U18" i="3" l="1"/>
  <c r="T19" i="3"/>
  <c r="S5" i="3"/>
  <c r="W4" i="3"/>
  <c r="V4" i="3"/>
  <c r="V5" i="3" l="1"/>
  <c r="S6" i="3"/>
  <c r="W5" i="3"/>
  <c r="T20" i="3"/>
  <c r="U19" i="3"/>
  <c r="T21" i="3" l="1"/>
  <c r="U20" i="3"/>
  <c r="W6" i="3"/>
  <c r="V6" i="3"/>
  <c r="S7" i="3"/>
  <c r="W7" i="3" l="1"/>
  <c r="V7" i="3"/>
  <c r="S8" i="3"/>
  <c r="U21" i="3"/>
  <c r="T22" i="3"/>
  <c r="S9" i="3" l="1"/>
  <c r="W8" i="3"/>
  <c r="V8" i="3"/>
  <c r="U22" i="3"/>
  <c r="T23" i="3"/>
  <c r="T24" i="3" l="1"/>
  <c r="U23" i="3"/>
  <c r="S10" i="3"/>
  <c r="W9" i="3"/>
  <c r="V9" i="3"/>
  <c r="V10" i="3" l="1"/>
  <c r="S11" i="3"/>
  <c r="W10" i="3"/>
  <c r="T25" i="3"/>
  <c r="U24" i="3"/>
  <c r="U25" i="3" l="1"/>
  <c r="T26" i="3"/>
  <c r="W11" i="3"/>
  <c r="V11" i="3"/>
  <c r="S12" i="3"/>
  <c r="U26" i="3" l="1"/>
  <c r="T27" i="3"/>
  <c r="S13" i="3"/>
  <c r="W12" i="3"/>
  <c r="V12" i="3"/>
  <c r="S14" i="3" l="1"/>
  <c r="W13" i="3"/>
  <c r="V13" i="3"/>
  <c r="T28" i="3"/>
  <c r="U27" i="3"/>
  <c r="T29" i="3" l="1"/>
  <c r="U28" i="3"/>
  <c r="S15" i="3"/>
  <c r="V14" i="3"/>
  <c r="W14" i="3"/>
  <c r="W15" i="3" l="1"/>
  <c r="S16" i="3"/>
  <c r="V15" i="3"/>
  <c r="T30" i="3"/>
  <c r="U29" i="3"/>
  <c r="U30" i="3" l="1"/>
  <c r="T31" i="3"/>
  <c r="W16" i="3"/>
  <c r="S17" i="3"/>
  <c r="V16" i="3"/>
  <c r="W17" i="3" l="1"/>
  <c r="V17" i="3"/>
  <c r="S18" i="3"/>
  <c r="T32" i="3"/>
  <c r="U31" i="3"/>
  <c r="T33" i="3" l="1"/>
  <c r="U32" i="3"/>
  <c r="S19" i="3"/>
  <c r="V18" i="3"/>
  <c r="W18" i="3"/>
  <c r="W19" i="3" l="1"/>
  <c r="S20" i="3"/>
  <c r="V19" i="3"/>
  <c r="T34" i="3"/>
  <c r="U33" i="3"/>
  <c r="U34" i="3" l="1"/>
  <c r="T35" i="3"/>
  <c r="W20" i="3"/>
  <c r="S21" i="3"/>
  <c r="V20" i="3"/>
  <c r="T36" i="3" l="1"/>
  <c r="U35" i="3"/>
  <c r="W21" i="3"/>
  <c r="S22" i="3"/>
  <c r="V21" i="3"/>
  <c r="S23" i="3" l="1"/>
  <c r="V22" i="3"/>
  <c r="W22" i="3"/>
  <c r="U36" i="3"/>
  <c r="T37" i="3"/>
  <c r="T38" i="3" l="1"/>
  <c r="U37" i="3"/>
  <c r="W23" i="3"/>
  <c r="S24" i="3"/>
  <c r="V23" i="3"/>
  <c r="W24" i="3" l="1"/>
  <c r="S25" i="3"/>
  <c r="V24" i="3"/>
  <c r="T39" i="3"/>
  <c r="U38" i="3"/>
  <c r="T40" i="3" l="1"/>
  <c r="U39" i="3"/>
  <c r="W25" i="3"/>
  <c r="S26" i="3"/>
  <c r="V25" i="3"/>
  <c r="S27" i="3" l="1"/>
  <c r="V26" i="3"/>
  <c r="W26" i="3"/>
  <c r="U40" i="3"/>
  <c r="T41" i="3"/>
  <c r="T42" i="3" l="1"/>
  <c r="U41" i="3"/>
  <c r="W27" i="3"/>
  <c r="S28" i="3"/>
  <c r="V27" i="3"/>
  <c r="W28" i="3" l="1"/>
  <c r="V28" i="3"/>
  <c r="S29" i="3"/>
  <c r="U42" i="3"/>
  <c r="T43" i="3"/>
  <c r="V29" i="3" l="1"/>
  <c r="S30" i="3"/>
  <c r="W29" i="3"/>
  <c r="T44" i="3"/>
  <c r="U43" i="3"/>
  <c r="U44" i="3" l="1"/>
  <c r="T45" i="3"/>
  <c r="W30" i="3"/>
  <c r="V30" i="3"/>
  <c r="S31" i="3"/>
  <c r="T46" i="3" l="1"/>
  <c r="U45" i="3"/>
  <c r="V31" i="3"/>
  <c r="W31" i="3"/>
  <c r="S32" i="3"/>
  <c r="S33" i="3" l="1"/>
  <c r="W32" i="3"/>
  <c r="V32" i="3"/>
  <c r="U46" i="3"/>
  <c r="T47" i="3"/>
  <c r="T48" i="3" l="1"/>
  <c r="U47" i="3"/>
  <c r="V33" i="3"/>
  <c r="S34" i="3"/>
  <c r="W33" i="3"/>
  <c r="W34" i="3" l="1"/>
  <c r="S35" i="3"/>
  <c r="V34" i="3"/>
  <c r="U48" i="3"/>
  <c r="T49" i="3"/>
  <c r="V35" i="3" l="1"/>
  <c r="S36" i="3"/>
  <c r="W35" i="3"/>
  <c r="T50" i="3"/>
  <c r="U49" i="3"/>
  <c r="U50" i="3" l="1"/>
  <c r="T51" i="3"/>
  <c r="W36" i="3"/>
  <c r="V36" i="3"/>
  <c r="S37" i="3"/>
  <c r="T52" i="3" l="1"/>
  <c r="U51" i="3"/>
  <c r="V37" i="3"/>
  <c r="S38" i="3"/>
  <c r="W37" i="3"/>
  <c r="W38" i="3" l="1"/>
  <c r="S39" i="3"/>
  <c r="V38" i="3"/>
  <c r="U52" i="3"/>
  <c r="T53" i="3"/>
  <c r="V39" i="3" l="1"/>
  <c r="W39" i="3"/>
  <c r="S40" i="3"/>
  <c r="T54" i="3"/>
  <c r="U53" i="3"/>
  <c r="T55" i="3" l="1"/>
  <c r="U54" i="3"/>
  <c r="W40" i="3"/>
  <c r="S41" i="3"/>
  <c r="V40" i="3"/>
  <c r="V41" i="3" l="1"/>
  <c r="S42" i="3"/>
  <c r="W41" i="3"/>
  <c r="T56" i="3"/>
  <c r="U55" i="3"/>
  <c r="U56" i="3" l="1"/>
  <c r="T57" i="3"/>
  <c r="W42" i="3"/>
  <c r="V42" i="3"/>
  <c r="S43" i="3"/>
  <c r="T58" i="3" l="1"/>
  <c r="U57" i="3"/>
  <c r="V43" i="3"/>
  <c r="W43" i="3"/>
  <c r="S44" i="3"/>
  <c r="S45" i="3" l="1"/>
  <c r="W44" i="3"/>
  <c r="V44" i="3"/>
  <c r="U58" i="3"/>
  <c r="T59" i="3"/>
  <c r="T60" i="3" l="1"/>
  <c r="U59" i="3"/>
  <c r="V45" i="3"/>
  <c r="S46" i="3"/>
  <c r="W45" i="3"/>
  <c r="W46" i="3" l="1"/>
  <c r="V46" i="3"/>
  <c r="S47" i="3"/>
  <c r="U60" i="3"/>
  <c r="T62" i="3"/>
  <c r="V47" i="3" l="1"/>
  <c r="S48" i="3"/>
  <c r="W47" i="3"/>
  <c r="T63" i="3"/>
  <c r="U62" i="3"/>
  <c r="U63" i="3" l="1"/>
  <c r="T64" i="3"/>
  <c r="W48" i="3"/>
  <c r="V48" i="3"/>
  <c r="S49" i="3"/>
  <c r="T65" i="3" l="1"/>
  <c r="U64" i="3"/>
  <c r="V49" i="3"/>
  <c r="W49" i="3"/>
  <c r="S50" i="3"/>
  <c r="W50" i="3" l="1"/>
  <c r="S51" i="3"/>
  <c r="V50" i="3"/>
  <c r="T66" i="3"/>
  <c r="U65" i="3"/>
  <c r="V51" i="3" l="1"/>
  <c r="S52" i="3"/>
  <c r="W51" i="3"/>
  <c r="T67" i="3"/>
  <c r="U66" i="3"/>
  <c r="W52" i="3" l="1"/>
  <c r="V52" i="3"/>
  <c r="S53" i="3"/>
  <c r="T68" i="3"/>
  <c r="U67" i="3"/>
  <c r="T69" i="3" l="1"/>
  <c r="U68" i="3"/>
  <c r="V53" i="3"/>
  <c r="W53" i="3"/>
  <c r="S54" i="3"/>
  <c r="S55" i="3" l="1"/>
  <c r="W54" i="3"/>
  <c r="V54" i="3"/>
  <c r="T70" i="3"/>
  <c r="U69" i="3"/>
  <c r="T71" i="3" l="1"/>
  <c r="U70" i="3"/>
  <c r="V55" i="3"/>
  <c r="S56" i="3"/>
  <c r="W55" i="3"/>
  <c r="W56" i="3" l="1"/>
  <c r="S57" i="3"/>
  <c r="V56" i="3"/>
  <c r="T72" i="3"/>
  <c r="U71" i="3"/>
  <c r="T73" i="3" l="1"/>
  <c r="U72" i="3"/>
  <c r="V57" i="3"/>
  <c r="S58" i="3"/>
  <c r="W57" i="3"/>
  <c r="W58" i="3" l="1"/>
  <c r="S59" i="3"/>
  <c r="V58" i="3"/>
  <c r="U73" i="3"/>
  <c r="T74" i="3"/>
  <c r="V59" i="3" l="1"/>
  <c r="S60" i="3"/>
  <c r="W59" i="3"/>
  <c r="T75" i="3"/>
  <c r="U74" i="3"/>
  <c r="S61" i="3" l="1"/>
  <c r="W60" i="3"/>
  <c r="V60" i="3"/>
  <c r="T76" i="3"/>
  <c r="U75" i="3"/>
  <c r="T77" i="3" l="1"/>
  <c r="U76" i="3"/>
  <c r="W61" i="3"/>
  <c r="S62" i="3"/>
  <c r="V61" i="3"/>
  <c r="V62" i="3" l="1"/>
  <c r="S63" i="3"/>
  <c r="W62" i="3"/>
  <c r="T78" i="3"/>
  <c r="U77" i="3"/>
  <c r="W63" i="3" l="1"/>
  <c r="V63" i="3"/>
  <c r="S64" i="3"/>
  <c r="T79" i="3"/>
  <c r="U78" i="3"/>
  <c r="T80" i="3" l="1"/>
  <c r="U79" i="3"/>
  <c r="V64" i="3"/>
  <c r="W64" i="3"/>
  <c r="S65" i="3"/>
  <c r="S66" i="3" l="1"/>
  <c r="W65" i="3"/>
  <c r="V65" i="3"/>
  <c r="T81" i="3"/>
  <c r="U80" i="3"/>
  <c r="T82" i="3" l="1"/>
  <c r="U81" i="3"/>
  <c r="W66" i="3"/>
  <c r="V66" i="3"/>
  <c r="S67" i="3"/>
  <c r="M30" i="1" l="1"/>
  <c r="M31" i="1"/>
  <c r="M12" i="1"/>
  <c r="M15" i="1"/>
  <c r="M22" i="1"/>
  <c r="L13" i="1"/>
  <c r="L12" i="1"/>
  <c r="L22" i="1"/>
  <c r="L30" i="1"/>
  <c r="M26" i="1"/>
  <c r="M19" i="1"/>
  <c r="M9" i="1"/>
  <c r="L9" i="1"/>
  <c r="M17" i="1"/>
  <c r="L17" i="1"/>
  <c r="L32" i="1"/>
  <c r="M32" i="1"/>
  <c r="M29" i="1"/>
  <c r="L29" i="1"/>
  <c r="L15" i="1"/>
  <c r="M13" i="1"/>
  <c r="M23" i="1"/>
  <c r="L23" i="1"/>
  <c r="L28" i="1"/>
  <c r="M28" i="1"/>
  <c r="M25" i="1"/>
  <c r="L25" i="1"/>
  <c r="L26" i="1"/>
  <c r="L19" i="1"/>
  <c r="L20" i="1"/>
  <c r="M20" i="1"/>
  <c r="M11" i="1"/>
  <c r="L11" i="1"/>
  <c r="L24" i="1"/>
  <c r="M24" i="1"/>
  <c r="L8" i="1"/>
  <c r="M8" i="1"/>
  <c r="M33" i="1"/>
  <c r="L33" i="1"/>
  <c r="L14" i="1"/>
  <c r="M14" i="1"/>
  <c r="L31" i="1"/>
  <c r="L18" i="1"/>
  <c r="M18" i="1"/>
  <c r="L10" i="1"/>
  <c r="M10" i="1"/>
  <c r="M27" i="1"/>
  <c r="L27" i="1"/>
  <c r="M21" i="1"/>
  <c r="L21" i="1"/>
  <c r="L16" i="1"/>
  <c r="M16" i="1"/>
  <c r="V67" i="3"/>
  <c r="S68" i="3"/>
  <c r="W67" i="3"/>
  <c r="T83" i="3"/>
  <c r="U82" i="3"/>
  <c r="S69" i="3" l="1"/>
  <c r="W68" i="3"/>
  <c r="V68" i="3"/>
  <c r="T84" i="3"/>
  <c r="U83" i="3"/>
  <c r="T85" i="3" l="1"/>
  <c r="U84" i="3"/>
  <c r="S70" i="3"/>
  <c r="W69" i="3"/>
  <c r="V69" i="3"/>
  <c r="W70" i="3" l="1"/>
  <c r="V70" i="3"/>
  <c r="S71" i="3"/>
  <c r="T86" i="3"/>
  <c r="U85" i="3"/>
  <c r="T87" i="3" l="1"/>
  <c r="U86" i="3"/>
  <c r="V71" i="3"/>
  <c r="S72" i="3"/>
  <c r="W71" i="3"/>
  <c r="S73" i="3" l="1"/>
  <c r="W72" i="3"/>
  <c r="V72" i="3"/>
  <c r="T88" i="3"/>
  <c r="U87" i="3"/>
  <c r="T89" i="3" l="1"/>
  <c r="U88" i="3"/>
  <c r="S74" i="3"/>
  <c r="W73" i="3"/>
  <c r="V73" i="3"/>
  <c r="W74" i="3" l="1"/>
  <c r="V74" i="3"/>
  <c r="S75" i="3"/>
  <c r="U89" i="3"/>
  <c r="T90" i="3"/>
  <c r="V75" i="3" l="1"/>
  <c r="S76" i="3"/>
  <c r="W75" i="3"/>
  <c r="T91" i="3"/>
  <c r="U90" i="3"/>
  <c r="T92" i="3" l="1"/>
  <c r="U91" i="3"/>
  <c r="S77" i="3"/>
  <c r="W76" i="3"/>
  <c r="V76" i="3"/>
  <c r="S78" i="3" l="1"/>
  <c r="W77" i="3"/>
  <c r="V77" i="3"/>
  <c r="T93" i="3"/>
  <c r="U92" i="3"/>
  <c r="T94" i="3" l="1"/>
  <c r="U93" i="3"/>
  <c r="W78" i="3"/>
  <c r="V78" i="3"/>
  <c r="S79" i="3"/>
  <c r="V79" i="3" l="1"/>
  <c r="S80" i="3"/>
  <c r="W79" i="3"/>
  <c r="T95" i="3"/>
  <c r="U94" i="3"/>
  <c r="T96" i="3" l="1"/>
  <c r="U95" i="3"/>
  <c r="S81" i="3"/>
  <c r="W80" i="3"/>
  <c r="V80" i="3"/>
  <c r="S82" i="3" l="1"/>
  <c r="W81" i="3"/>
  <c r="V81" i="3"/>
  <c r="T97" i="3"/>
  <c r="U96" i="3"/>
  <c r="T98" i="3" l="1"/>
  <c r="U97" i="3"/>
  <c r="W82" i="3"/>
  <c r="V82" i="3"/>
  <c r="S83" i="3"/>
  <c r="V83" i="3" l="1"/>
  <c r="S84" i="3"/>
  <c r="W83" i="3"/>
  <c r="T99" i="3"/>
  <c r="U98" i="3"/>
  <c r="T100" i="3" l="1"/>
  <c r="U99" i="3"/>
  <c r="S85" i="3"/>
  <c r="W84" i="3"/>
  <c r="V84" i="3"/>
  <c r="S86" i="3" l="1"/>
  <c r="W85" i="3"/>
  <c r="V85" i="3"/>
  <c r="T101" i="3"/>
  <c r="U100" i="3"/>
  <c r="T102" i="3" l="1"/>
  <c r="U101" i="3"/>
  <c r="W86" i="3"/>
  <c r="V86" i="3"/>
  <c r="S87" i="3"/>
  <c r="V87" i="3" l="1"/>
  <c r="S88" i="3"/>
  <c r="W87" i="3"/>
  <c r="T103" i="3"/>
  <c r="U102" i="3"/>
  <c r="T104" i="3" l="1"/>
  <c r="U103" i="3"/>
  <c r="S89" i="3"/>
  <c r="W88" i="3"/>
  <c r="V88" i="3"/>
  <c r="S90" i="3" l="1"/>
  <c r="W89" i="3"/>
  <c r="V89" i="3"/>
  <c r="T105" i="3"/>
  <c r="U104" i="3"/>
  <c r="U105" i="3" l="1"/>
  <c r="T106" i="3"/>
  <c r="W90" i="3"/>
  <c r="V90" i="3"/>
  <c r="S91" i="3"/>
  <c r="T107" i="3" l="1"/>
  <c r="U106" i="3"/>
  <c r="V91" i="3"/>
  <c r="S92" i="3"/>
  <c r="W91" i="3"/>
  <c r="S93" i="3" l="1"/>
  <c r="W92" i="3"/>
  <c r="V92" i="3"/>
  <c r="T108" i="3"/>
  <c r="U107" i="3"/>
  <c r="T109" i="3" l="1"/>
  <c r="U108" i="3"/>
  <c r="S94" i="3"/>
  <c r="W93" i="3"/>
  <c r="V93" i="3"/>
  <c r="W94" i="3" l="1"/>
  <c r="V94" i="3"/>
  <c r="S95" i="3"/>
  <c r="U109" i="3"/>
  <c r="T110" i="3"/>
  <c r="V95" i="3" l="1"/>
  <c r="S96" i="3"/>
  <c r="W95" i="3"/>
  <c r="T111" i="3"/>
  <c r="U110" i="3"/>
  <c r="T112" i="3" l="1"/>
  <c r="U111" i="3"/>
  <c r="S97" i="3"/>
  <c r="W96" i="3"/>
  <c r="V96" i="3"/>
  <c r="S98" i="3" l="1"/>
  <c r="W97" i="3"/>
  <c r="V97" i="3"/>
  <c r="T113" i="3"/>
  <c r="U112" i="3"/>
  <c r="T114" i="3" l="1"/>
  <c r="U113" i="3"/>
  <c r="W98" i="3"/>
  <c r="V98" i="3"/>
  <c r="S99" i="3"/>
  <c r="V99" i="3" l="1"/>
  <c r="S100" i="3"/>
  <c r="W99" i="3"/>
  <c r="T115" i="3"/>
  <c r="U114" i="3"/>
  <c r="T116" i="3" l="1"/>
  <c r="U115" i="3"/>
  <c r="S101" i="3"/>
  <c r="W100" i="3"/>
  <c r="V100" i="3"/>
  <c r="S102" i="3" l="1"/>
  <c r="W101" i="3"/>
  <c r="V101" i="3"/>
  <c r="T117" i="3"/>
  <c r="U116" i="3"/>
  <c r="T118" i="3" l="1"/>
  <c r="U117" i="3"/>
  <c r="W102" i="3"/>
  <c r="V102" i="3"/>
  <c r="S103" i="3"/>
  <c r="V103" i="3" l="1"/>
  <c r="S104" i="3"/>
  <c r="W103" i="3"/>
  <c r="T119" i="3"/>
  <c r="U118" i="3"/>
  <c r="T120" i="3" l="1"/>
  <c r="U119" i="3"/>
  <c r="S105" i="3"/>
  <c r="W104" i="3"/>
  <c r="V104" i="3"/>
  <c r="S106" i="3" l="1"/>
  <c r="W105" i="3"/>
  <c r="V105" i="3"/>
  <c r="T121" i="3"/>
  <c r="U120" i="3"/>
  <c r="U121" i="3" l="1"/>
  <c r="T122" i="3"/>
  <c r="W106" i="3"/>
  <c r="V106" i="3"/>
  <c r="S107" i="3"/>
  <c r="T123" i="3" l="1"/>
  <c r="U122" i="3"/>
  <c r="V107" i="3"/>
  <c r="S108" i="3"/>
  <c r="W107" i="3"/>
  <c r="S109" i="3" l="1"/>
  <c r="W108" i="3"/>
  <c r="V108" i="3"/>
  <c r="T124" i="3"/>
  <c r="U123" i="3"/>
  <c r="T125" i="3" l="1"/>
  <c r="U124" i="3"/>
  <c r="S110" i="3"/>
  <c r="W109" i="3"/>
  <c r="V109" i="3"/>
  <c r="W110" i="3" l="1"/>
  <c r="V110" i="3"/>
  <c r="S111" i="3"/>
  <c r="T126" i="3"/>
  <c r="U125" i="3"/>
  <c r="T127" i="3" l="1"/>
  <c r="U126" i="3"/>
  <c r="V111" i="3"/>
  <c r="S112" i="3"/>
  <c r="W111" i="3"/>
  <c r="S113" i="3" l="1"/>
  <c r="W112" i="3"/>
  <c r="V112" i="3"/>
  <c r="T128" i="3"/>
  <c r="U127" i="3"/>
  <c r="T129" i="3" l="1"/>
  <c r="U128" i="3"/>
  <c r="S114" i="3"/>
  <c r="W113" i="3"/>
  <c r="V113" i="3"/>
  <c r="W114" i="3" l="1"/>
  <c r="V114" i="3"/>
  <c r="S115" i="3"/>
  <c r="T130" i="3"/>
  <c r="U129" i="3"/>
  <c r="T131" i="3" l="1"/>
  <c r="U130" i="3"/>
  <c r="V115" i="3"/>
  <c r="S116" i="3"/>
  <c r="W115" i="3"/>
  <c r="S117" i="3" l="1"/>
  <c r="W116" i="3"/>
  <c r="V116" i="3"/>
  <c r="T132" i="3"/>
  <c r="U131" i="3"/>
  <c r="T133" i="3" l="1"/>
  <c r="U132" i="3"/>
  <c r="S118" i="3"/>
  <c r="W117" i="3"/>
  <c r="V117" i="3"/>
  <c r="W118" i="3" l="1"/>
  <c r="V118" i="3"/>
  <c r="S119" i="3"/>
  <c r="T134" i="3"/>
  <c r="U133" i="3"/>
  <c r="T135" i="3" l="1"/>
  <c r="U134" i="3"/>
  <c r="V119" i="3"/>
  <c r="S120" i="3"/>
  <c r="W119" i="3"/>
  <c r="S121" i="3" l="1"/>
  <c r="W120" i="3"/>
  <c r="V120" i="3"/>
  <c r="T136" i="3"/>
  <c r="U135" i="3"/>
  <c r="T137" i="3" l="1"/>
  <c r="U136" i="3"/>
  <c r="S122" i="3"/>
  <c r="W121" i="3"/>
  <c r="V121" i="3"/>
  <c r="W122" i="3" l="1"/>
  <c r="V122" i="3"/>
  <c r="S123" i="3"/>
  <c r="U137" i="3"/>
  <c r="T138" i="3"/>
  <c r="V123" i="3" l="1"/>
  <c r="S124" i="3"/>
  <c r="W123" i="3"/>
  <c r="T139" i="3"/>
  <c r="U138" i="3"/>
  <c r="T140" i="3" l="1"/>
  <c r="U139" i="3"/>
  <c r="S125" i="3"/>
  <c r="W124" i="3"/>
  <c r="V124" i="3"/>
  <c r="S126" i="3" l="1"/>
  <c r="W125" i="3"/>
  <c r="V125" i="3"/>
  <c r="T141" i="3"/>
  <c r="U140" i="3"/>
  <c r="U141" i="3" l="1"/>
  <c r="T142" i="3"/>
  <c r="W126" i="3"/>
  <c r="V126" i="3"/>
  <c r="S127" i="3"/>
  <c r="T143" i="3" l="1"/>
  <c r="U142" i="3"/>
  <c r="V127" i="3"/>
  <c r="S128" i="3"/>
  <c r="W127" i="3"/>
  <c r="S129" i="3" l="1"/>
  <c r="W128" i="3"/>
  <c r="V128" i="3"/>
  <c r="T144" i="3"/>
  <c r="U143" i="3"/>
  <c r="T145" i="3" l="1"/>
  <c r="U144" i="3"/>
  <c r="S130" i="3"/>
  <c r="W129" i="3"/>
  <c r="V129" i="3"/>
  <c r="W130" i="3" l="1"/>
  <c r="V130" i="3"/>
  <c r="S131" i="3"/>
  <c r="T146" i="3"/>
  <c r="U145" i="3"/>
  <c r="T147" i="3" l="1"/>
  <c r="U146" i="3"/>
  <c r="V131" i="3"/>
  <c r="S132" i="3"/>
  <c r="W131" i="3"/>
  <c r="S133" i="3" l="1"/>
  <c r="W132" i="3"/>
  <c r="V132" i="3"/>
  <c r="T148" i="3"/>
  <c r="U147" i="3"/>
  <c r="T149" i="3" l="1"/>
  <c r="U148" i="3"/>
  <c r="S134" i="3"/>
  <c r="W133" i="3"/>
  <c r="V133" i="3"/>
  <c r="W134" i="3" l="1"/>
  <c r="V134" i="3"/>
  <c r="S135" i="3"/>
  <c r="T150" i="3"/>
  <c r="U149" i="3"/>
  <c r="T151" i="3" l="1"/>
  <c r="U150" i="3"/>
  <c r="V135" i="3"/>
  <c r="S136" i="3"/>
  <c r="W135" i="3"/>
  <c r="S137" i="3" l="1"/>
  <c r="W136" i="3"/>
  <c r="V136" i="3"/>
  <c r="T152" i="3"/>
  <c r="U151" i="3"/>
  <c r="T153" i="3" l="1"/>
  <c r="U152" i="3"/>
  <c r="S138" i="3"/>
  <c r="W137" i="3"/>
  <c r="V137" i="3"/>
  <c r="W138" i="3" l="1"/>
  <c r="V138" i="3"/>
  <c r="S139" i="3"/>
  <c r="U153" i="3"/>
  <c r="T154" i="3"/>
  <c r="V139" i="3" l="1"/>
  <c r="S140" i="3"/>
  <c r="W139" i="3"/>
  <c r="T155" i="3"/>
  <c r="U154" i="3"/>
  <c r="T156" i="3" l="1"/>
  <c r="U155" i="3"/>
  <c r="S141" i="3"/>
  <c r="W140" i="3"/>
  <c r="V140" i="3"/>
  <c r="S142" i="3" l="1"/>
  <c r="W141" i="3"/>
  <c r="V141" i="3"/>
  <c r="T157" i="3"/>
  <c r="U156" i="3"/>
  <c r="T158" i="3" l="1"/>
  <c r="U157" i="3"/>
  <c r="W142" i="3"/>
  <c r="V142" i="3"/>
  <c r="S143" i="3"/>
  <c r="V143" i="3" l="1"/>
  <c r="S144" i="3"/>
  <c r="W143" i="3"/>
  <c r="T159" i="3"/>
  <c r="U158" i="3"/>
  <c r="T160" i="3" l="1"/>
  <c r="U159" i="3"/>
  <c r="S145" i="3"/>
  <c r="W144" i="3"/>
  <c r="V144" i="3"/>
  <c r="S146" i="3" l="1"/>
  <c r="W145" i="3"/>
  <c r="V145" i="3"/>
  <c r="T161" i="3"/>
  <c r="U160" i="3"/>
  <c r="T162" i="3" l="1"/>
  <c r="U161" i="3"/>
  <c r="W146" i="3"/>
  <c r="V146" i="3"/>
  <c r="S147" i="3"/>
  <c r="V147" i="3" l="1"/>
  <c r="S148" i="3"/>
  <c r="W147" i="3"/>
  <c r="U162" i="3"/>
  <c r="T163" i="3"/>
  <c r="S149" i="3" l="1"/>
  <c r="W148" i="3"/>
  <c r="V148" i="3"/>
  <c r="T164" i="3"/>
  <c r="U163" i="3"/>
  <c r="T165" i="3" l="1"/>
  <c r="U164" i="3"/>
  <c r="S150" i="3"/>
  <c r="W149" i="3"/>
  <c r="V149" i="3"/>
  <c r="W150" i="3" l="1"/>
  <c r="V150" i="3"/>
  <c r="S151" i="3"/>
  <c r="T166" i="3"/>
  <c r="U165" i="3"/>
  <c r="T167" i="3" l="1"/>
  <c r="U166" i="3"/>
  <c r="V151" i="3"/>
  <c r="S152" i="3"/>
  <c r="W151" i="3"/>
  <c r="S153" i="3" l="1"/>
  <c r="W152" i="3"/>
  <c r="V152" i="3"/>
  <c r="T168" i="3"/>
  <c r="U167" i="3"/>
  <c r="U168" i="3" l="1"/>
  <c r="T169" i="3"/>
  <c r="S154" i="3"/>
  <c r="W153" i="3"/>
  <c r="V153" i="3"/>
  <c r="W154" i="3" l="1"/>
  <c r="V154" i="3"/>
  <c r="S155" i="3"/>
  <c r="U169" i="3"/>
  <c r="T170" i="3"/>
  <c r="V155" i="3" l="1"/>
  <c r="S156" i="3"/>
  <c r="W155" i="3"/>
  <c r="U170" i="3"/>
  <c r="T171" i="3"/>
  <c r="S157" i="3" l="1"/>
  <c r="W156" i="3"/>
  <c r="V156" i="3"/>
  <c r="T172" i="3"/>
  <c r="U171" i="3"/>
  <c r="U172" i="3" l="1"/>
  <c r="T173" i="3"/>
  <c r="S158" i="3"/>
  <c r="W157" i="3"/>
  <c r="V157" i="3"/>
  <c r="W158" i="3" l="1"/>
  <c r="V158" i="3"/>
  <c r="S159" i="3"/>
  <c r="U173" i="3"/>
  <c r="T174" i="3"/>
  <c r="V159" i="3" l="1"/>
  <c r="S160" i="3"/>
  <c r="W159" i="3"/>
  <c r="U174" i="3"/>
  <c r="T175" i="3"/>
  <c r="S161" i="3" l="1"/>
  <c r="W160" i="3"/>
  <c r="V160" i="3"/>
  <c r="T176" i="3"/>
  <c r="U175" i="3"/>
  <c r="U176" i="3" l="1"/>
  <c r="T177" i="3"/>
  <c r="S162" i="3"/>
  <c r="W161" i="3"/>
  <c r="V161" i="3"/>
  <c r="V162" i="3" l="1"/>
  <c r="S163" i="3"/>
  <c r="W162" i="3"/>
  <c r="U177" i="3"/>
  <c r="T178" i="3"/>
  <c r="S164" i="3" l="1"/>
  <c r="W163" i="3"/>
  <c r="V163" i="3"/>
  <c r="U178" i="3"/>
  <c r="T179" i="3"/>
  <c r="T180" i="3" l="1"/>
  <c r="U179" i="3"/>
  <c r="S165" i="3"/>
  <c r="W164" i="3"/>
  <c r="V164" i="3"/>
  <c r="W165" i="3" l="1"/>
  <c r="S166" i="3"/>
  <c r="V165" i="3"/>
  <c r="T181" i="3"/>
  <c r="U180" i="3"/>
  <c r="T182" i="3" l="1"/>
  <c r="U181" i="3"/>
  <c r="V166" i="3"/>
  <c r="S167" i="3"/>
  <c r="W166" i="3"/>
  <c r="S168" i="3" l="1"/>
  <c r="W167" i="3"/>
  <c r="V167" i="3"/>
  <c r="T183" i="3"/>
  <c r="U182" i="3"/>
  <c r="T184" i="3" l="1"/>
  <c r="U183" i="3"/>
  <c r="S169" i="3"/>
  <c r="W168" i="3"/>
  <c r="V168" i="3"/>
  <c r="W169" i="3" l="1"/>
  <c r="S170" i="3"/>
  <c r="V169" i="3"/>
  <c r="U184" i="3"/>
  <c r="T185" i="3"/>
  <c r="V170" i="3" l="1"/>
  <c r="S171" i="3"/>
  <c r="W170" i="3"/>
  <c r="U185" i="3"/>
  <c r="T186" i="3"/>
  <c r="V171" i="3" l="1"/>
  <c r="S172" i="3"/>
  <c r="W171" i="3"/>
  <c r="U186" i="3"/>
  <c r="T187" i="3"/>
  <c r="S173" i="3" l="1"/>
  <c r="V172" i="3"/>
  <c r="W172" i="3"/>
  <c r="T188" i="3"/>
  <c r="U187" i="3"/>
  <c r="T189" i="3" l="1"/>
  <c r="U188" i="3"/>
  <c r="W173" i="3"/>
  <c r="V173" i="3"/>
  <c r="S174" i="3"/>
  <c r="V174" i="3" l="1"/>
  <c r="W174" i="3"/>
  <c r="S175" i="3"/>
  <c r="T190" i="3"/>
  <c r="U189" i="3"/>
  <c r="T191" i="3" l="1"/>
  <c r="U190" i="3"/>
  <c r="W175" i="3"/>
  <c r="V175" i="3"/>
  <c r="S176" i="3"/>
  <c r="S177" i="3" l="1"/>
  <c r="W176" i="3"/>
  <c r="V176" i="3"/>
  <c r="T192" i="3"/>
  <c r="U191" i="3"/>
  <c r="U192" i="3" l="1"/>
  <c r="T193" i="3"/>
  <c r="W177" i="3"/>
  <c r="S178" i="3"/>
  <c r="V177" i="3"/>
  <c r="V178" i="3" l="1"/>
  <c r="S179" i="3"/>
  <c r="W178" i="3"/>
  <c r="U193" i="3"/>
  <c r="T194" i="3"/>
  <c r="S180" i="3" l="1"/>
  <c r="W179" i="3"/>
  <c r="V179" i="3"/>
  <c r="U194" i="3"/>
  <c r="T195" i="3"/>
  <c r="T196" i="3" l="1"/>
  <c r="U195" i="3"/>
  <c r="S181" i="3"/>
  <c r="W180" i="3"/>
  <c r="V180" i="3"/>
  <c r="W181" i="3" l="1"/>
  <c r="S182" i="3"/>
  <c r="V181" i="3"/>
  <c r="T197" i="3"/>
  <c r="U196" i="3"/>
  <c r="T198" i="3" l="1"/>
  <c r="U197" i="3"/>
  <c r="V182" i="3"/>
  <c r="S183" i="3"/>
  <c r="W182" i="3"/>
  <c r="S184" i="3" l="1"/>
  <c r="W183" i="3"/>
  <c r="V183" i="3"/>
  <c r="T199" i="3"/>
  <c r="U198" i="3"/>
  <c r="T200" i="3" l="1"/>
  <c r="U199" i="3"/>
  <c r="S185" i="3"/>
  <c r="W184" i="3"/>
  <c r="V184" i="3"/>
  <c r="W185" i="3" l="1"/>
  <c r="S186" i="3"/>
  <c r="V185" i="3"/>
  <c r="U200" i="3"/>
  <c r="T201" i="3"/>
  <c r="V186" i="3" l="1"/>
  <c r="S187" i="3"/>
  <c r="W186" i="3"/>
  <c r="U201" i="3"/>
  <c r="T202" i="3"/>
  <c r="S188" i="3" l="1"/>
  <c r="W187" i="3"/>
  <c r="V187" i="3"/>
  <c r="U202" i="3"/>
  <c r="T203" i="3"/>
  <c r="T204" i="3" l="1"/>
  <c r="U203" i="3"/>
  <c r="S189" i="3"/>
  <c r="W188" i="3"/>
  <c r="V188" i="3"/>
  <c r="W189" i="3" l="1"/>
  <c r="S190" i="3"/>
  <c r="V189" i="3"/>
  <c r="U204" i="3"/>
  <c r="T205" i="3"/>
  <c r="V190" i="3" l="1"/>
  <c r="W190" i="3"/>
  <c r="S191" i="3"/>
  <c r="U205" i="3"/>
  <c r="T206" i="3"/>
  <c r="S192" i="3" l="1"/>
  <c r="W191" i="3"/>
  <c r="V191" i="3"/>
  <c r="U206" i="3"/>
  <c r="T207" i="3"/>
  <c r="T208" i="3" l="1"/>
  <c r="U207" i="3"/>
  <c r="S193" i="3"/>
  <c r="W192" i="3"/>
  <c r="V192" i="3"/>
  <c r="W193" i="3" l="1"/>
  <c r="S194" i="3"/>
  <c r="V193" i="3"/>
  <c r="U208" i="3"/>
  <c r="T209" i="3"/>
  <c r="V194" i="3" l="1"/>
  <c r="S195" i="3"/>
  <c r="W194" i="3"/>
  <c r="U209" i="3"/>
  <c r="T210" i="3"/>
  <c r="S196" i="3" l="1"/>
  <c r="V195" i="3"/>
  <c r="W195" i="3"/>
  <c r="U210" i="3"/>
  <c r="T211" i="3"/>
  <c r="T212" i="3" l="1"/>
  <c r="U211" i="3"/>
  <c r="S197" i="3"/>
  <c r="W196" i="3"/>
  <c r="V196" i="3"/>
  <c r="W197" i="3" l="1"/>
  <c r="S198" i="3"/>
  <c r="V197" i="3"/>
  <c r="T213" i="3"/>
  <c r="U212" i="3"/>
  <c r="T214" i="3" l="1"/>
  <c r="U213" i="3"/>
  <c r="V198" i="3"/>
  <c r="S199" i="3"/>
  <c r="W198" i="3"/>
  <c r="S200" i="3" l="1"/>
  <c r="W199" i="3"/>
  <c r="V199" i="3"/>
  <c r="T215" i="3"/>
  <c r="U214" i="3"/>
  <c r="T216" i="3" l="1"/>
  <c r="U215" i="3"/>
  <c r="S201" i="3"/>
  <c r="W200" i="3"/>
  <c r="V200" i="3"/>
  <c r="W201" i="3" l="1"/>
  <c r="S202" i="3"/>
  <c r="V201" i="3"/>
  <c r="U216" i="3"/>
  <c r="T217" i="3"/>
  <c r="V202" i="3" l="1"/>
  <c r="S203" i="3"/>
  <c r="W202" i="3"/>
  <c r="U217" i="3"/>
  <c r="T218" i="3"/>
  <c r="V203" i="3" l="1"/>
  <c r="S204" i="3"/>
  <c r="W203" i="3"/>
  <c r="U218" i="3"/>
  <c r="T219" i="3"/>
  <c r="S205" i="3" l="1"/>
  <c r="V204" i="3"/>
  <c r="W204" i="3"/>
  <c r="T220" i="3"/>
  <c r="U219" i="3"/>
  <c r="U220" i="3" l="1"/>
  <c r="T221" i="3"/>
  <c r="W205" i="3"/>
  <c r="V205" i="3"/>
  <c r="S206" i="3"/>
  <c r="U221" i="3" l="1"/>
  <c r="T222" i="3"/>
  <c r="V206" i="3"/>
  <c r="W206" i="3"/>
  <c r="S207" i="3"/>
  <c r="U222" i="3" l="1"/>
  <c r="T223" i="3"/>
  <c r="W207" i="3"/>
  <c r="V207" i="3"/>
  <c r="S208" i="3"/>
  <c r="T224" i="3" l="1"/>
  <c r="U223" i="3"/>
  <c r="S209" i="3"/>
  <c r="W208" i="3"/>
  <c r="V208" i="3"/>
  <c r="W209" i="3" l="1"/>
  <c r="S210" i="3"/>
  <c r="V209" i="3"/>
  <c r="U224" i="3"/>
  <c r="T225" i="3"/>
  <c r="V210" i="3" l="1"/>
  <c r="S211" i="3"/>
  <c r="W210" i="3"/>
  <c r="U225" i="3"/>
  <c r="T226" i="3"/>
  <c r="S212" i="3" l="1"/>
  <c r="W211" i="3"/>
  <c r="V211" i="3"/>
  <c r="U226" i="3"/>
  <c r="T227" i="3"/>
  <c r="T228" i="3" l="1"/>
  <c r="U227" i="3"/>
  <c r="S213" i="3"/>
  <c r="W212" i="3"/>
  <c r="V212" i="3"/>
  <c r="W213" i="3" l="1"/>
  <c r="S214" i="3"/>
  <c r="V213" i="3"/>
  <c r="T229" i="3"/>
  <c r="U228" i="3"/>
  <c r="T230" i="3" l="1"/>
  <c r="U229" i="3"/>
  <c r="V214" i="3"/>
  <c r="S215" i="3"/>
  <c r="W214" i="3"/>
  <c r="S216" i="3" l="1"/>
  <c r="W215" i="3"/>
  <c r="V215" i="3"/>
  <c r="T231" i="3"/>
  <c r="U230" i="3"/>
  <c r="T232" i="3" l="1"/>
  <c r="U231" i="3"/>
  <c r="S217" i="3"/>
  <c r="W216" i="3"/>
  <c r="V216" i="3"/>
  <c r="W217" i="3" l="1"/>
  <c r="S218" i="3"/>
  <c r="V217" i="3"/>
  <c r="U232" i="3"/>
  <c r="T233" i="3"/>
  <c r="V218" i="3" l="1"/>
  <c r="S219" i="3"/>
  <c r="W218" i="3"/>
  <c r="U233" i="3"/>
  <c r="T234" i="3"/>
  <c r="V219" i="3" l="1"/>
  <c r="S220" i="3"/>
  <c r="W219" i="3"/>
  <c r="U234" i="3"/>
  <c r="T235" i="3"/>
  <c r="S221" i="3" l="1"/>
  <c r="V220" i="3"/>
  <c r="W220" i="3"/>
  <c r="T236" i="3"/>
  <c r="U235" i="3"/>
  <c r="U236" i="3" l="1"/>
  <c r="T237" i="3"/>
  <c r="W221" i="3"/>
  <c r="V221" i="3"/>
  <c r="S222" i="3"/>
  <c r="U237" i="3" l="1"/>
  <c r="T238" i="3"/>
  <c r="V222" i="3"/>
  <c r="W222" i="3"/>
  <c r="S223" i="3"/>
  <c r="U238" i="3" l="1"/>
  <c r="T239" i="3"/>
  <c r="W223" i="3"/>
  <c r="V223" i="3"/>
  <c r="S224" i="3"/>
  <c r="T240" i="3" l="1"/>
  <c r="U239" i="3"/>
  <c r="S225" i="3"/>
  <c r="W224" i="3"/>
  <c r="V224" i="3"/>
  <c r="W225" i="3" l="1"/>
  <c r="S226" i="3"/>
  <c r="V225" i="3"/>
  <c r="U240" i="3"/>
  <c r="T241" i="3"/>
  <c r="V226" i="3" l="1"/>
  <c r="S227" i="3"/>
  <c r="W226" i="3"/>
  <c r="U241" i="3"/>
  <c r="T242" i="3"/>
  <c r="S228" i="3" l="1"/>
  <c r="W227" i="3"/>
  <c r="V227" i="3"/>
  <c r="U242" i="3"/>
  <c r="T243" i="3"/>
  <c r="T244" i="3" l="1"/>
  <c r="U243" i="3"/>
  <c r="S229" i="3"/>
  <c r="W228" i="3"/>
  <c r="V228" i="3"/>
  <c r="W229" i="3" l="1"/>
  <c r="S230" i="3"/>
  <c r="V229" i="3"/>
  <c r="T245" i="3"/>
  <c r="U244" i="3"/>
  <c r="T246" i="3" l="1"/>
  <c r="U245" i="3"/>
  <c r="V230" i="3"/>
  <c r="S231" i="3"/>
  <c r="W230" i="3"/>
  <c r="S232" i="3" l="1"/>
  <c r="W231" i="3"/>
  <c r="V231" i="3"/>
  <c r="T247" i="3"/>
  <c r="U246" i="3"/>
  <c r="T248" i="3" l="1"/>
  <c r="U247" i="3"/>
  <c r="S233" i="3"/>
  <c r="W232" i="3"/>
  <c r="V232" i="3"/>
  <c r="W233" i="3" l="1"/>
  <c r="S234" i="3"/>
  <c r="V233" i="3"/>
  <c r="U248" i="3"/>
  <c r="T249" i="3"/>
  <c r="V234" i="3" l="1"/>
  <c r="S235" i="3"/>
  <c r="W234" i="3"/>
  <c r="U249" i="3"/>
  <c r="T250" i="3"/>
  <c r="V235" i="3" l="1"/>
  <c r="S236" i="3"/>
  <c r="W235" i="3"/>
  <c r="U250" i="3"/>
  <c r="T251" i="3"/>
  <c r="S237" i="3" l="1"/>
  <c r="V236" i="3"/>
  <c r="W236" i="3"/>
  <c r="T252" i="3"/>
  <c r="U251" i="3"/>
  <c r="U252" i="3" l="1"/>
  <c r="T253" i="3"/>
  <c r="W237" i="3"/>
  <c r="V237" i="3"/>
  <c r="S238" i="3"/>
  <c r="U253" i="3" l="1"/>
  <c r="T254" i="3"/>
  <c r="V238" i="3"/>
  <c r="W238" i="3"/>
  <c r="S239" i="3"/>
  <c r="U254" i="3" l="1"/>
  <c r="T255" i="3"/>
  <c r="W239" i="3"/>
  <c r="V239" i="3"/>
  <c r="S240" i="3"/>
  <c r="T256" i="3" l="1"/>
  <c r="U255" i="3"/>
  <c r="S241" i="3"/>
  <c r="W240" i="3"/>
  <c r="V240" i="3"/>
  <c r="W241" i="3" l="1"/>
  <c r="S242" i="3"/>
  <c r="V241" i="3"/>
  <c r="U256" i="3"/>
  <c r="T257" i="3"/>
  <c r="V242" i="3" l="1"/>
  <c r="S243" i="3"/>
  <c r="W242" i="3"/>
  <c r="U257" i="3"/>
  <c r="T258" i="3"/>
  <c r="S244" i="3" l="1"/>
  <c r="W243" i="3"/>
  <c r="V243" i="3"/>
  <c r="U258" i="3"/>
  <c r="T259" i="3"/>
  <c r="T260" i="3" l="1"/>
  <c r="U259" i="3"/>
  <c r="S245" i="3"/>
  <c r="W244" i="3"/>
  <c r="V244" i="3"/>
  <c r="W245" i="3" l="1"/>
  <c r="S246" i="3"/>
  <c r="V245" i="3"/>
  <c r="T261" i="3"/>
  <c r="U260" i="3"/>
  <c r="T262" i="3" l="1"/>
  <c r="U261" i="3"/>
  <c r="V246" i="3"/>
  <c r="S247" i="3"/>
  <c r="W246" i="3"/>
  <c r="S248" i="3" l="1"/>
  <c r="W247" i="3"/>
  <c r="V247" i="3"/>
  <c r="U262" i="3"/>
  <c r="T263" i="3"/>
  <c r="T264" i="3" l="1"/>
  <c r="U263" i="3"/>
  <c r="S249" i="3"/>
  <c r="W248" i="3"/>
  <c r="V248" i="3"/>
  <c r="W249" i="3" l="1"/>
  <c r="S250" i="3"/>
  <c r="V249" i="3"/>
  <c r="T265" i="3"/>
  <c r="U264" i="3"/>
  <c r="T266" i="3" l="1"/>
  <c r="U265" i="3"/>
  <c r="V250" i="3"/>
  <c r="S251" i="3"/>
  <c r="W250" i="3"/>
  <c r="V251" i="3" l="1"/>
  <c r="S252" i="3"/>
  <c r="W251" i="3"/>
  <c r="T267" i="3"/>
  <c r="U266" i="3"/>
  <c r="T268" i="3" l="1"/>
  <c r="U267" i="3"/>
  <c r="S253" i="3"/>
  <c r="V252" i="3"/>
  <c r="W252" i="3"/>
  <c r="W253" i="3" l="1"/>
  <c r="V253" i="3"/>
  <c r="S254" i="3"/>
  <c r="U268" i="3"/>
  <c r="T269" i="3"/>
  <c r="V254" i="3" l="1"/>
  <c r="W254" i="3"/>
  <c r="S255" i="3"/>
  <c r="U269" i="3"/>
  <c r="T270" i="3"/>
  <c r="W255" i="3" l="1"/>
  <c r="V255" i="3"/>
  <c r="S256" i="3"/>
  <c r="U270" i="3"/>
  <c r="T271" i="3"/>
  <c r="S257" i="3" l="1"/>
  <c r="W256" i="3"/>
  <c r="V256" i="3"/>
  <c r="I3" i="4" s="1"/>
  <c r="T272" i="3"/>
  <c r="U271" i="3"/>
  <c r="I5" i="4" l="1"/>
  <c r="I6" i="4"/>
  <c r="U272" i="3"/>
  <c r="T273" i="3"/>
  <c r="W257" i="3"/>
  <c r="S258" i="3"/>
  <c r="V257" i="3"/>
  <c r="K10" i="4" l="1"/>
  <c r="K5" i="4"/>
  <c r="J6" i="4" s="1"/>
  <c r="K6" i="4"/>
  <c r="J7" i="4" s="1"/>
  <c r="V258" i="3"/>
  <c r="S259" i="3"/>
  <c r="W258" i="3"/>
  <c r="T274" i="3"/>
  <c r="U273" i="3"/>
  <c r="K7" i="4" l="1"/>
  <c r="K8" i="4" s="1"/>
  <c r="J8" i="4"/>
  <c r="T275" i="3"/>
  <c r="U274" i="3"/>
  <c r="S260" i="3"/>
  <c r="W259" i="3"/>
  <c r="V259" i="3"/>
  <c r="J9" i="4" l="1"/>
  <c r="K9" i="4"/>
  <c r="D5" i="4" s="1"/>
  <c r="S261" i="3"/>
  <c r="W260" i="3"/>
  <c r="V260" i="3"/>
  <c r="T276" i="3"/>
  <c r="U275" i="3"/>
  <c r="T277" i="3" l="1"/>
  <c r="U276" i="3"/>
  <c r="W261" i="3"/>
  <c r="S262" i="3"/>
  <c r="V261" i="3"/>
  <c r="V262" i="3" l="1"/>
  <c r="S263" i="3"/>
  <c r="W262" i="3"/>
  <c r="U277" i="3"/>
  <c r="T278" i="3"/>
  <c r="S264" i="3" l="1"/>
  <c r="W263" i="3"/>
  <c r="V263" i="3"/>
  <c r="T279" i="3"/>
  <c r="U278" i="3"/>
  <c r="T280" i="3" l="1"/>
  <c r="U279" i="3"/>
  <c r="S265" i="3"/>
  <c r="W264" i="3"/>
  <c r="V264" i="3"/>
  <c r="W265" i="3" l="1"/>
  <c r="S266" i="3"/>
  <c r="V265" i="3"/>
  <c r="U280" i="3"/>
  <c r="T281" i="3"/>
  <c r="V266" i="3" l="1"/>
  <c r="S267" i="3"/>
  <c r="W266" i="3"/>
  <c r="T282" i="3"/>
  <c r="U281" i="3"/>
  <c r="T283" i="3" l="1"/>
  <c r="U282" i="3"/>
  <c r="S268" i="3"/>
  <c r="W267" i="3"/>
  <c r="V267" i="3"/>
  <c r="S269" i="3" l="1"/>
  <c r="W268" i="3"/>
  <c r="V268" i="3"/>
  <c r="T284" i="3"/>
  <c r="U283" i="3"/>
  <c r="T285" i="3" l="1"/>
  <c r="U284" i="3"/>
  <c r="W269" i="3"/>
  <c r="S270" i="3"/>
  <c r="V269" i="3"/>
  <c r="V270" i="3" l="1"/>
  <c r="S271" i="3"/>
  <c r="W270" i="3"/>
  <c r="U285" i="3"/>
  <c r="T286" i="3"/>
  <c r="V271" i="3" l="1"/>
  <c r="S272" i="3"/>
  <c r="W271" i="3"/>
  <c r="T287" i="3"/>
  <c r="U286" i="3"/>
  <c r="T288" i="3" l="1"/>
  <c r="U287" i="3"/>
  <c r="S273" i="3"/>
  <c r="W272" i="3"/>
  <c r="V272" i="3"/>
  <c r="W273" i="3" l="1"/>
  <c r="V273" i="3"/>
  <c r="S274" i="3"/>
  <c r="U288" i="3"/>
  <c r="T289" i="3"/>
  <c r="V274" i="3" l="1"/>
  <c r="S275" i="3"/>
  <c r="W274" i="3"/>
  <c r="T290" i="3"/>
  <c r="U289" i="3"/>
  <c r="T291" i="3" l="1"/>
  <c r="U290" i="3"/>
  <c r="S276" i="3"/>
  <c r="W275" i="3"/>
  <c r="V275" i="3"/>
  <c r="S277" i="3" l="1"/>
  <c r="W276" i="3"/>
  <c r="V276" i="3"/>
  <c r="T292" i="3"/>
  <c r="U291" i="3"/>
  <c r="T293" i="3" l="1"/>
  <c r="U292" i="3"/>
  <c r="W277" i="3"/>
  <c r="V277" i="3"/>
  <c r="S278" i="3"/>
  <c r="V278" i="3" l="1"/>
  <c r="S279" i="3"/>
  <c r="W278" i="3"/>
  <c r="U293" i="3"/>
  <c r="T294" i="3"/>
  <c r="S280" i="3" l="1"/>
  <c r="W279" i="3"/>
  <c r="V279" i="3"/>
  <c r="T295" i="3"/>
  <c r="U294" i="3"/>
  <c r="T296" i="3" l="1"/>
  <c r="U295" i="3"/>
  <c r="S281" i="3"/>
  <c r="W280" i="3"/>
  <c r="V280" i="3"/>
  <c r="W281" i="3" l="1"/>
  <c r="V281" i="3"/>
  <c r="S282" i="3"/>
  <c r="U296" i="3"/>
  <c r="T297" i="3"/>
  <c r="V282" i="3" l="1"/>
  <c r="S283" i="3"/>
  <c r="W282" i="3"/>
  <c r="T298" i="3"/>
  <c r="U297" i="3"/>
  <c r="T299" i="3" l="1"/>
  <c r="U298" i="3"/>
  <c r="S284" i="3"/>
  <c r="W283" i="3"/>
  <c r="V283" i="3"/>
  <c r="S285" i="3" l="1"/>
  <c r="W284" i="3"/>
  <c r="V284" i="3"/>
  <c r="T300" i="3"/>
  <c r="U299" i="3"/>
  <c r="T301" i="3" l="1"/>
  <c r="U300" i="3"/>
  <c r="W285" i="3"/>
  <c r="V285" i="3"/>
  <c r="S286" i="3"/>
  <c r="V286" i="3" l="1"/>
  <c r="S287" i="3"/>
  <c r="W286" i="3"/>
  <c r="U301" i="3"/>
  <c r="T302" i="3"/>
  <c r="S288" i="3" l="1"/>
  <c r="W287" i="3"/>
  <c r="V287" i="3"/>
  <c r="T303" i="3"/>
  <c r="U302" i="3"/>
  <c r="T304" i="3" l="1"/>
  <c r="U303" i="3"/>
  <c r="S289" i="3"/>
  <c r="W288" i="3"/>
  <c r="V288" i="3"/>
  <c r="W289" i="3" l="1"/>
  <c r="V289" i="3"/>
  <c r="S290" i="3"/>
  <c r="U304" i="3"/>
  <c r="T305" i="3"/>
  <c r="V290" i="3" l="1"/>
  <c r="S291" i="3"/>
  <c r="W290" i="3"/>
  <c r="T306" i="3"/>
  <c r="U305" i="3"/>
  <c r="T307" i="3" l="1"/>
  <c r="U306" i="3"/>
  <c r="S292" i="3"/>
  <c r="W291" i="3"/>
  <c r="V291" i="3"/>
  <c r="S293" i="3" l="1"/>
  <c r="W292" i="3"/>
  <c r="V292" i="3"/>
  <c r="T308" i="3"/>
  <c r="U307" i="3"/>
  <c r="T309" i="3" l="1"/>
  <c r="U308" i="3"/>
  <c r="W293" i="3"/>
  <c r="V293" i="3"/>
  <c r="S294" i="3"/>
  <c r="V294" i="3" l="1"/>
  <c r="S295" i="3"/>
  <c r="W294" i="3"/>
  <c r="U309" i="3"/>
  <c r="T310" i="3"/>
  <c r="S296" i="3" l="1"/>
  <c r="W295" i="3"/>
  <c r="V295" i="3"/>
  <c r="T311" i="3"/>
  <c r="U310" i="3"/>
  <c r="U311" i="3" l="1"/>
  <c r="T312" i="3"/>
  <c r="S297" i="3"/>
  <c r="W296" i="3"/>
  <c r="V296" i="3"/>
  <c r="W297" i="3" l="1"/>
  <c r="V297" i="3"/>
  <c r="S298" i="3"/>
  <c r="T313" i="3"/>
  <c r="U312" i="3"/>
  <c r="T314" i="3" l="1"/>
  <c r="U313" i="3"/>
  <c r="V298" i="3"/>
  <c r="S299" i="3"/>
  <c r="W298" i="3"/>
  <c r="S300" i="3" l="1"/>
  <c r="W299" i="3"/>
  <c r="V299" i="3"/>
  <c r="T315" i="3"/>
  <c r="U314" i="3"/>
  <c r="T316" i="3" l="1"/>
  <c r="U315" i="3"/>
  <c r="S301" i="3"/>
  <c r="W300" i="3"/>
  <c r="V300" i="3"/>
  <c r="W301" i="3" l="1"/>
  <c r="V301" i="3"/>
  <c r="S302" i="3"/>
  <c r="T317" i="3"/>
  <c r="U316" i="3"/>
  <c r="T318" i="3" l="1"/>
  <c r="U317" i="3"/>
  <c r="V302" i="3"/>
  <c r="S303" i="3"/>
  <c r="W302" i="3"/>
  <c r="S304" i="3" l="1"/>
  <c r="W303" i="3"/>
  <c r="V303" i="3"/>
  <c r="T319" i="3"/>
  <c r="U318" i="3"/>
  <c r="T320" i="3" l="1"/>
  <c r="U319" i="3"/>
  <c r="S305" i="3"/>
  <c r="W304" i="3"/>
  <c r="V304" i="3"/>
  <c r="W305" i="3" l="1"/>
  <c r="V305" i="3"/>
  <c r="S306" i="3"/>
  <c r="T321" i="3"/>
  <c r="U320" i="3"/>
  <c r="U321" i="3" l="1"/>
  <c r="T322" i="3"/>
  <c r="V306" i="3"/>
  <c r="S307" i="3"/>
  <c r="W306" i="3"/>
  <c r="S308" i="3" l="1"/>
  <c r="W307" i="3"/>
  <c r="V307" i="3"/>
  <c r="T323" i="3"/>
  <c r="U322" i="3"/>
  <c r="T324" i="3" l="1"/>
  <c r="U323" i="3"/>
  <c r="S309" i="3"/>
  <c r="W308" i="3"/>
  <c r="V308" i="3"/>
  <c r="W309" i="3" l="1"/>
  <c r="V309" i="3"/>
  <c r="S310" i="3"/>
  <c r="T325" i="3"/>
  <c r="U324" i="3"/>
  <c r="T326" i="3" l="1"/>
  <c r="U325" i="3"/>
  <c r="V310" i="3"/>
  <c r="S311" i="3"/>
  <c r="W310" i="3"/>
  <c r="S312" i="3" l="1"/>
  <c r="W311" i="3"/>
  <c r="V311" i="3"/>
  <c r="T327" i="3"/>
  <c r="U326" i="3"/>
  <c r="T328" i="3" l="1"/>
  <c r="U327" i="3"/>
  <c r="W312" i="3"/>
  <c r="V312" i="3"/>
  <c r="S313" i="3"/>
  <c r="S314" i="3" l="1"/>
  <c r="W313" i="3"/>
  <c r="V313" i="3"/>
  <c r="T329" i="3"/>
  <c r="U328" i="3"/>
  <c r="T330" i="3" l="1"/>
  <c r="U329" i="3"/>
  <c r="W314" i="3"/>
  <c r="V314" i="3"/>
  <c r="S315" i="3"/>
  <c r="V315" i="3" l="1"/>
  <c r="S316" i="3"/>
  <c r="W315" i="3"/>
  <c r="T331" i="3"/>
  <c r="U330" i="3"/>
  <c r="T332" i="3" l="1"/>
  <c r="U331" i="3"/>
  <c r="S317" i="3"/>
  <c r="W316" i="3"/>
  <c r="V316" i="3"/>
  <c r="S318" i="3" l="1"/>
  <c r="W317" i="3"/>
  <c r="V317" i="3"/>
  <c r="T333" i="3"/>
  <c r="U332" i="3"/>
  <c r="T334" i="3" l="1"/>
  <c r="U333" i="3"/>
  <c r="W318" i="3"/>
  <c r="V318" i="3"/>
  <c r="S319" i="3"/>
  <c r="V319" i="3" l="1"/>
  <c r="S320" i="3"/>
  <c r="W319" i="3"/>
  <c r="T335" i="3"/>
  <c r="U334" i="3"/>
  <c r="T336" i="3" l="1"/>
  <c r="U335" i="3"/>
  <c r="S321" i="3"/>
  <c r="W320" i="3"/>
  <c r="V320" i="3"/>
  <c r="S322" i="3" l="1"/>
  <c r="W321" i="3"/>
  <c r="V321" i="3"/>
  <c r="T337" i="3"/>
  <c r="U336" i="3"/>
  <c r="U337" i="3" l="1"/>
  <c r="T338" i="3"/>
  <c r="W322" i="3"/>
  <c r="V322" i="3"/>
  <c r="S323" i="3"/>
  <c r="T339" i="3" l="1"/>
  <c r="U338" i="3"/>
  <c r="V323" i="3"/>
  <c r="S324" i="3"/>
  <c r="W323" i="3"/>
  <c r="S325" i="3" l="1"/>
  <c r="W324" i="3"/>
  <c r="V324" i="3"/>
  <c r="T340" i="3"/>
  <c r="U339" i="3"/>
  <c r="T341" i="3" l="1"/>
  <c r="U340" i="3"/>
  <c r="S326" i="3"/>
  <c r="W325" i="3"/>
  <c r="V325" i="3"/>
  <c r="W326" i="3" l="1"/>
  <c r="V326" i="3"/>
  <c r="S327" i="3"/>
  <c r="T342" i="3"/>
  <c r="U341" i="3"/>
  <c r="T343" i="3" l="1"/>
  <c r="U342" i="3"/>
  <c r="V327" i="3"/>
  <c r="S328" i="3"/>
  <c r="W327" i="3"/>
  <c r="S329" i="3" l="1"/>
  <c r="W328" i="3"/>
  <c r="V328" i="3"/>
  <c r="T344" i="3"/>
  <c r="U343" i="3"/>
  <c r="T345" i="3" l="1"/>
  <c r="U344" i="3"/>
  <c r="S330" i="3"/>
  <c r="W329" i="3"/>
  <c r="V329" i="3"/>
  <c r="W330" i="3" l="1"/>
  <c r="V330" i="3"/>
  <c r="S331" i="3"/>
  <c r="T346" i="3"/>
  <c r="U345" i="3"/>
  <c r="T347" i="3" l="1"/>
  <c r="U346" i="3"/>
  <c r="V331" i="3"/>
  <c r="S332" i="3"/>
  <c r="W331" i="3"/>
  <c r="S333" i="3" l="1"/>
  <c r="W332" i="3"/>
  <c r="V332" i="3"/>
  <c r="T348" i="3"/>
  <c r="U347" i="3"/>
  <c r="T349" i="3" l="1"/>
  <c r="U348" i="3"/>
  <c r="S334" i="3"/>
  <c r="W333" i="3"/>
  <c r="V333" i="3"/>
  <c r="W334" i="3" l="1"/>
  <c r="V334" i="3"/>
  <c r="S335" i="3"/>
  <c r="T350" i="3"/>
  <c r="U349" i="3"/>
  <c r="T351" i="3" l="1"/>
  <c r="U350" i="3"/>
  <c r="V335" i="3"/>
  <c r="S336" i="3"/>
  <c r="W335" i="3"/>
  <c r="S337" i="3" l="1"/>
  <c r="W336" i="3"/>
  <c r="V336" i="3"/>
  <c r="T352" i="3"/>
  <c r="U351" i="3"/>
  <c r="T353" i="3" l="1"/>
  <c r="U352" i="3"/>
  <c r="S338" i="3"/>
  <c r="W337" i="3"/>
  <c r="V337" i="3"/>
  <c r="W338" i="3" l="1"/>
  <c r="V338" i="3"/>
  <c r="S339" i="3"/>
  <c r="U353" i="3"/>
  <c r="T354" i="3"/>
  <c r="V339" i="3" l="1"/>
  <c r="S340" i="3"/>
  <c r="W339" i="3"/>
  <c r="T355" i="3"/>
  <c r="U354" i="3"/>
  <c r="T356" i="3" l="1"/>
  <c r="U355" i="3"/>
  <c r="S341" i="3"/>
  <c r="W340" i="3"/>
  <c r="V340" i="3"/>
  <c r="S342" i="3" l="1"/>
  <c r="W341" i="3"/>
  <c r="V341" i="3"/>
  <c r="T357" i="3"/>
  <c r="U356" i="3"/>
  <c r="T358" i="3" l="1"/>
  <c r="U357" i="3"/>
  <c r="W342" i="3"/>
  <c r="V342" i="3"/>
  <c r="S343" i="3"/>
  <c r="V343" i="3" l="1"/>
  <c r="S344" i="3"/>
  <c r="W343" i="3"/>
  <c r="T359" i="3"/>
  <c r="U358" i="3"/>
  <c r="T360" i="3" l="1"/>
  <c r="U359" i="3"/>
  <c r="S345" i="3"/>
  <c r="W344" i="3"/>
  <c r="V344" i="3"/>
  <c r="S346" i="3" l="1"/>
  <c r="W345" i="3"/>
  <c r="V345" i="3"/>
  <c r="T361" i="3"/>
  <c r="U360" i="3"/>
  <c r="T362" i="3" l="1"/>
  <c r="U361" i="3"/>
  <c r="W346" i="3"/>
  <c r="V346" i="3"/>
  <c r="S347" i="3"/>
  <c r="V347" i="3" l="1"/>
  <c r="S348" i="3"/>
  <c r="W347" i="3"/>
  <c r="T363" i="3"/>
  <c r="U362" i="3"/>
  <c r="T364" i="3" l="1"/>
  <c r="U363" i="3"/>
  <c r="S349" i="3"/>
  <c r="W348" i="3"/>
  <c r="V348" i="3"/>
  <c r="S350" i="3" l="1"/>
  <c r="W349" i="3"/>
  <c r="V349" i="3"/>
  <c r="T365" i="3"/>
  <c r="U364" i="3"/>
  <c r="T366" i="3" l="1"/>
  <c r="U365" i="3"/>
  <c r="W350" i="3"/>
  <c r="V350" i="3"/>
  <c r="S351" i="3"/>
  <c r="V351" i="3" l="1"/>
  <c r="S352" i="3"/>
  <c r="W351" i="3"/>
  <c r="T367" i="3"/>
  <c r="U366" i="3"/>
  <c r="T368" i="3" l="1"/>
  <c r="U367" i="3"/>
  <c r="S353" i="3"/>
  <c r="W352" i="3"/>
  <c r="V352" i="3"/>
  <c r="S354" i="3" l="1"/>
  <c r="W353" i="3"/>
  <c r="V353" i="3"/>
  <c r="T369" i="3"/>
  <c r="U368" i="3"/>
  <c r="U369" i="3" l="1"/>
  <c r="T370" i="3"/>
  <c r="W354" i="3"/>
  <c r="V354" i="3"/>
  <c r="S355" i="3"/>
  <c r="T371" i="3" l="1"/>
  <c r="U370" i="3"/>
  <c r="V355" i="3"/>
  <c r="S356" i="3"/>
  <c r="W355" i="3"/>
  <c r="S357" i="3" l="1"/>
  <c r="W356" i="3"/>
  <c r="V356" i="3"/>
  <c r="T372" i="3"/>
  <c r="U371" i="3"/>
  <c r="T373" i="3" l="1"/>
  <c r="U372" i="3"/>
  <c r="S358" i="3"/>
  <c r="W357" i="3"/>
  <c r="V357" i="3"/>
  <c r="W358" i="3" l="1"/>
  <c r="V358" i="3"/>
  <c r="S359" i="3"/>
  <c r="T374" i="3"/>
  <c r="U373" i="3"/>
  <c r="T375" i="3" l="1"/>
  <c r="U374" i="3"/>
  <c r="V359" i="3"/>
  <c r="S360" i="3"/>
  <c r="W359" i="3"/>
  <c r="S361" i="3" l="1"/>
  <c r="W360" i="3"/>
  <c r="V360" i="3"/>
  <c r="T376" i="3"/>
  <c r="U375" i="3"/>
  <c r="T377" i="3" l="1"/>
  <c r="U376" i="3"/>
  <c r="S362" i="3"/>
  <c r="W361" i="3"/>
  <c r="V361" i="3"/>
  <c r="W362" i="3" l="1"/>
  <c r="V362" i="3"/>
  <c r="S363" i="3"/>
  <c r="T378" i="3"/>
  <c r="U377" i="3"/>
  <c r="U378" i="3" l="1"/>
  <c r="T379" i="3"/>
  <c r="V363" i="3"/>
  <c r="S364" i="3"/>
  <c r="W363" i="3"/>
  <c r="S365" i="3" l="1"/>
  <c r="W364" i="3"/>
  <c r="V364" i="3"/>
  <c r="T380" i="3"/>
  <c r="U380" i="3" s="1"/>
  <c r="U379" i="3"/>
  <c r="S366" i="3" l="1"/>
  <c r="W365" i="3"/>
  <c r="V365" i="3"/>
  <c r="W366" i="3" l="1"/>
  <c r="V366" i="3"/>
  <c r="S367" i="3"/>
  <c r="V367" i="3" l="1"/>
  <c r="S368" i="3"/>
  <c r="W367" i="3"/>
  <c r="S369" i="3" l="1"/>
  <c r="W368" i="3"/>
  <c r="V368" i="3"/>
  <c r="S370" i="3" l="1"/>
  <c r="W369" i="3"/>
  <c r="V369" i="3"/>
  <c r="W370" i="3" l="1"/>
  <c r="V370" i="3"/>
  <c r="S371" i="3"/>
  <c r="V371" i="3" l="1"/>
  <c r="S372" i="3"/>
  <c r="W371" i="3"/>
  <c r="S373" i="3" l="1"/>
  <c r="W372" i="3"/>
  <c r="V372" i="3"/>
  <c r="S374" i="3" l="1"/>
  <c r="W373" i="3"/>
  <c r="V373" i="3"/>
  <c r="W374" i="3" l="1"/>
  <c r="V374" i="3"/>
  <c r="S375" i="3"/>
  <c r="V375" i="3" l="1"/>
  <c r="S376" i="3"/>
  <c r="W375" i="3"/>
  <c r="S377" i="3" l="1"/>
  <c r="W376" i="3"/>
  <c r="V376" i="3"/>
  <c r="S378" i="3" l="1"/>
  <c r="W377" i="3"/>
  <c r="V377" i="3"/>
  <c r="W378" i="3" l="1"/>
  <c r="V378" i="3"/>
  <c r="M6" i="1" l="1"/>
  <c r="L6" i="1"/>
  <c r="L7" i="1"/>
  <c r="M7" i="1"/>
  <c r="D6" i="4" l="1"/>
  <c r="C6" i="4" s="1"/>
</calcChain>
</file>

<file path=xl/sharedStrings.xml><?xml version="1.0" encoding="utf-8"?>
<sst xmlns="http://schemas.openxmlformats.org/spreadsheetml/2006/main" count="156" uniqueCount="129">
  <si>
    <t>H. deb.</t>
  </si>
  <si>
    <t>H. Fin.</t>
  </si>
  <si>
    <t>Pause</t>
  </si>
  <si>
    <t>00:30-08:00</t>
  </si>
  <si>
    <t>07:00-15:00</t>
  </si>
  <si>
    <t>08:00-16:00</t>
  </si>
  <si>
    <t>09:00-17:00</t>
  </si>
  <si>
    <t>10:00-18:00</t>
  </si>
  <si>
    <t>11:00-19:00</t>
  </si>
  <si>
    <t>12:00-20:00</t>
  </si>
  <si>
    <t>13:00-21:00</t>
  </si>
  <si>
    <t>20:00-03:30</t>
  </si>
  <si>
    <t>21:00-04:30</t>
  </si>
  <si>
    <t>jour</t>
  </si>
  <si>
    <t>mois</t>
  </si>
  <si>
    <t>semaine</t>
  </si>
  <si>
    <t>OUI</t>
  </si>
  <si>
    <t>Planning de congés</t>
  </si>
  <si>
    <t>Dossier</t>
  </si>
  <si>
    <t>Début</t>
  </si>
  <si>
    <t>Date  début</t>
  </si>
  <si>
    <t>Année</t>
  </si>
  <si>
    <t>MOIS</t>
  </si>
  <si>
    <t>NUM MOIS</t>
  </si>
  <si>
    <t>FERIES</t>
  </si>
  <si>
    <t>Motif d'absence</t>
  </si>
  <si>
    <t>Semaines</t>
  </si>
  <si>
    <t>Contrat</t>
  </si>
  <si>
    <t>JANVIER</t>
  </si>
  <si>
    <t>AAH</t>
  </si>
  <si>
    <t>FÉVRIER</t>
  </si>
  <si>
    <t xml:space="preserve">Pâques </t>
  </si>
  <si>
    <t>AAJ</t>
  </si>
  <si>
    <t>MARS</t>
  </si>
  <si>
    <t>AIH</t>
  </si>
  <si>
    <t>AVRIL</t>
  </si>
  <si>
    <t>AIJ</t>
  </si>
  <si>
    <t>MAI</t>
  </si>
  <si>
    <t>ANH</t>
  </si>
  <si>
    <t>JUIN</t>
  </si>
  <si>
    <t>ANJ</t>
  </si>
  <si>
    <t>JUILLET</t>
  </si>
  <si>
    <t>ATJ</t>
  </si>
  <si>
    <t>AOÛT</t>
  </si>
  <si>
    <t>ATV</t>
  </si>
  <si>
    <t>SEPTEMBRE</t>
  </si>
  <si>
    <t>CAD</t>
  </si>
  <si>
    <t>OCTOBRE</t>
  </si>
  <si>
    <t>CCS</t>
  </si>
  <si>
    <t>NOVEMBRE</t>
  </si>
  <si>
    <t>CFA</t>
  </si>
  <si>
    <t>DÉCEMBRE</t>
  </si>
  <si>
    <t>CHJ</t>
  </si>
  <si>
    <t>COD</t>
  </si>
  <si>
    <t>COR</t>
  </si>
  <si>
    <t>CPD Att</t>
  </si>
  <si>
    <t>NUM</t>
  </si>
  <si>
    <t>JOUR</t>
  </si>
  <si>
    <t>Panier repas jour (3,67€)</t>
  </si>
  <si>
    <t>CPD Nok</t>
  </si>
  <si>
    <t>LUNDI</t>
  </si>
  <si>
    <t>LU</t>
  </si>
  <si>
    <t>Travail entre 11H et 14H30</t>
  </si>
  <si>
    <t>CPD ok</t>
  </si>
  <si>
    <t>MARDI</t>
  </si>
  <si>
    <t>MA</t>
  </si>
  <si>
    <t>ou Travail entre 18H30 et 22</t>
  </si>
  <si>
    <t>CSS</t>
  </si>
  <si>
    <t>MERCREDI</t>
  </si>
  <si>
    <t>ME</t>
  </si>
  <si>
    <t>DEL</t>
  </si>
  <si>
    <t>JEUDI</t>
  </si>
  <si>
    <t>JE</t>
  </si>
  <si>
    <t>Travail de nuit</t>
  </si>
  <si>
    <r>
      <t>Panier repas nuit (8,13</t>
    </r>
    <r>
      <rPr>
        <b/>
        <sz val="11"/>
        <color theme="0"/>
        <rFont val="Calibri"/>
        <family val="2"/>
      </rPr>
      <t>€)</t>
    </r>
  </si>
  <si>
    <t>ECL</t>
  </si>
  <si>
    <t>VENDREDI</t>
  </si>
  <si>
    <t>VE</t>
  </si>
  <si>
    <t>Travail entre 21h et 6h</t>
  </si>
  <si>
    <t>Travail entre 22h et 7h</t>
  </si>
  <si>
    <t>ENM</t>
  </si>
  <si>
    <t>SAMEDI</t>
  </si>
  <si>
    <t>SA</t>
  </si>
  <si>
    <t>Au moins 4h pendant la période</t>
  </si>
  <si>
    <t>EVF</t>
  </si>
  <si>
    <t>DIMANCHE</t>
  </si>
  <si>
    <t>DI</t>
  </si>
  <si>
    <t>FOR</t>
  </si>
  <si>
    <t>GFE</t>
  </si>
  <si>
    <t>MAL</t>
  </si>
  <si>
    <t>MAP</t>
  </si>
  <si>
    <t>MAT</t>
  </si>
  <si>
    <t>PAT</t>
  </si>
  <si>
    <t>PF1</t>
  </si>
  <si>
    <t>RAV</t>
  </si>
  <si>
    <t>RCN</t>
  </si>
  <si>
    <t>RTT</t>
  </si>
  <si>
    <t>VMH</t>
  </si>
  <si>
    <t>Jour de l'an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</si>
  <si>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</si>
  <si>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</si>
  <si>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</si>
  <si>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</si>
  <si>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</si>
  <si>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</si>
  <si>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</si>
  <si>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</si>
  <si>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</si>
  <si>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</si>
  <si>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</si>
  <si>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Bilan à la semaine</t>
  </si>
  <si>
    <t>Saisie</t>
  </si>
  <si>
    <t>Total HSN</t>
  </si>
  <si>
    <t>janvier</t>
  </si>
  <si>
    <t>Autres formules</t>
  </si>
  <si>
    <t>Bilan mensuel</t>
  </si>
  <si>
    <t>Personnel</t>
  </si>
  <si>
    <t>Nom Prénom</t>
  </si>
  <si>
    <t>Horaire</t>
  </si>
  <si>
    <t>AA BBBB</t>
  </si>
  <si>
    <t>H de début</t>
  </si>
  <si>
    <t>H de fin</t>
  </si>
  <si>
    <t>ABS</t>
  </si>
  <si>
    <t>Heure de recup</t>
  </si>
  <si>
    <t>Férié</t>
  </si>
  <si>
    <t>CDI-P</t>
  </si>
  <si>
    <t>Tot cent</t>
  </si>
  <si>
    <t>Heures</t>
  </si>
  <si>
    <t>Tot HSN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</si>
</sst>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h]:mm;@"/>
    <numFmt numFmtId="165" formatCode="dd/mm"/>
    <numFmt numFmtId="166" formatCode="[h]:mm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b/>
      <sz val="11"/>
      <color theme="0"/>
      <name val="Calibri"/>
      <family val="2"/>
    </font>
    <font>
      <b/>
      <sz val="10"/>
      <name val="Arial"/>
      <family val="2"/>
    </font>
    <font>
      <sz val="11"/>
      <color rgb="FF171717"/>
      <name val="Open Sans"/>
      <family val="2"/>
    </font>
    <font>
      <sz val="10"/>
      <color theme="0"/>
      <name val="Arial"/>
      <family val="2"/>
    </font>
    <font>
      <i/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9FF99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rgb="FF0070C0"/>
      </left>
      <right/>
      <top style="medium">
        <color rgb="FF0070C0"/>
      </top>
      <bottom style="medium">
        <color rgb="FF0070C0"/>
      </bottom>
      <diagonal/>
    </border>
    <border>
      <left/>
      <right/>
      <top style="medium">
        <color rgb="FF0070C0"/>
      </top>
      <bottom style="medium">
        <color rgb="FF0070C0"/>
      </bottom>
      <diagonal/>
    </border>
    <border>
      <left/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thin">
        <color indexed="64"/>
      </left>
      <right/>
      <top style="thin">
        <color indexed="64"/>
      </top>
      <bottom style="medium">
        <color rgb="FF0070C0"/>
      </bottom>
      <diagonal/>
    </border>
    <border>
      <left style="medium">
        <color rgb="FF0070C0"/>
      </left>
      <right style="thin">
        <color indexed="64"/>
      </right>
      <top style="thin">
        <color indexed="64"/>
      </top>
      <bottom style="medium">
        <color rgb="FF0070C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0070C0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rgb="FF0070C0"/>
      </top>
      <bottom/>
      <diagonal/>
    </border>
    <border>
      <left/>
      <right style="thin">
        <color indexed="64"/>
      </right>
      <top style="medium">
        <color rgb="FF0070C0"/>
      </top>
      <bottom/>
      <diagonal/>
    </border>
    <border>
      <left style="medium">
        <color indexed="64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8" fillId="0" borderId="0"/>
  </cellStyleXfs>
  <cellXfs count="98">
    <xf numFmtId="0" fontId="0" fillId="0" borderId="0" xfId="0"/>
    <xf numFmtId="0" fontId="0" fillId="0" borderId="23" xfId="0" applyBorder="1" applyAlignment="1">
      <alignment horizontal="center"/>
    </xf>
    <xf numFmtId="0" fontId="6" fillId="2" borderId="0" xfId="0" applyFont="1" applyFill="1"/>
    <xf numFmtId="0" fontId="7" fillId="2" borderId="1" xfId="0" applyFont="1" applyFill="1" applyBorder="1"/>
    <xf numFmtId="14" fontId="7" fillId="2" borderId="1" xfId="0" applyNumberFormat="1" applyFont="1" applyFill="1" applyBorder="1" applyAlignment="1">
      <alignment horizontal="center"/>
    </xf>
    <xf numFmtId="0" fontId="6" fillId="2" borderId="1" xfId="0" applyFont="1" applyFill="1" applyBorder="1" applyProtection="1">
      <protection locked="0"/>
    </xf>
    <xf numFmtId="20" fontId="6" fillId="2" borderId="1" xfId="0" applyNumberFormat="1" applyFont="1" applyFill="1" applyBorder="1" applyProtection="1">
      <protection locked="0"/>
    </xf>
    <xf numFmtId="0" fontId="6" fillId="2" borderId="1" xfId="0" applyFont="1" applyFill="1" applyBorder="1"/>
    <xf numFmtId="0" fontId="5" fillId="0" borderId="2" xfId="0" applyFont="1" applyFill="1" applyBorder="1" applyAlignment="1" applyProtection="1">
      <alignment horizontal="left" vertical="center"/>
      <protection locked="0"/>
    </xf>
    <xf numFmtId="20" fontId="6" fillId="3" borderId="1" xfId="0" applyNumberFormat="1" applyFont="1" applyFill="1" applyBorder="1" applyAlignment="1" applyProtection="1">
      <alignment horizontal="left" vertical="center"/>
      <protection locked="0"/>
    </xf>
    <xf numFmtId="164" fontId="3" fillId="3" borderId="1" xfId="0" applyNumberFormat="1" applyFont="1" applyFill="1" applyBorder="1" applyAlignment="1" applyProtection="1">
      <alignment horizontal="left" vertical="center"/>
      <protection locked="0"/>
    </xf>
    <xf numFmtId="0" fontId="3" fillId="3" borderId="1" xfId="0" applyNumberFormat="1" applyFont="1" applyFill="1" applyBorder="1" applyAlignment="1" applyProtection="1">
      <alignment horizontal="left" vertical="center"/>
    </xf>
    <xf numFmtId="0" fontId="5" fillId="0" borderId="2" xfId="0" applyFont="1" applyFill="1" applyBorder="1" applyAlignment="1" applyProtection="1">
      <alignment vertical="center"/>
      <protection locked="0"/>
    </xf>
    <xf numFmtId="0" fontId="5" fillId="0" borderId="1" xfId="0" applyFont="1" applyFill="1" applyBorder="1" applyAlignment="1" applyProtection="1">
      <alignment horizontal="left" vertical="center"/>
      <protection locked="0"/>
    </xf>
    <xf numFmtId="0" fontId="5" fillId="0" borderId="1" xfId="0" applyFont="1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alignment horizontal="left" vertical="center"/>
      <protection locked="0"/>
    </xf>
    <xf numFmtId="0" fontId="0" fillId="2" borderId="1" xfId="0" applyFill="1" applyBorder="1" applyAlignment="1" applyProtection="1">
      <alignment horizontal="left" vertical="center"/>
      <protection locked="0"/>
    </xf>
    <xf numFmtId="0" fontId="8" fillId="2" borderId="0" xfId="3" applyFill="1"/>
    <xf numFmtId="14" fontId="8" fillId="4" borderId="0" xfId="3" applyNumberFormat="1" applyFill="1"/>
    <xf numFmtId="0" fontId="8" fillId="4" borderId="0" xfId="3" applyFill="1"/>
    <xf numFmtId="0" fontId="8" fillId="4" borderId="0" xfId="3" applyFill="1" applyAlignment="1">
      <alignment horizontal="center"/>
    </xf>
    <xf numFmtId="0" fontId="2" fillId="5" borderId="3" xfId="3" applyFont="1" applyFill="1" applyBorder="1"/>
    <xf numFmtId="0" fontId="2" fillId="5" borderId="4" xfId="3" applyFont="1" applyFill="1" applyBorder="1"/>
    <xf numFmtId="0" fontId="2" fillId="5" borderId="5" xfId="3" applyFont="1" applyFill="1" applyBorder="1"/>
    <xf numFmtId="0" fontId="8" fillId="2" borderId="6" xfId="3" applyFill="1" applyBorder="1" applyAlignment="1" applyProtection="1">
      <alignment horizontal="center"/>
      <protection locked="0"/>
    </xf>
    <xf numFmtId="0" fontId="2" fillId="5" borderId="3" xfId="3" applyFont="1" applyFill="1" applyBorder="1" applyAlignment="1">
      <alignment horizontal="center"/>
    </xf>
    <xf numFmtId="0" fontId="2" fillId="5" borderId="6" xfId="3" applyFont="1" applyFill="1" applyBorder="1" applyAlignment="1">
      <alignment horizontal="center"/>
    </xf>
    <xf numFmtId="0" fontId="2" fillId="5" borderId="6" xfId="3" applyFont="1" applyFill="1" applyBorder="1"/>
    <xf numFmtId="0" fontId="8" fillId="6" borderId="5" xfId="3" applyFill="1" applyBorder="1" applyAlignment="1" applyProtection="1">
      <alignment horizontal="center"/>
      <protection locked="0"/>
    </xf>
    <xf numFmtId="0" fontId="8" fillId="2" borderId="6" xfId="3" applyFill="1" applyBorder="1" applyAlignment="1" applyProtection="1">
      <alignment horizontal="center"/>
    </xf>
    <xf numFmtId="165" fontId="8" fillId="2" borderId="6" xfId="3" applyNumberFormat="1" applyFill="1" applyBorder="1" applyAlignment="1" applyProtection="1">
      <alignment horizontal="center"/>
    </xf>
    <xf numFmtId="14" fontId="8" fillId="2" borderId="0" xfId="3" applyNumberFormat="1" applyFill="1"/>
    <xf numFmtId="0" fontId="2" fillId="5" borderId="7" xfId="3" applyFont="1" applyFill="1" applyBorder="1"/>
    <xf numFmtId="0" fontId="2" fillId="5" borderId="8" xfId="3" applyFont="1" applyFill="1" applyBorder="1"/>
    <xf numFmtId="0" fontId="2" fillId="5" borderId="9" xfId="3" applyFont="1" applyFill="1" applyBorder="1"/>
    <xf numFmtId="0" fontId="2" fillId="5" borderId="10" xfId="3" applyFont="1" applyFill="1" applyBorder="1"/>
    <xf numFmtId="0" fontId="2" fillId="5" borderId="11" xfId="3" applyFont="1" applyFill="1" applyBorder="1"/>
    <xf numFmtId="0" fontId="2" fillId="5" borderId="12" xfId="3" applyFont="1" applyFill="1" applyBorder="1"/>
    <xf numFmtId="0" fontId="8" fillId="7" borderId="13" xfId="3" applyFill="1" applyBorder="1"/>
    <xf numFmtId="0" fontId="8" fillId="7" borderId="14" xfId="3" applyFill="1" applyBorder="1" applyAlignment="1">
      <alignment horizontal="center"/>
    </xf>
    <xf numFmtId="14" fontId="8" fillId="7" borderId="13" xfId="3" applyNumberFormat="1" applyFill="1" applyBorder="1" applyAlignment="1">
      <alignment horizontal="left"/>
    </xf>
    <xf numFmtId="0" fontId="8" fillId="7" borderId="0" xfId="3" applyNumberFormat="1" applyFill="1" applyBorder="1"/>
    <xf numFmtId="0" fontId="8" fillId="7" borderId="14" xfId="3" applyFill="1" applyBorder="1"/>
    <xf numFmtId="14" fontId="8" fillId="7" borderId="2" xfId="3" applyNumberFormat="1" applyFill="1" applyBorder="1" applyAlignment="1">
      <alignment horizontal="left"/>
    </xf>
    <xf numFmtId="0" fontId="8" fillId="7" borderId="2" xfId="3" applyFont="1" applyFill="1" applyBorder="1"/>
    <xf numFmtId="0" fontId="8" fillId="7" borderId="2" xfId="3" applyNumberFormat="1" applyFont="1" applyFill="1" applyBorder="1" applyAlignment="1">
      <alignment horizontal="left"/>
    </xf>
    <xf numFmtId="0" fontId="8" fillId="7" borderId="15" xfId="3" applyNumberFormat="1" applyFill="1" applyBorder="1" applyAlignment="1">
      <alignment horizontal="left"/>
    </xf>
    <xf numFmtId="0" fontId="8" fillId="7" borderId="2" xfId="3" applyFill="1" applyBorder="1"/>
    <xf numFmtId="9" fontId="8" fillId="7" borderId="2" xfId="3" quotePrefix="1" applyNumberFormat="1" applyFill="1" applyBorder="1" applyAlignment="1">
      <alignment horizontal="left"/>
    </xf>
    <xf numFmtId="0" fontId="8" fillId="7" borderId="2" xfId="3" applyNumberFormat="1" applyFill="1" applyBorder="1" applyAlignment="1">
      <alignment horizontal="left"/>
    </xf>
    <xf numFmtId="14" fontId="8" fillId="7" borderId="15" xfId="3" applyNumberFormat="1" applyFill="1" applyBorder="1" applyAlignment="1">
      <alignment horizontal="left"/>
    </xf>
    <xf numFmtId="0" fontId="8" fillId="7" borderId="9" xfId="3" applyFill="1" applyBorder="1"/>
    <xf numFmtId="0" fontId="8" fillId="7" borderId="11" xfId="3" applyFill="1" applyBorder="1"/>
    <xf numFmtId="0" fontId="2" fillId="5" borderId="7" xfId="3" applyFont="1" applyFill="1" applyBorder="1" applyAlignment="1">
      <alignment horizontal="center"/>
    </xf>
    <xf numFmtId="0" fontId="8" fillId="7" borderId="13" xfId="3" applyFill="1" applyBorder="1" applyAlignment="1">
      <alignment horizontal="center"/>
    </xf>
    <xf numFmtId="0" fontId="8" fillId="7" borderId="16" xfId="3" applyFill="1" applyBorder="1"/>
    <xf numFmtId="0" fontId="8" fillId="7" borderId="17" xfId="3" applyFill="1" applyBorder="1"/>
    <xf numFmtId="0" fontId="8" fillId="7" borderId="0" xfId="3" applyFill="1" applyBorder="1"/>
    <xf numFmtId="0" fontId="8" fillId="7" borderId="15" xfId="3" applyFill="1" applyBorder="1"/>
    <xf numFmtId="0" fontId="8" fillId="7" borderId="10" xfId="3" applyFill="1" applyBorder="1"/>
    <xf numFmtId="0" fontId="10" fillId="7" borderId="15" xfId="3" applyNumberFormat="1" applyFont="1" applyFill="1" applyBorder="1" applyAlignment="1">
      <alignment horizontal="left"/>
    </xf>
    <xf numFmtId="0" fontId="5" fillId="0" borderId="0" xfId="0" applyFont="1"/>
    <xf numFmtId="15" fontId="11" fillId="8" borderId="0" xfId="0" applyNumberFormat="1" applyFont="1" applyFill="1" applyBorder="1" applyAlignment="1">
      <alignment horizontal="left" vertical="top" wrapText="1"/>
    </xf>
    <xf numFmtId="0" fontId="12" fillId="2" borderId="0" xfId="3" applyFont="1" applyFill="1"/>
    <xf numFmtId="15" fontId="0" fillId="0" borderId="0" xfId="0" applyNumberFormat="1"/>
    <xf numFmtId="2" fontId="6" fillId="4" borderId="18" xfId="0" applyNumberFormat="1" applyFont="1" applyFill="1" applyBorder="1" applyAlignment="1">
      <alignment horizontal="center"/>
    </xf>
    <xf numFmtId="2" fontId="5" fillId="4" borderId="19" xfId="1" applyNumberFormat="1" applyFill="1" applyBorder="1" applyAlignment="1">
      <alignment horizontal="center"/>
    </xf>
    <xf numFmtId="20" fontId="0" fillId="2" borderId="20" xfId="0" applyNumberFormat="1" applyFill="1" applyBorder="1"/>
    <xf numFmtId="14" fontId="1" fillId="4" borderId="21" xfId="1" applyNumberFormat="1" applyFont="1" applyFill="1" applyBorder="1" applyAlignment="1">
      <alignment horizontal="center"/>
    </xf>
    <xf numFmtId="0" fontId="0" fillId="2" borderId="22" xfId="0" applyFont="1" applyFill="1" applyBorder="1" applyAlignment="1"/>
    <xf numFmtId="0" fontId="6" fillId="4" borderId="10" xfId="0" applyNumberFormat="1" applyFont="1" applyFill="1" applyBorder="1" applyAlignment="1"/>
    <xf numFmtId="166" fontId="6" fillId="2" borderId="20" xfId="0" applyNumberFormat="1" applyFont="1" applyFill="1" applyBorder="1"/>
    <xf numFmtId="2" fontId="0" fillId="2" borderId="20" xfId="0" applyNumberFormat="1" applyFont="1" applyFill="1" applyBorder="1"/>
    <xf numFmtId="2" fontId="0" fillId="0" borderId="0" xfId="0" applyNumberFormat="1"/>
    <xf numFmtId="0" fontId="0" fillId="0" borderId="0" xfId="0" applyFill="1"/>
    <xf numFmtId="0" fontId="13" fillId="0" borderId="0" xfId="2" applyFont="1" applyFill="1"/>
    <xf numFmtId="0" fontId="6" fillId="0" borderId="0" xfId="0" applyFont="1" applyFill="1"/>
    <xf numFmtId="0" fontId="6" fillId="0" borderId="0" xfId="0" applyFont="1"/>
    <xf numFmtId="0" fontId="13" fillId="6" borderId="0" xfId="2" applyFont="1" applyFill="1"/>
    <xf numFmtId="0" fontId="13" fillId="0" borderId="0" xfId="2" applyFont="1" applyFill="1" applyAlignment="1"/>
    <xf numFmtId="0" fontId="0" fillId="0" borderId="0" xfId="0" applyBorder="1" applyAlignment="1">
      <alignment horizontal="left"/>
    </xf>
    <xf numFmtId="14" fontId="0" fillId="0" borderId="0" xfId="0" applyNumberFormat="1" applyBorder="1" applyAlignment="1">
      <alignment horizontal="left"/>
    </xf>
    <xf numFmtId="0" fontId="3" fillId="3" borderId="0" xfId="0" applyNumberFormat="1" applyFont="1" applyFill="1" applyBorder="1" applyAlignment="1" applyProtection="1">
      <alignment horizontal="left" vertical="center"/>
    </xf>
    <xf numFmtId="20" fontId="6" fillId="0" borderId="15" xfId="0" applyNumberFormat="1" applyFont="1" applyFill="1" applyBorder="1" applyAlignment="1" applyProtection="1">
      <alignment horizontal="left" vertical="center"/>
      <protection locked="0"/>
    </xf>
    <xf numFmtId="20" fontId="6" fillId="3" borderId="15" xfId="0" applyNumberFormat="1" applyFont="1" applyFill="1" applyBorder="1" applyAlignment="1" applyProtection="1">
      <alignment horizontal="left" vertical="center"/>
      <protection locked="0"/>
    </xf>
    <xf numFmtId="164" fontId="3" fillId="3" borderId="15" xfId="0" applyNumberFormat="1" applyFont="1" applyFill="1" applyBorder="1" applyAlignment="1" applyProtection="1">
      <alignment horizontal="left" vertical="center"/>
      <protection locked="0"/>
    </xf>
    <xf numFmtId="0" fontId="3" fillId="3" borderId="15" xfId="0" applyNumberFormat="1" applyFont="1" applyFill="1" applyBorder="1" applyAlignment="1" applyProtection="1">
      <alignment horizontal="left" vertical="center"/>
    </xf>
    <xf numFmtId="0" fontId="0" fillId="0" borderId="1" xfId="0" applyBorder="1"/>
    <xf numFmtId="0" fontId="0" fillId="0" borderId="0" xfId="0" applyAlignment="1"/>
    <xf numFmtId="14" fontId="0" fillId="0" borderId="0" xfId="0" applyNumberFormat="1" applyBorder="1" applyAlignment="1"/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14" fontId="0" fillId="0" borderId="23" xfId="0" applyNumberFormat="1" applyBorder="1" applyAlignment="1">
      <alignment horizontal="left"/>
    </xf>
    <xf numFmtId="0" fontId="0" fillId="0" borderId="24" xfId="0" applyBorder="1" applyAlignment="1">
      <alignment horizontal="left"/>
    </xf>
    <xf numFmtId="0" fontId="0" fillId="0" borderId="25" xfId="0" applyBorder="1" applyAlignment="1">
      <alignment horizontal="left"/>
    </xf>
    <xf numFmtId="0" fontId="5" fillId="0" borderId="23" xfId="0" applyFont="1" applyBorder="1" applyAlignment="1">
      <alignment horizontal="center"/>
    </xf>
    <xf numFmtId="0" fontId="5" fillId="0" borderId="24" xfId="0" applyFont="1" applyBorder="1" applyAlignment="1">
      <alignment horizontal="center"/>
    </xf>
    <xf numFmtId="0" fontId="5" fillId="0" borderId="25" xfId="0" applyFont="1" applyBorder="1" applyAlignment="1">
      <alignment horizontal="center"/>
    </xf>
  </cellXfs>
  <cellStyles count="4">
    <cellStyle name="NiveauColonne_1" xfId="1" builtinId="2" iLevel="0"/>
    <cellStyle name="Normal" xfId="0" builtinId="0"/>
    <cellStyle name="Normal 2" xfId="3"/>
    <cellStyle name="Texte explicatif" xfId="2" builtinId="53"/>
  </cellStyles>
  <dxfs count="3">
    <dxf>
      <font>
        <color theme="0"/>
      </font>
    </dxf>
    <dxf>
      <font>
        <color theme="0" tint="-0.24994659260841701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AA513"/>
  <sheetViews>
    <sheetView topLeftCell="A13" workbookViewId="0">
      <selection activeCell="E25" sqref="E25"/>
    </sheetView>
  </sheetViews>
  <sheetFormatPr baseColWidth="10" defaultColWidth="11.42578125" defaultRowHeight="12.75"/>
  <cols>
    <col min="1" max="1" width="2.85546875" style="17" customWidth="1"/>
    <col min="2" max="3" width="11.42578125" style="17"/>
    <col min="4" max="4" width="11.42578125" style="17" customWidth="1"/>
    <col min="5" max="5" width="11.85546875" style="17" customWidth="1"/>
    <col min="6" max="6" width="2" style="17" bestFit="1" customWidth="1"/>
    <col min="7" max="7" width="21" style="17" customWidth="1"/>
    <col min="8" max="8" width="2.85546875" style="17" customWidth="1"/>
    <col min="9" max="9" width="28.7109375" style="17" customWidth="1"/>
    <col min="10" max="10" width="4.140625" style="17" customWidth="1"/>
    <col min="11" max="11" width="17.7109375" style="17" customWidth="1"/>
    <col min="12" max="12" width="11.42578125" style="17"/>
    <col min="13" max="13" width="16.42578125" style="17" bestFit="1" customWidth="1"/>
    <col min="14" max="14" width="11.42578125" style="17"/>
    <col min="15" max="15" width="22.28515625" style="17" customWidth="1"/>
    <col min="16" max="16" width="11.42578125" style="17"/>
    <col min="17" max="17" width="18.42578125" style="17" customWidth="1"/>
    <col min="18" max="19" width="11.42578125" style="17"/>
    <col min="20" max="21" width="11.42578125" style="17" hidden="1" customWidth="1"/>
    <col min="22" max="22" width="11.42578125" style="17" customWidth="1"/>
    <col min="23" max="16384" width="11.42578125" style="17"/>
  </cols>
  <sheetData>
    <row r="1" spans="2:27">
      <c r="S1" s="18" t="s">
        <v>13</v>
      </c>
      <c r="T1" s="19"/>
      <c r="U1" s="19"/>
      <c r="V1" s="19" t="s">
        <v>14</v>
      </c>
      <c r="W1" s="19" t="s">
        <v>15</v>
      </c>
    </row>
    <row r="2" spans="2:27">
      <c r="S2" s="18">
        <f>DATE(C8,1,1)</f>
        <v>44562</v>
      </c>
      <c r="T2" s="19"/>
      <c r="U2" s="19"/>
      <c r="V2" s="19">
        <f t="shared" ref="V2:V60" si="0">MONTH(S2)</f>
        <v>1</v>
      </c>
      <c r="W2" s="19">
        <f>WEEKNUM(S2,21)</f>
        <v>52</v>
      </c>
    </row>
    <row r="3" spans="2:27" ht="13.5" thickBot="1">
      <c r="C3" s="63">
        <v>2022</v>
      </c>
      <c r="S3" s="18">
        <f t="shared" ref="S3:T18" si="1">S2+1</f>
        <v>44563</v>
      </c>
      <c r="T3" s="19"/>
      <c r="U3" s="19"/>
      <c r="V3" s="19">
        <f t="shared" si="0"/>
        <v>1</v>
      </c>
      <c r="W3" s="19">
        <f t="shared" ref="W3:W66" si="2">WEEKNUM(S3,21)</f>
        <v>52</v>
      </c>
      <c r="AA3" s="20" t="s">
        <v>16</v>
      </c>
    </row>
    <row r="4" spans="2:27" ht="15.75" thickBot="1">
      <c r="B4" s="21" t="s">
        <v>17</v>
      </c>
      <c r="C4" s="22"/>
      <c r="D4" s="22"/>
      <c r="E4" s="23" t="s">
        <v>18</v>
      </c>
      <c r="G4" s="24"/>
      <c r="S4" s="18">
        <f t="shared" si="1"/>
        <v>44564</v>
      </c>
      <c r="T4" s="19"/>
      <c r="U4" s="19"/>
      <c r="V4" s="19">
        <f t="shared" si="0"/>
        <v>1</v>
      </c>
      <c r="W4" s="19">
        <f t="shared" si="2"/>
        <v>1</v>
      </c>
    </row>
    <row r="5" spans="2:27">
      <c r="S5" s="18">
        <f t="shared" si="1"/>
        <v>44565</v>
      </c>
      <c r="T5" s="19"/>
      <c r="U5" s="19"/>
      <c r="V5" s="19">
        <f t="shared" si="0"/>
        <v>1</v>
      </c>
      <c r="W5" s="19">
        <f t="shared" si="2"/>
        <v>1</v>
      </c>
    </row>
    <row r="6" spans="2:27" ht="13.5" thickBot="1">
      <c r="S6" s="18">
        <f t="shared" si="1"/>
        <v>44566</v>
      </c>
      <c r="T6" s="19"/>
      <c r="U6" s="19"/>
      <c r="V6" s="19">
        <f t="shared" si="0"/>
        <v>1</v>
      </c>
      <c r="W6" s="19">
        <f t="shared" si="2"/>
        <v>1</v>
      </c>
    </row>
    <row r="7" spans="2:27" ht="15.75" thickBot="1">
      <c r="C7" s="25" t="s">
        <v>19</v>
      </c>
      <c r="D7" s="26"/>
      <c r="E7" s="26" t="s">
        <v>20</v>
      </c>
      <c r="S7" s="18">
        <f t="shared" si="1"/>
        <v>44567</v>
      </c>
      <c r="T7" s="19"/>
      <c r="U7" s="19"/>
      <c r="V7" s="19">
        <f t="shared" si="0"/>
        <v>1</v>
      </c>
      <c r="W7" s="19">
        <f t="shared" si="2"/>
        <v>1</v>
      </c>
    </row>
    <row r="8" spans="2:27" ht="15.75" thickBot="1">
      <c r="B8" s="27" t="s">
        <v>21</v>
      </c>
      <c r="C8" s="28">
        <v>2022</v>
      </c>
      <c r="D8" s="29"/>
      <c r="E8" s="30">
        <v>43435</v>
      </c>
      <c r="S8" s="18">
        <f t="shared" si="1"/>
        <v>44568</v>
      </c>
      <c r="T8" s="19"/>
      <c r="U8" s="19"/>
      <c r="V8" s="19">
        <f t="shared" si="0"/>
        <v>1</v>
      </c>
      <c r="W8" s="19">
        <f t="shared" si="2"/>
        <v>1</v>
      </c>
    </row>
    <row r="9" spans="2:27">
      <c r="C9" s="31"/>
      <c r="D9" s="31"/>
      <c r="S9" s="18">
        <f t="shared" si="1"/>
        <v>44569</v>
      </c>
      <c r="T9" s="19"/>
      <c r="U9" s="19"/>
      <c r="V9" s="19">
        <f t="shared" si="0"/>
        <v>1</v>
      </c>
      <c r="W9" s="19">
        <f t="shared" si="2"/>
        <v>1</v>
      </c>
    </row>
    <row r="10" spans="2:27">
      <c r="C10" s="31"/>
      <c r="D10" s="31"/>
      <c r="G10" s="31"/>
      <c r="S10" s="18">
        <f t="shared" si="1"/>
        <v>44570</v>
      </c>
      <c r="T10" s="19"/>
      <c r="U10" s="19"/>
      <c r="V10" s="19">
        <f t="shared" si="0"/>
        <v>1</v>
      </c>
      <c r="W10" s="19">
        <f t="shared" si="2"/>
        <v>1</v>
      </c>
    </row>
    <row r="11" spans="2:27">
      <c r="S11" s="18">
        <f t="shared" si="1"/>
        <v>44571</v>
      </c>
      <c r="T11" s="19"/>
      <c r="U11" s="19"/>
      <c r="V11" s="19">
        <f t="shared" si="0"/>
        <v>1</v>
      </c>
      <c r="W11" s="19">
        <f t="shared" si="2"/>
        <v>2</v>
      </c>
    </row>
    <row r="12" spans="2:27">
      <c r="S12" s="18">
        <f t="shared" si="1"/>
        <v>44572</v>
      </c>
      <c r="T12" s="19"/>
      <c r="U12" s="19"/>
      <c r="V12" s="19">
        <f t="shared" si="0"/>
        <v>1</v>
      </c>
      <c r="W12" s="19">
        <f t="shared" si="2"/>
        <v>2</v>
      </c>
    </row>
    <row r="13" spans="2:27">
      <c r="S13" s="18">
        <f t="shared" si="1"/>
        <v>44573</v>
      </c>
      <c r="T13" s="19"/>
      <c r="U13" s="19"/>
      <c r="V13" s="19">
        <f t="shared" si="0"/>
        <v>1</v>
      </c>
      <c r="W13" s="19">
        <f t="shared" si="2"/>
        <v>2</v>
      </c>
    </row>
    <row r="14" spans="2:27" ht="15.75" thickBot="1">
      <c r="B14" s="32" t="s">
        <v>22</v>
      </c>
      <c r="C14" s="33" t="s">
        <v>23</v>
      </c>
      <c r="E14" s="34" t="s">
        <v>24</v>
      </c>
      <c r="F14" s="35"/>
      <c r="G14" s="36"/>
      <c r="I14" s="37"/>
      <c r="K14" s="37" t="s">
        <v>25</v>
      </c>
      <c r="M14" s="37"/>
      <c r="O14" s="37"/>
      <c r="Q14" s="37" t="s">
        <v>26</v>
      </c>
      <c r="S14" s="18">
        <f t="shared" si="1"/>
        <v>44574</v>
      </c>
      <c r="T14" s="19"/>
      <c r="U14" s="19"/>
      <c r="V14" s="19">
        <f t="shared" si="0"/>
        <v>1</v>
      </c>
      <c r="W14" s="19">
        <f t="shared" si="2"/>
        <v>2</v>
      </c>
      <c r="Y14" s="37" t="s">
        <v>27</v>
      </c>
    </row>
    <row r="15" spans="2:27" ht="15">
      <c r="B15" s="38" t="s">
        <v>28</v>
      </c>
      <c r="C15" s="39">
        <v>1</v>
      </c>
      <c r="E15" s="62">
        <f xml:space="preserve"> DATE($C$3,1,1)</f>
        <v>44562</v>
      </c>
      <c r="F15" s="41">
        <v>1</v>
      </c>
      <c r="G15" s="61" t="s">
        <v>98</v>
      </c>
      <c r="I15" s="43"/>
      <c r="K15" s="44" t="s">
        <v>29</v>
      </c>
      <c r="M15" s="43"/>
      <c r="O15" s="44"/>
      <c r="Q15" s="45">
        <f>WEEKNUM(S2,21)</f>
        <v>52</v>
      </c>
      <c r="S15" s="18">
        <f t="shared" si="1"/>
        <v>44575</v>
      </c>
      <c r="T15" s="18">
        <f>DATE(C8,1,1)</f>
        <v>44562</v>
      </c>
      <c r="U15" s="19" t="e">
        <f t="shared" ref="U15:U60" si="3">VLOOKUP(T15,$E$16:$G$20,2,FALSE)</f>
        <v>#N/A</v>
      </c>
      <c r="V15" s="19">
        <f t="shared" si="0"/>
        <v>1</v>
      </c>
      <c r="W15" s="19">
        <f t="shared" si="2"/>
        <v>2</v>
      </c>
      <c r="Y15" s="45">
        <v>35</v>
      </c>
    </row>
    <row r="16" spans="2:27" ht="15">
      <c r="B16" s="38" t="s">
        <v>30</v>
      </c>
      <c r="C16" s="39">
        <v>2</v>
      </c>
      <c r="E16" s="62">
        <f xml:space="preserve"> FLOOR(DAY(MINUTE($C$3/38)/2+56)&amp;"/5/"&amp;$C$3,7)-34</f>
        <v>44668</v>
      </c>
      <c r="F16" s="41">
        <v>1</v>
      </c>
      <c r="G16" s="61" t="s">
        <v>31</v>
      </c>
      <c r="I16" s="43"/>
      <c r="K16" s="43" t="s">
        <v>32</v>
      </c>
      <c r="M16" s="43"/>
      <c r="O16" s="44"/>
      <c r="Q16" s="45">
        <f>IF(Q15&gt;=52,1,Q15+1)</f>
        <v>1</v>
      </c>
      <c r="S16" s="18">
        <f t="shared" si="1"/>
        <v>44576</v>
      </c>
      <c r="T16" s="18">
        <f>T15+1</f>
        <v>44563</v>
      </c>
      <c r="U16" s="19" t="e">
        <f t="shared" si="3"/>
        <v>#N/A</v>
      </c>
      <c r="V16" s="19">
        <f t="shared" si="0"/>
        <v>1</v>
      </c>
      <c r="W16" s="19">
        <f t="shared" si="2"/>
        <v>2</v>
      </c>
      <c r="Y16" s="46">
        <v>28</v>
      </c>
    </row>
    <row r="17" spans="2:23" ht="15">
      <c r="B17" s="38" t="s">
        <v>33</v>
      </c>
      <c r="C17" s="39">
        <v>3</v>
      </c>
      <c r="E17" s="62">
        <f xml:space="preserve"> E16+ 1</f>
        <v>44669</v>
      </c>
      <c r="F17" s="41">
        <v>1</v>
      </c>
      <c r="G17" s="61" t="s">
        <v>99</v>
      </c>
      <c r="I17" s="43"/>
      <c r="K17" s="47" t="s">
        <v>34</v>
      </c>
      <c r="M17" s="43"/>
      <c r="O17" s="44"/>
      <c r="Q17" s="45">
        <f t="shared" ref="Q17:Q66" si="4">Q16+1</f>
        <v>2</v>
      </c>
      <c r="S17" s="18">
        <f t="shared" si="1"/>
        <v>44577</v>
      </c>
      <c r="T17" s="18">
        <f t="shared" si="1"/>
        <v>44564</v>
      </c>
      <c r="U17" s="19" t="e">
        <f t="shared" si="3"/>
        <v>#N/A</v>
      </c>
      <c r="V17" s="19">
        <f t="shared" si="0"/>
        <v>1</v>
      </c>
      <c r="W17" s="19">
        <f t="shared" si="2"/>
        <v>2</v>
      </c>
    </row>
    <row r="18" spans="2:23" ht="15">
      <c r="B18" s="38" t="s">
        <v>35</v>
      </c>
      <c r="C18" s="39">
        <v>4</v>
      </c>
      <c r="E18" s="62">
        <f xml:space="preserve"> DATE($C$3,5,1)</f>
        <v>44682</v>
      </c>
      <c r="F18" s="41">
        <v>1</v>
      </c>
      <c r="G18" s="61" t="s">
        <v>100</v>
      </c>
      <c r="I18" s="43"/>
      <c r="K18" s="43" t="s">
        <v>36</v>
      </c>
      <c r="M18" s="43"/>
      <c r="O18" s="44"/>
      <c r="Q18" s="45">
        <f t="shared" si="4"/>
        <v>3</v>
      </c>
      <c r="S18" s="18">
        <f t="shared" si="1"/>
        <v>44578</v>
      </c>
      <c r="T18" s="18">
        <f t="shared" si="1"/>
        <v>44565</v>
      </c>
      <c r="U18" s="19" t="e">
        <f t="shared" si="3"/>
        <v>#N/A</v>
      </c>
      <c r="V18" s="19">
        <f t="shared" si="0"/>
        <v>1</v>
      </c>
      <c r="W18" s="19">
        <f t="shared" si="2"/>
        <v>3</v>
      </c>
    </row>
    <row r="19" spans="2:23" ht="15">
      <c r="B19" s="38" t="s">
        <v>37</v>
      </c>
      <c r="C19" s="39">
        <v>5</v>
      </c>
      <c r="E19" s="62">
        <f xml:space="preserve"> DATE($C$3,5,8)</f>
        <v>44689</v>
      </c>
      <c r="F19" s="41">
        <v>1</v>
      </c>
      <c r="G19" s="61" t="s">
        <v>101</v>
      </c>
      <c r="I19" s="43"/>
      <c r="K19" s="43" t="s">
        <v>38</v>
      </c>
      <c r="M19" s="43"/>
      <c r="O19" s="43"/>
      <c r="Q19" s="45">
        <f t="shared" si="4"/>
        <v>4</v>
      </c>
      <c r="S19" s="18">
        <f t="shared" ref="S19:T34" si="5">S18+1</f>
        <v>44579</v>
      </c>
      <c r="T19" s="18">
        <f t="shared" si="5"/>
        <v>44566</v>
      </c>
      <c r="U19" s="19" t="e">
        <f t="shared" si="3"/>
        <v>#N/A</v>
      </c>
      <c r="V19" s="19">
        <f t="shared" si="0"/>
        <v>1</v>
      </c>
      <c r="W19" s="19">
        <f t="shared" si="2"/>
        <v>3</v>
      </c>
    </row>
    <row r="20" spans="2:23" ht="15">
      <c r="B20" s="38" t="s">
        <v>39</v>
      </c>
      <c r="C20" s="39">
        <v>6</v>
      </c>
      <c r="E20" s="62">
        <f xml:space="preserve"> E16+ 39</f>
        <v>44707</v>
      </c>
      <c r="F20" s="41">
        <v>1</v>
      </c>
      <c r="G20" s="61" t="s">
        <v>102</v>
      </c>
      <c r="I20" s="43"/>
      <c r="K20" s="43" t="s">
        <v>40</v>
      </c>
      <c r="M20" s="48"/>
      <c r="O20" s="43"/>
      <c r="Q20" s="45">
        <f t="shared" si="4"/>
        <v>5</v>
      </c>
      <c r="S20" s="18">
        <f t="shared" si="5"/>
        <v>44580</v>
      </c>
      <c r="T20" s="18">
        <f t="shared" si="5"/>
        <v>44567</v>
      </c>
      <c r="U20" s="19" t="e">
        <f t="shared" si="3"/>
        <v>#N/A</v>
      </c>
      <c r="V20" s="19">
        <f t="shared" si="0"/>
        <v>1</v>
      </c>
      <c r="W20" s="19">
        <f t="shared" si="2"/>
        <v>3</v>
      </c>
    </row>
    <row r="21" spans="2:23" ht="15">
      <c r="B21" s="38" t="s">
        <v>41</v>
      </c>
      <c r="C21" s="39">
        <v>7</v>
      </c>
      <c r="E21" s="62">
        <f xml:space="preserve"> E16 + 49</f>
        <v>44717</v>
      </c>
      <c r="F21" s="41">
        <v>1</v>
      </c>
      <c r="G21" s="61" t="s">
        <v>103</v>
      </c>
      <c r="I21" s="43"/>
      <c r="K21" s="44" t="s">
        <v>42</v>
      </c>
      <c r="M21" s="43"/>
      <c r="O21" s="43"/>
      <c r="Q21" s="45">
        <f t="shared" si="4"/>
        <v>6</v>
      </c>
      <c r="S21" s="18">
        <f t="shared" si="5"/>
        <v>44581</v>
      </c>
      <c r="T21" s="18">
        <f t="shared" si="5"/>
        <v>44568</v>
      </c>
      <c r="U21" s="19" t="e">
        <f t="shared" si="3"/>
        <v>#N/A</v>
      </c>
      <c r="V21" s="19">
        <f t="shared" si="0"/>
        <v>1</v>
      </c>
      <c r="W21" s="19">
        <f t="shared" si="2"/>
        <v>3</v>
      </c>
    </row>
    <row r="22" spans="2:23" ht="15">
      <c r="B22" s="38" t="s">
        <v>43</v>
      </c>
      <c r="C22" s="39">
        <v>8</v>
      </c>
      <c r="E22" s="62">
        <f xml:space="preserve"> E16 + 50</f>
        <v>44718</v>
      </c>
      <c r="F22" s="41">
        <v>1</v>
      </c>
      <c r="G22" s="61" t="s">
        <v>104</v>
      </c>
      <c r="I22" s="43"/>
      <c r="K22" s="43" t="s">
        <v>44</v>
      </c>
      <c r="M22" s="43"/>
      <c r="O22" s="43"/>
      <c r="Q22" s="45">
        <f t="shared" si="4"/>
        <v>7</v>
      </c>
      <c r="S22" s="18">
        <f t="shared" si="5"/>
        <v>44582</v>
      </c>
      <c r="T22" s="18">
        <f t="shared" si="5"/>
        <v>44569</v>
      </c>
      <c r="U22" s="19" t="e">
        <f t="shared" si="3"/>
        <v>#N/A</v>
      </c>
      <c r="V22" s="19">
        <f t="shared" si="0"/>
        <v>1</v>
      </c>
      <c r="W22" s="19">
        <f t="shared" si="2"/>
        <v>3</v>
      </c>
    </row>
    <row r="23" spans="2:23" ht="15">
      <c r="B23" s="38" t="s">
        <v>45</v>
      </c>
      <c r="C23" s="39">
        <v>9</v>
      </c>
      <c r="E23" s="62">
        <f xml:space="preserve"> DATE($C$3,7,14)</f>
        <v>44756</v>
      </c>
      <c r="F23" s="41">
        <v>1</v>
      </c>
      <c r="G23" s="61" t="s">
        <v>105</v>
      </c>
      <c r="I23" s="43"/>
      <c r="K23" s="44" t="s">
        <v>46</v>
      </c>
      <c r="M23" s="43"/>
      <c r="O23" s="43"/>
      <c r="Q23" s="45">
        <f t="shared" si="4"/>
        <v>8</v>
      </c>
      <c r="S23" s="18">
        <f t="shared" si="5"/>
        <v>44583</v>
      </c>
      <c r="T23" s="18">
        <f t="shared" si="5"/>
        <v>44570</v>
      </c>
      <c r="U23" s="19" t="e">
        <f t="shared" si="3"/>
        <v>#N/A</v>
      </c>
      <c r="V23" s="19">
        <f t="shared" si="0"/>
        <v>1</v>
      </c>
      <c r="W23" s="19">
        <f t="shared" si="2"/>
        <v>3</v>
      </c>
    </row>
    <row r="24" spans="2:23" ht="15">
      <c r="B24" s="38" t="s">
        <v>47</v>
      </c>
      <c r="C24" s="39">
        <v>10</v>
      </c>
      <c r="E24" s="62">
        <f xml:space="preserve"> DATE($C$3,8,15)</f>
        <v>44788</v>
      </c>
      <c r="F24" s="41">
        <v>1</v>
      </c>
      <c r="G24" s="61" t="s">
        <v>106</v>
      </c>
      <c r="I24" s="43"/>
      <c r="K24" s="47" t="s">
        <v>48</v>
      </c>
      <c r="M24" s="43"/>
      <c r="O24" s="43"/>
      <c r="Q24" s="45">
        <f t="shared" si="4"/>
        <v>9</v>
      </c>
      <c r="S24" s="18">
        <f t="shared" si="5"/>
        <v>44584</v>
      </c>
      <c r="T24" s="18">
        <f t="shared" si="5"/>
        <v>44571</v>
      </c>
      <c r="U24" s="19" t="e">
        <f t="shared" si="3"/>
        <v>#N/A</v>
      </c>
      <c r="V24" s="19">
        <f t="shared" si="0"/>
        <v>1</v>
      </c>
      <c r="W24" s="19">
        <f t="shared" si="2"/>
        <v>3</v>
      </c>
    </row>
    <row r="25" spans="2:23" ht="15">
      <c r="B25" s="38" t="s">
        <v>49</v>
      </c>
      <c r="C25" s="39">
        <v>11</v>
      </c>
      <c r="E25" s="62">
        <f xml:space="preserve"> DATE($C$3,11,1)</f>
        <v>44866</v>
      </c>
      <c r="F25" s="41">
        <v>1</v>
      </c>
      <c r="G25" s="61" t="s">
        <v>107</v>
      </c>
      <c r="I25" s="43"/>
      <c r="K25" s="47" t="s">
        <v>50</v>
      </c>
      <c r="M25" s="43"/>
      <c r="O25" s="49"/>
      <c r="Q25" s="45">
        <f t="shared" si="4"/>
        <v>10</v>
      </c>
      <c r="S25" s="18">
        <f t="shared" si="5"/>
        <v>44585</v>
      </c>
      <c r="T25" s="18">
        <f t="shared" si="5"/>
        <v>44572</v>
      </c>
      <c r="U25" s="19" t="e">
        <f t="shared" si="3"/>
        <v>#N/A</v>
      </c>
      <c r="V25" s="19">
        <f t="shared" si="0"/>
        <v>1</v>
      </c>
      <c r="W25" s="19">
        <f t="shared" si="2"/>
        <v>4</v>
      </c>
    </row>
    <row r="26" spans="2:23" ht="15">
      <c r="B26" s="38" t="s">
        <v>51</v>
      </c>
      <c r="C26" s="39">
        <v>12</v>
      </c>
      <c r="E26" s="62">
        <f xml:space="preserve"> DATE($C$3,11,11)</f>
        <v>44876</v>
      </c>
      <c r="F26" s="41">
        <v>1</v>
      </c>
      <c r="G26" s="61" t="s">
        <v>108</v>
      </c>
      <c r="I26" s="50"/>
      <c r="K26" s="47" t="s">
        <v>52</v>
      </c>
      <c r="M26" s="43"/>
      <c r="O26" s="49"/>
      <c r="Q26" s="45">
        <f t="shared" si="4"/>
        <v>11</v>
      </c>
      <c r="S26" s="18">
        <f t="shared" si="5"/>
        <v>44586</v>
      </c>
      <c r="T26" s="18">
        <f t="shared" si="5"/>
        <v>44573</v>
      </c>
      <c r="U26" s="19" t="e">
        <f t="shared" si="3"/>
        <v>#N/A</v>
      </c>
      <c r="V26" s="19">
        <f t="shared" si="0"/>
        <v>1</v>
      </c>
      <c r="W26" s="19">
        <f t="shared" si="2"/>
        <v>4</v>
      </c>
    </row>
    <row r="27" spans="2:23" ht="15">
      <c r="B27" s="51"/>
      <c r="C27" s="52"/>
      <c r="E27" s="62">
        <f xml:space="preserve"> DATE($C$3,12,25)</f>
        <v>44920</v>
      </c>
      <c r="F27" s="41">
        <v>1</v>
      </c>
      <c r="G27" s="61" t="s">
        <v>109</v>
      </c>
      <c r="K27" s="47" t="s">
        <v>53</v>
      </c>
      <c r="M27" s="43"/>
      <c r="O27" s="48"/>
      <c r="Q27" s="45">
        <f t="shared" si="4"/>
        <v>12</v>
      </c>
      <c r="S27" s="18">
        <f t="shared" si="5"/>
        <v>44587</v>
      </c>
      <c r="T27" s="18">
        <f t="shared" si="5"/>
        <v>44574</v>
      </c>
      <c r="U27" s="19" t="e">
        <f t="shared" si="3"/>
        <v>#N/A</v>
      </c>
      <c r="V27" s="19">
        <f t="shared" si="0"/>
        <v>1</v>
      </c>
      <c r="W27" s="19">
        <f t="shared" si="2"/>
        <v>4</v>
      </c>
    </row>
    <row r="28" spans="2:23">
      <c r="E28" s="40"/>
      <c r="F28" s="41"/>
      <c r="G28" s="42"/>
      <c r="K28" s="43" t="s">
        <v>54</v>
      </c>
      <c r="M28" s="48"/>
      <c r="O28" s="48"/>
      <c r="Q28" s="45">
        <f t="shared" si="4"/>
        <v>13</v>
      </c>
      <c r="S28" s="18">
        <f t="shared" si="5"/>
        <v>44588</v>
      </c>
      <c r="T28" s="18">
        <f t="shared" si="5"/>
        <v>44575</v>
      </c>
      <c r="U28" s="19" t="e">
        <f t="shared" si="3"/>
        <v>#N/A</v>
      </c>
      <c r="V28" s="19">
        <f t="shared" si="0"/>
        <v>1</v>
      </c>
      <c r="W28" s="19">
        <f t="shared" si="2"/>
        <v>4</v>
      </c>
    </row>
    <row r="29" spans="2:23">
      <c r="K29" s="43" t="s">
        <v>55</v>
      </c>
      <c r="M29" s="44"/>
      <c r="O29" s="44"/>
      <c r="Q29" s="45">
        <f t="shared" si="4"/>
        <v>14</v>
      </c>
      <c r="S29" s="18">
        <f t="shared" si="5"/>
        <v>44589</v>
      </c>
      <c r="T29" s="18">
        <f t="shared" si="5"/>
        <v>44576</v>
      </c>
      <c r="U29" s="19" t="e">
        <f t="shared" si="3"/>
        <v>#N/A</v>
      </c>
      <c r="V29" s="19">
        <f t="shared" si="0"/>
        <v>1</v>
      </c>
      <c r="W29" s="19">
        <f t="shared" si="2"/>
        <v>4</v>
      </c>
    </row>
    <row r="30" spans="2:23" ht="15.75" thickBot="1">
      <c r="B30" s="53" t="s">
        <v>56</v>
      </c>
      <c r="C30" s="33" t="s">
        <v>57</v>
      </c>
      <c r="D30" s="33" t="s">
        <v>57</v>
      </c>
      <c r="I30" s="37" t="s">
        <v>58</v>
      </c>
      <c r="K30" s="44" t="s">
        <v>59</v>
      </c>
      <c r="M30" s="44"/>
      <c r="O30" s="44"/>
      <c r="Q30" s="45">
        <f t="shared" si="4"/>
        <v>15</v>
      </c>
      <c r="S30" s="18">
        <f t="shared" si="5"/>
        <v>44590</v>
      </c>
      <c r="T30" s="18">
        <f t="shared" si="5"/>
        <v>44577</v>
      </c>
      <c r="U30" s="19" t="e">
        <f t="shared" si="3"/>
        <v>#N/A</v>
      </c>
      <c r="V30" s="19">
        <f t="shared" si="0"/>
        <v>1</v>
      </c>
      <c r="W30" s="19">
        <f t="shared" si="2"/>
        <v>4</v>
      </c>
    </row>
    <row r="31" spans="2:23">
      <c r="B31" s="54">
        <v>1</v>
      </c>
      <c r="C31" s="55" t="s">
        <v>60</v>
      </c>
      <c r="D31" s="56" t="s">
        <v>61</v>
      </c>
      <c r="I31" s="43" t="s">
        <v>62</v>
      </c>
      <c r="K31" s="44" t="s">
        <v>63</v>
      </c>
      <c r="M31" s="44"/>
      <c r="O31" s="44"/>
      <c r="Q31" s="45">
        <f t="shared" si="4"/>
        <v>16</v>
      </c>
      <c r="S31" s="18">
        <f t="shared" si="5"/>
        <v>44591</v>
      </c>
      <c r="T31" s="18">
        <f t="shared" si="5"/>
        <v>44578</v>
      </c>
      <c r="U31" s="19" t="e">
        <f t="shared" si="3"/>
        <v>#N/A</v>
      </c>
      <c r="V31" s="19">
        <f t="shared" si="0"/>
        <v>1</v>
      </c>
      <c r="W31" s="19">
        <f t="shared" si="2"/>
        <v>4</v>
      </c>
    </row>
    <row r="32" spans="2:23">
      <c r="B32" s="54">
        <v>2</v>
      </c>
      <c r="C32" s="57" t="s">
        <v>64</v>
      </c>
      <c r="D32" s="42" t="s">
        <v>65</v>
      </c>
      <c r="I32" s="50" t="s">
        <v>66</v>
      </c>
      <c r="K32" s="43" t="s">
        <v>67</v>
      </c>
      <c r="M32" s="47"/>
      <c r="O32" s="47"/>
      <c r="Q32" s="45">
        <f t="shared" si="4"/>
        <v>17</v>
      </c>
      <c r="S32" s="18">
        <f t="shared" si="5"/>
        <v>44592</v>
      </c>
      <c r="T32" s="18">
        <f t="shared" si="5"/>
        <v>44579</v>
      </c>
      <c r="U32" s="19" t="e">
        <f t="shared" si="3"/>
        <v>#N/A</v>
      </c>
      <c r="V32" s="19">
        <f t="shared" si="0"/>
        <v>1</v>
      </c>
      <c r="W32" s="19">
        <f t="shared" si="2"/>
        <v>5</v>
      </c>
    </row>
    <row r="33" spans="2:23">
      <c r="B33" s="54">
        <v>3</v>
      </c>
      <c r="C33" s="57" t="s">
        <v>68</v>
      </c>
      <c r="D33" s="42" t="s">
        <v>69</v>
      </c>
      <c r="K33" s="47" t="s">
        <v>70</v>
      </c>
      <c r="M33" s="58"/>
      <c r="O33" s="58"/>
      <c r="Q33" s="45">
        <f t="shared" si="4"/>
        <v>18</v>
      </c>
      <c r="S33" s="18">
        <f t="shared" si="5"/>
        <v>44593</v>
      </c>
      <c r="T33" s="18">
        <f t="shared" si="5"/>
        <v>44580</v>
      </c>
      <c r="U33" s="19" t="e">
        <f t="shared" si="3"/>
        <v>#N/A</v>
      </c>
      <c r="V33" s="19">
        <f t="shared" si="0"/>
        <v>2</v>
      </c>
      <c r="W33" s="19">
        <f t="shared" si="2"/>
        <v>5</v>
      </c>
    </row>
    <row r="34" spans="2:23" ht="15.75" thickBot="1">
      <c r="B34" s="54">
        <v>4</v>
      </c>
      <c r="C34" s="57" t="s">
        <v>71</v>
      </c>
      <c r="D34" s="42" t="s">
        <v>72</v>
      </c>
      <c r="G34" s="37" t="s">
        <v>73</v>
      </c>
      <c r="I34" s="37" t="s">
        <v>74</v>
      </c>
      <c r="K34" s="47" t="s">
        <v>75</v>
      </c>
      <c r="Q34" s="45">
        <f t="shared" si="4"/>
        <v>19</v>
      </c>
      <c r="S34" s="18">
        <f t="shared" si="5"/>
        <v>44594</v>
      </c>
      <c r="T34" s="18">
        <f t="shared" si="5"/>
        <v>44581</v>
      </c>
      <c r="U34" s="19" t="e">
        <f t="shared" si="3"/>
        <v>#N/A</v>
      </c>
      <c r="V34" s="19">
        <f t="shared" si="0"/>
        <v>2</v>
      </c>
      <c r="W34" s="19">
        <f t="shared" si="2"/>
        <v>5</v>
      </c>
    </row>
    <row r="35" spans="2:23">
      <c r="B35" s="54">
        <v>5</v>
      </c>
      <c r="C35" s="57" t="s">
        <v>76</v>
      </c>
      <c r="D35" s="42" t="s">
        <v>77</v>
      </c>
      <c r="G35" s="43" t="s">
        <v>78</v>
      </c>
      <c r="I35" s="43" t="s">
        <v>79</v>
      </c>
      <c r="K35" s="47" t="s">
        <v>80</v>
      </c>
      <c r="Q35" s="45">
        <f t="shared" si="4"/>
        <v>20</v>
      </c>
      <c r="S35" s="18">
        <f t="shared" ref="S35:T50" si="6">S34+1</f>
        <v>44595</v>
      </c>
      <c r="T35" s="18">
        <f t="shared" si="6"/>
        <v>44582</v>
      </c>
      <c r="U35" s="19" t="e">
        <f t="shared" si="3"/>
        <v>#N/A</v>
      </c>
      <c r="V35" s="19">
        <f t="shared" si="0"/>
        <v>2</v>
      </c>
      <c r="W35" s="19">
        <f t="shared" si="2"/>
        <v>5</v>
      </c>
    </row>
    <row r="36" spans="2:23">
      <c r="B36" s="54">
        <v>6</v>
      </c>
      <c r="C36" s="57" t="s">
        <v>81</v>
      </c>
      <c r="D36" s="42" t="s">
        <v>82</v>
      </c>
      <c r="G36" s="50"/>
      <c r="I36" s="50" t="s">
        <v>83</v>
      </c>
      <c r="K36" s="47" t="s">
        <v>84</v>
      </c>
      <c r="Q36" s="45">
        <f t="shared" si="4"/>
        <v>21</v>
      </c>
      <c r="S36" s="18">
        <f t="shared" si="6"/>
        <v>44596</v>
      </c>
      <c r="T36" s="18">
        <f t="shared" si="6"/>
        <v>44583</v>
      </c>
      <c r="U36" s="19" t="e">
        <f t="shared" si="3"/>
        <v>#N/A</v>
      </c>
      <c r="V36" s="19">
        <f t="shared" si="0"/>
        <v>2</v>
      </c>
      <c r="W36" s="19">
        <f t="shared" si="2"/>
        <v>5</v>
      </c>
    </row>
    <row r="37" spans="2:23">
      <c r="B37" s="54">
        <v>7</v>
      </c>
      <c r="C37" s="57" t="s">
        <v>85</v>
      </c>
      <c r="D37" s="42" t="s">
        <v>86</v>
      </c>
      <c r="K37" s="43" t="s">
        <v>87</v>
      </c>
      <c r="Q37" s="45">
        <f t="shared" si="4"/>
        <v>22</v>
      </c>
      <c r="S37" s="18">
        <f t="shared" si="6"/>
        <v>44597</v>
      </c>
      <c r="T37" s="18">
        <f t="shared" si="6"/>
        <v>44584</v>
      </c>
      <c r="U37" s="19" t="e">
        <f t="shared" si="3"/>
        <v>#N/A</v>
      </c>
      <c r="V37" s="19">
        <f t="shared" si="0"/>
        <v>2</v>
      </c>
      <c r="W37" s="19">
        <f t="shared" si="2"/>
        <v>5</v>
      </c>
    </row>
    <row r="38" spans="2:23">
      <c r="B38" s="38"/>
      <c r="C38" s="57"/>
      <c r="D38" s="42"/>
      <c r="K38" s="43" t="s">
        <v>88</v>
      </c>
      <c r="Q38" s="45">
        <f t="shared" si="4"/>
        <v>23</v>
      </c>
      <c r="S38" s="18">
        <f t="shared" si="6"/>
        <v>44598</v>
      </c>
      <c r="T38" s="18">
        <f t="shared" si="6"/>
        <v>44585</v>
      </c>
      <c r="U38" s="19" t="e">
        <f t="shared" si="3"/>
        <v>#N/A</v>
      </c>
      <c r="V38" s="19">
        <f t="shared" si="0"/>
        <v>2</v>
      </c>
      <c r="W38" s="19">
        <f t="shared" si="2"/>
        <v>5</v>
      </c>
    </row>
    <row r="39" spans="2:23">
      <c r="B39" s="38"/>
      <c r="C39" s="57"/>
      <c r="D39" s="42"/>
      <c r="K39" s="43" t="s">
        <v>89</v>
      </c>
      <c r="Q39" s="45">
        <f t="shared" si="4"/>
        <v>24</v>
      </c>
      <c r="S39" s="18">
        <f t="shared" si="6"/>
        <v>44599</v>
      </c>
      <c r="T39" s="18">
        <f t="shared" si="6"/>
        <v>44586</v>
      </c>
      <c r="U39" s="19" t="e">
        <f t="shared" si="3"/>
        <v>#N/A</v>
      </c>
      <c r="V39" s="19">
        <f t="shared" si="0"/>
        <v>2</v>
      </c>
      <c r="W39" s="19">
        <f t="shared" si="2"/>
        <v>6</v>
      </c>
    </row>
    <row r="40" spans="2:23">
      <c r="B40" s="38"/>
      <c r="C40" s="57"/>
      <c r="D40" s="42"/>
      <c r="K40" s="47" t="s">
        <v>90</v>
      </c>
      <c r="Q40" s="45">
        <f t="shared" si="4"/>
        <v>25</v>
      </c>
      <c r="S40" s="18">
        <f t="shared" si="6"/>
        <v>44600</v>
      </c>
      <c r="T40" s="18">
        <f t="shared" si="6"/>
        <v>44587</v>
      </c>
      <c r="U40" s="19" t="e">
        <f t="shared" si="3"/>
        <v>#N/A</v>
      </c>
      <c r="V40" s="19">
        <f t="shared" si="0"/>
        <v>2</v>
      </c>
      <c r="W40" s="19">
        <f t="shared" si="2"/>
        <v>6</v>
      </c>
    </row>
    <row r="41" spans="2:23">
      <c r="B41" s="38"/>
      <c r="C41" s="57"/>
      <c r="D41" s="42"/>
      <c r="K41" s="43" t="s">
        <v>91</v>
      </c>
      <c r="Q41" s="45">
        <f t="shared" si="4"/>
        <v>26</v>
      </c>
      <c r="S41" s="18">
        <f t="shared" si="6"/>
        <v>44601</v>
      </c>
      <c r="T41" s="18">
        <f t="shared" si="6"/>
        <v>44588</v>
      </c>
      <c r="U41" s="19" t="e">
        <f t="shared" si="3"/>
        <v>#N/A</v>
      </c>
      <c r="V41" s="19">
        <f t="shared" si="0"/>
        <v>2</v>
      </c>
      <c r="W41" s="19">
        <f t="shared" si="2"/>
        <v>6</v>
      </c>
    </row>
    <row r="42" spans="2:23">
      <c r="B42" s="38"/>
      <c r="C42" s="57"/>
      <c r="D42" s="42"/>
      <c r="K42" s="43" t="s">
        <v>92</v>
      </c>
      <c r="Q42" s="45">
        <f t="shared" si="4"/>
        <v>27</v>
      </c>
      <c r="S42" s="18">
        <f t="shared" si="6"/>
        <v>44602</v>
      </c>
      <c r="T42" s="18">
        <f t="shared" si="6"/>
        <v>44589</v>
      </c>
      <c r="U42" s="19" t="e">
        <f t="shared" si="3"/>
        <v>#N/A</v>
      </c>
      <c r="V42" s="19">
        <f t="shared" si="0"/>
        <v>2</v>
      </c>
      <c r="W42" s="19">
        <f t="shared" si="2"/>
        <v>6</v>
      </c>
    </row>
    <row r="43" spans="2:23">
      <c r="B43" s="51"/>
      <c r="C43" s="59"/>
      <c r="D43" s="52"/>
      <c r="K43" s="47" t="s">
        <v>93</v>
      </c>
      <c r="Q43" s="45">
        <f t="shared" si="4"/>
        <v>28</v>
      </c>
      <c r="S43" s="18">
        <f t="shared" si="6"/>
        <v>44603</v>
      </c>
      <c r="T43" s="18">
        <f t="shared" si="6"/>
        <v>44590</v>
      </c>
      <c r="U43" s="19" t="e">
        <f t="shared" si="3"/>
        <v>#N/A</v>
      </c>
      <c r="V43" s="19">
        <f t="shared" si="0"/>
        <v>2</v>
      </c>
      <c r="W43" s="19">
        <f t="shared" si="2"/>
        <v>6</v>
      </c>
    </row>
    <row r="44" spans="2:23">
      <c r="K44" s="47" t="s">
        <v>94</v>
      </c>
      <c r="Q44" s="45">
        <f t="shared" si="4"/>
        <v>29</v>
      </c>
      <c r="S44" s="18">
        <f t="shared" si="6"/>
        <v>44604</v>
      </c>
      <c r="T44" s="18">
        <f t="shared" si="6"/>
        <v>44591</v>
      </c>
      <c r="U44" s="19" t="e">
        <f t="shared" si="3"/>
        <v>#N/A</v>
      </c>
      <c r="V44" s="19">
        <f t="shared" si="0"/>
        <v>2</v>
      </c>
      <c r="W44" s="19">
        <f t="shared" si="2"/>
        <v>6</v>
      </c>
    </row>
    <row r="45" spans="2:23">
      <c r="K45" s="43" t="s">
        <v>95</v>
      </c>
      <c r="Q45" s="45">
        <f t="shared" si="4"/>
        <v>30</v>
      </c>
      <c r="S45" s="18">
        <f t="shared" si="6"/>
        <v>44605</v>
      </c>
      <c r="T45" s="18">
        <f t="shared" si="6"/>
        <v>44592</v>
      </c>
      <c r="U45" s="19" t="e">
        <f t="shared" si="3"/>
        <v>#N/A</v>
      </c>
      <c r="V45" s="19">
        <f t="shared" si="0"/>
        <v>2</v>
      </c>
      <c r="W45" s="19">
        <f t="shared" si="2"/>
        <v>6</v>
      </c>
    </row>
    <row r="46" spans="2:23">
      <c r="K46" s="58" t="s">
        <v>96</v>
      </c>
      <c r="Q46" s="45">
        <f t="shared" si="4"/>
        <v>31</v>
      </c>
      <c r="S46" s="18">
        <f t="shared" si="6"/>
        <v>44606</v>
      </c>
      <c r="T46" s="18">
        <f t="shared" si="6"/>
        <v>44593</v>
      </c>
      <c r="U46" s="19" t="e">
        <f t="shared" si="3"/>
        <v>#N/A</v>
      </c>
      <c r="V46" s="19">
        <f t="shared" si="0"/>
        <v>2</v>
      </c>
      <c r="W46" s="19">
        <f t="shared" si="2"/>
        <v>7</v>
      </c>
    </row>
    <row r="47" spans="2:23">
      <c r="K47" s="58" t="s">
        <v>97</v>
      </c>
      <c r="Q47" s="45">
        <f t="shared" si="4"/>
        <v>32</v>
      </c>
      <c r="S47" s="18">
        <f t="shared" si="6"/>
        <v>44607</v>
      </c>
      <c r="T47" s="18">
        <f t="shared" si="6"/>
        <v>44594</v>
      </c>
      <c r="U47" s="19" t="e">
        <f t="shared" si="3"/>
        <v>#N/A</v>
      </c>
      <c r="V47" s="19">
        <f t="shared" si="0"/>
        <v>2</v>
      </c>
      <c r="W47" s="19">
        <f t="shared" si="2"/>
        <v>7</v>
      </c>
    </row>
    <row r="48" spans="2:23">
      <c r="Q48" s="45">
        <f t="shared" si="4"/>
        <v>33</v>
      </c>
      <c r="S48" s="18">
        <f t="shared" si="6"/>
        <v>44608</v>
      </c>
      <c r="T48" s="18">
        <f t="shared" si="6"/>
        <v>44595</v>
      </c>
      <c r="U48" s="19" t="e">
        <f t="shared" si="3"/>
        <v>#N/A</v>
      </c>
      <c r="V48" s="19">
        <f t="shared" si="0"/>
        <v>2</v>
      </c>
      <c r="W48" s="19">
        <f t="shared" si="2"/>
        <v>7</v>
      </c>
    </row>
    <row r="49" spans="17:23">
      <c r="Q49" s="45">
        <f t="shared" si="4"/>
        <v>34</v>
      </c>
      <c r="S49" s="18">
        <f t="shared" si="6"/>
        <v>44609</v>
      </c>
      <c r="T49" s="18">
        <f t="shared" si="6"/>
        <v>44596</v>
      </c>
      <c r="U49" s="19" t="e">
        <f t="shared" si="3"/>
        <v>#N/A</v>
      </c>
      <c r="V49" s="19">
        <f t="shared" si="0"/>
        <v>2</v>
      </c>
      <c r="W49" s="19">
        <f t="shared" si="2"/>
        <v>7</v>
      </c>
    </row>
    <row r="50" spans="17:23">
      <c r="Q50" s="45">
        <f t="shared" si="4"/>
        <v>35</v>
      </c>
      <c r="S50" s="18">
        <f t="shared" si="6"/>
        <v>44610</v>
      </c>
      <c r="T50" s="18">
        <f t="shared" si="6"/>
        <v>44597</v>
      </c>
      <c r="U50" s="19" t="e">
        <f t="shared" si="3"/>
        <v>#N/A</v>
      </c>
      <c r="V50" s="19">
        <f t="shared" si="0"/>
        <v>2</v>
      </c>
      <c r="W50" s="19">
        <f t="shared" si="2"/>
        <v>7</v>
      </c>
    </row>
    <row r="51" spans="17:23">
      <c r="Q51" s="45">
        <f t="shared" si="4"/>
        <v>36</v>
      </c>
      <c r="S51" s="18">
        <f t="shared" ref="S51:T60" si="7">S50+1</f>
        <v>44611</v>
      </c>
      <c r="T51" s="18">
        <f t="shared" si="7"/>
        <v>44598</v>
      </c>
      <c r="U51" s="19" t="e">
        <f t="shared" si="3"/>
        <v>#N/A</v>
      </c>
      <c r="V51" s="19">
        <f t="shared" si="0"/>
        <v>2</v>
      </c>
      <c r="W51" s="19">
        <f t="shared" si="2"/>
        <v>7</v>
      </c>
    </row>
    <row r="52" spans="17:23">
      <c r="Q52" s="45">
        <f t="shared" si="4"/>
        <v>37</v>
      </c>
      <c r="S52" s="18">
        <f t="shared" si="7"/>
        <v>44612</v>
      </c>
      <c r="T52" s="18">
        <f t="shared" si="7"/>
        <v>44599</v>
      </c>
      <c r="U52" s="19" t="e">
        <f t="shared" si="3"/>
        <v>#N/A</v>
      </c>
      <c r="V52" s="19">
        <f t="shared" si="0"/>
        <v>2</v>
      </c>
      <c r="W52" s="19">
        <f t="shared" si="2"/>
        <v>7</v>
      </c>
    </row>
    <row r="53" spans="17:23">
      <c r="Q53" s="45">
        <f t="shared" si="4"/>
        <v>38</v>
      </c>
      <c r="S53" s="18">
        <f t="shared" si="7"/>
        <v>44613</v>
      </c>
      <c r="T53" s="18">
        <f t="shared" si="7"/>
        <v>44600</v>
      </c>
      <c r="U53" s="19" t="e">
        <f t="shared" si="3"/>
        <v>#N/A</v>
      </c>
      <c r="V53" s="19">
        <f t="shared" si="0"/>
        <v>2</v>
      </c>
      <c r="W53" s="19">
        <f t="shared" si="2"/>
        <v>8</v>
      </c>
    </row>
    <row r="54" spans="17:23">
      <c r="Q54" s="45">
        <f t="shared" si="4"/>
        <v>39</v>
      </c>
      <c r="S54" s="18">
        <f t="shared" si="7"/>
        <v>44614</v>
      </c>
      <c r="T54" s="18">
        <f t="shared" si="7"/>
        <v>44601</v>
      </c>
      <c r="U54" s="19" t="e">
        <f t="shared" si="3"/>
        <v>#N/A</v>
      </c>
      <c r="V54" s="19">
        <f t="shared" si="0"/>
        <v>2</v>
      </c>
      <c r="W54" s="19">
        <f t="shared" si="2"/>
        <v>8</v>
      </c>
    </row>
    <row r="55" spans="17:23">
      <c r="Q55" s="45">
        <f t="shared" si="4"/>
        <v>40</v>
      </c>
      <c r="S55" s="18">
        <f t="shared" si="7"/>
        <v>44615</v>
      </c>
      <c r="T55" s="18">
        <f t="shared" si="7"/>
        <v>44602</v>
      </c>
      <c r="U55" s="19" t="e">
        <f t="shared" si="3"/>
        <v>#N/A</v>
      </c>
      <c r="V55" s="19">
        <f t="shared" si="0"/>
        <v>2</v>
      </c>
      <c r="W55" s="19">
        <f t="shared" si="2"/>
        <v>8</v>
      </c>
    </row>
    <row r="56" spans="17:23">
      <c r="Q56" s="45">
        <f t="shared" si="4"/>
        <v>41</v>
      </c>
      <c r="S56" s="18">
        <f t="shared" si="7"/>
        <v>44616</v>
      </c>
      <c r="T56" s="18">
        <f t="shared" si="7"/>
        <v>44603</v>
      </c>
      <c r="U56" s="19" t="e">
        <f t="shared" si="3"/>
        <v>#N/A</v>
      </c>
      <c r="V56" s="19">
        <f t="shared" si="0"/>
        <v>2</v>
      </c>
      <c r="W56" s="19">
        <f t="shared" si="2"/>
        <v>8</v>
      </c>
    </row>
    <row r="57" spans="17:23">
      <c r="Q57" s="45">
        <f t="shared" si="4"/>
        <v>42</v>
      </c>
      <c r="S57" s="18">
        <f t="shared" si="7"/>
        <v>44617</v>
      </c>
      <c r="T57" s="18">
        <f t="shared" si="7"/>
        <v>44604</v>
      </c>
      <c r="U57" s="19" t="e">
        <f t="shared" si="3"/>
        <v>#N/A</v>
      </c>
      <c r="V57" s="19">
        <f t="shared" si="0"/>
        <v>2</v>
      </c>
      <c r="W57" s="19">
        <f t="shared" si="2"/>
        <v>8</v>
      </c>
    </row>
    <row r="58" spans="17:23">
      <c r="Q58" s="45">
        <f t="shared" si="4"/>
        <v>43</v>
      </c>
      <c r="S58" s="18">
        <f t="shared" si="7"/>
        <v>44618</v>
      </c>
      <c r="T58" s="18">
        <f t="shared" si="7"/>
        <v>44605</v>
      </c>
      <c r="U58" s="19" t="e">
        <f t="shared" si="3"/>
        <v>#N/A</v>
      </c>
      <c r="V58" s="19">
        <f t="shared" si="0"/>
        <v>2</v>
      </c>
      <c r="W58" s="19">
        <f t="shared" si="2"/>
        <v>8</v>
      </c>
    </row>
    <row r="59" spans="17:23">
      <c r="Q59" s="45">
        <f t="shared" si="4"/>
        <v>44</v>
      </c>
      <c r="S59" s="18">
        <f t="shared" si="7"/>
        <v>44619</v>
      </c>
      <c r="T59" s="18">
        <f t="shared" si="7"/>
        <v>44606</v>
      </c>
      <c r="U59" s="19" t="e">
        <f t="shared" si="3"/>
        <v>#N/A</v>
      </c>
      <c r="V59" s="19">
        <f t="shared" si="0"/>
        <v>2</v>
      </c>
      <c r="W59" s="19">
        <f t="shared" si="2"/>
        <v>8</v>
      </c>
    </row>
    <row r="60" spans="17:23">
      <c r="Q60" s="45">
        <f t="shared" si="4"/>
        <v>45</v>
      </c>
      <c r="S60" s="18">
        <f t="shared" si="7"/>
        <v>44620</v>
      </c>
      <c r="T60" s="18">
        <f t="shared" si="7"/>
        <v>44607</v>
      </c>
      <c r="U60" s="19" t="e">
        <f t="shared" si="3"/>
        <v>#N/A</v>
      </c>
      <c r="V60" s="19">
        <f t="shared" si="0"/>
        <v>2</v>
      </c>
      <c r="W60" s="19">
        <f t="shared" si="2"/>
        <v>9</v>
      </c>
    </row>
    <row r="61" spans="17:23">
      <c r="Q61" s="45">
        <f t="shared" si="4"/>
        <v>46</v>
      </c>
      <c r="S61" s="18" t="str">
        <f>IF(MONTH(S60+1)=2,S60+1,"")</f>
        <v/>
      </c>
      <c r="T61" s="19"/>
      <c r="U61" s="19"/>
      <c r="V61" s="19" t="str">
        <f>IFERROR(MONTH(S61),"")</f>
        <v/>
      </c>
      <c r="W61" s="19" t="str">
        <f>IFERROR(WEEKNUM(S61,21),"")</f>
        <v/>
      </c>
    </row>
    <row r="62" spans="17:23">
      <c r="Q62" s="45">
        <f t="shared" si="4"/>
        <v>47</v>
      </c>
      <c r="S62" s="18">
        <f>IF(S61&lt;&gt;"",S61+1,S60+1)</f>
        <v>44621</v>
      </c>
      <c r="T62" s="18">
        <f>T60+1</f>
        <v>44608</v>
      </c>
      <c r="U62" s="19" t="e">
        <f t="shared" ref="U62:U125" si="8">VLOOKUP(T62,$E$16:$G$20,2,FALSE)</f>
        <v>#N/A</v>
      </c>
      <c r="V62" s="19">
        <f>MONTH(S62)</f>
        <v>3</v>
      </c>
      <c r="W62" s="19">
        <f t="shared" si="2"/>
        <v>9</v>
      </c>
    </row>
    <row r="63" spans="17:23">
      <c r="Q63" s="45">
        <f t="shared" si="4"/>
        <v>48</v>
      </c>
      <c r="S63" s="18">
        <f t="shared" ref="S63:T78" si="9">S62+1</f>
        <v>44622</v>
      </c>
      <c r="T63" s="18">
        <f t="shared" si="9"/>
        <v>44609</v>
      </c>
      <c r="U63" s="19" t="e">
        <f t="shared" si="8"/>
        <v>#N/A</v>
      </c>
      <c r="V63" s="19">
        <f>MONTH(S63)</f>
        <v>3</v>
      </c>
      <c r="W63" s="19">
        <f t="shared" si="2"/>
        <v>9</v>
      </c>
    </row>
    <row r="64" spans="17:23">
      <c r="Q64" s="45">
        <f t="shared" si="4"/>
        <v>49</v>
      </c>
      <c r="S64" s="18">
        <f t="shared" si="9"/>
        <v>44623</v>
      </c>
      <c r="T64" s="18">
        <f t="shared" si="9"/>
        <v>44610</v>
      </c>
      <c r="U64" s="19" t="e">
        <f t="shared" si="8"/>
        <v>#N/A</v>
      </c>
      <c r="V64" s="19">
        <f>MONTH(S64)</f>
        <v>3</v>
      </c>
      <c r="W64" s="19">
        <f t="shared" si="2"/>
        <v>9</v>
      </c>
    </row>
    <row r="65" spans="17:23">
      <c r="Q65" s="45">
        <f t="shared" si="4"/>
        <v>50</v>
      </c>
      <c r="S65" s="18">
        <f t="shared" si="9"/>
        <v>44624</v>
      </c>
      <c r="T65" s="18">
        <f t="shared" si="9"/>
        <v>44611</v>
      </c>
      <c r="U65" s="19" t="e">
        <f t="shared" si="8"/>
        <v>#N/A</v>
      </c>
      <c r="V65" s="19">
        <f>MONTH(S65)</f>
        <v>3</v>
      </c>
      <c r="W65" s="19">
        <f t="shared" si="2"/>
        <v>9</v>
      </c>
    </row>
    <row r="66" spans="17:23">
      <c r="Q66" s="45">
        <f t="shared" si="4"/>
        <v>51</v>
      </c>
      <c r="S66" s="18">
        <f t="shared" si="9"/>
        <v>44625</v>
      </c>
      <c r="T66" s="18">
        <f t="shared" si="9"/>
        <v>44612</v>
      </c>
      <c r="U66" s="19" t="e">
        <f t="shared" si="8"/>
        <v>#N/A</v>
      </c>
      <c r="V66" s="19">
        <f>MONTH(S66)</f>
        <v>3</v>
      </c>
      <c r="W66" s="19">
        <f t="shared" si="2"/>
        <v>9</v>
      </c>
    </row>
    <row r="67" spans="17:23">
      <c r="Q67" s="45" t="str">
        <f>IF(Q15=52,"52 Bis",Q66+1)</f>
        <v>52 Bis</v>
      </c>
      <c r="S67" s="18">
        <f t="shared" si="9"/>
        <v>44626</v>
      </c>
      <c r="T67" s="18">
        <f t="shared" si="9"/>
        <v>44613</v>
      </c>
      <c r="U67" s="19" t="e">
        <f t="shared" si="8"/>
        <v>#N/A</v>
      </c>
      <c r="V67" s="19">
        <f t="shared" ref="V67:V130" si="10">MONTH(S67)</f>
        <v>3</v>
      </c>
      <c r="W67" s="19">
        <f t="shared" ref="W67:W130" si="11">WEEKNUM(S67,21)</f>
        <v>9</v>
      </c>
    </row>
    <row r="68" spans="17:23">
      <c r="Q68" s="60"/>
      <c r="S68" s="18">
        <f t="shared" si="9"/>
        <v>44627</v>
      </c>
      <c r="T68" s="18">
        <f t="shared" si="9"/>
        <v>44614</v>
      </c>
      <c r="U68" s="19" t="e">
        <f t="shared" si="8"/>
        <v>#N/A</v>
      </c>
      <c r="V68" s="19">
        <f t="shared" si="10"/>
        <v>3</v>
      </c>
      <c r="W68" s="19">
        <f t="shared" si="11"/>
        <v>10</v>
      </c>
    </row>
    <row r="69" spans="17:23">
      <c r="S69" s="18">
        <f t="shared" si="9"/>
        <v>44628</v>
      </c>
      <c r="T69" s="18">
        <f t="shared" si="9"/>
        <v>44615</v>
      </c>
      <c r="U69" s="19" t="e">
        <f t="shared" si="8"/>
        <v>#N/A</v>
      </c>
      <c r="V69" s="19">
        <f t="shared" si="10"/>
        <v>3</v>
      </c>
      <c r="W69" s="19">
        <f t="shared" si="11"/>
        <v>10</v>
      </c>
    </row>
    <row r="70" spans="17:23">
      <c r="S70" s="18">
        <f t="shared" si="9"/>
        <v>44629</v>
      </c>
      <c r="T70" s="18">
        <f t="shared" si="9"/>
        <v>44616</v>
      </c>
      <c r="U70" s="19" t="e">
        <f t="shared" si="8"/>
        <v>#N/A</v>
      </c>
      <c r="V70" s="19">
        <f t="shared" si="10"/>
        <v>3</v>
      </c>
      <c r="W70" s="19">
        <f t="shared" si="11"/>
        <v>10</v>
      </c>
    </row>
    <row r="71" spans="17:23">
      <c r="S71" s="18">
        <f t="shared" si="9"/>
        <v>44630</v>
      </c>
      <c r="T71" s="18">
        <f t="shared" si="9"/>
        <v>44617</v>
      </c>
      <c r="U71" s="19" t="e">
        <f t="shared" si="8"/>
        <v>#N/A</v>
      </c>
      <c r="V71" s="19">
        <f t="shared" si="10"/>
        <v>3</v>
      </c>
      <c r="W71" s="19">
        <f t="shared" si="11"/>
        <v>10</v>
      </c>
    </row>
    <row r="72" spans="17:23">
      <c r="S72" s="18">
        <f t="shared" si="9"/>
        <v>44631</v>
      </c>
      <c r="T72" s="18">
        <f t="shared" si="9"/>
        <v>44618</v>
      </c>
      <c r="U72" s="19" t="e">
        <f t="shared" si="8"/>
        <v>#N/A</v>
      </c>
      <c r="V72" s="19">
        <f t="shared" si="10"/>
        <v>3</v>
      </c>
      <c r="W72" s="19">
        <f t="shared" si="11"/>
        <v>10</v>
      </c>
    </row>
    <row r="73" spans="17:23">
      <c r="S73" s="18">
        <f t="shared" si="9"/>
        <v>44632</v>
      </c>
      <c r="T73" s="18">
        <f t="shared" si="9"/>
        <v>44619</v>
      </c>
      <c r="U73" s="19" t="e">
        <f t="shared" si="8"/>
        <v>#N/A</v>
      </c>
      <c r="V73" s="19">
        <f t="shared" si="10"/>
        <v>3</v>
      </c>
      <c r="W73" s="19">
        <f t="shared" si="11"/>
        <v>10</v>
      </c>
    </row>
    <row r="74" spans="17:23">
      <c r="S74" s="18">
        <f t="shared" si="9"/>
        <v>44633</v>
      </c>
      <c r="T74" s="18">
        <f t="shared" si="9"/>
        <v>44620</v>
      </c>
      <c r="U74" s="19" t="e">
        <f t="shared" si="8"/>
        <v>#N/A</v>
      </c>
      <c r="V74" s="19">
        <f t="shared" si="10"/>
        <v>3</v>
      </c>
      <c r="W74" s="19">
        <f t="shared" si="11"/>
        <v>10</v>
      </c>
    </row>
    <row r="75" spans="17:23">
      <c r="S75" s="18">
        <f t="shared" si="9"/>
        <v>44634</v>
      </c>
      <c r="T75" s="18">
        <f t="shared" si="9"/>
        <v>44621</v>
      </c>
      <c r="U75" s="19" t="e">
        <f t="shared" si="8"/>
        <v>#N/A</v>
      </c>
      <c r="V75" s="19">
        <f t="shared" si="10"/>
        <v>3</v>
      </c>
      <c r="W75" s="19">
        <f t="shared" si="11"/>
        <v>11</v>
      </c>
    </row>
    <row r="76" spans="17:23">
      <c r="S76" s="18">
        <f t="shared" si="9"/>
        <v>44635</v>
      </c>
      <c r="T76" s="18">
        <f t="shared" si="9"/>
        <v>44622</v>
      </c>
      <c r="U76" s="19" t="e">
        <f t="shared" si="8"/>
        <v>#N/A</v>
      </c>
      <c r="V76" s="19">
        <f t="shared" si="10"/>
        <v>3</v>
      </c>
      <c r="W76" s="19">
        <f t="shared" si="11"/>
        <v>11</v>
      </c>
    </row>
    <row r="77" spans="17:23">
      <c r="S77" s="18">
        <f t="shared" si="9"/>
        <v>44636</v>
      </c>
      <c r="T77" s="18">
        <f t="shared" si="9"/>
        <v>44623</v>
      </c>
      <c r="U77" s="19" t="e">
        <f t="shared" si="8"/>
        <v>#N/A</v>
      </c>
      <c r="V77" s="19">
        <f t="shared" si="10"/>
        <v>3</v>
      </c>
      <c r="W77" s="19">
        <f t="shared" si="11"/>
        <v>11</v>
      </c>
    </row>
    <row r="78" spans="17:23">
      <c r="S78" s="18">
        <f t="shared" si="9"/>
        <v>44637</v>
      </c>
      <c r="T78" s="18">
        <f t="shared" si="9"/>
        <v>44624</v>
      </c>
      <c r="U78" s="19" t="e">
        <f t="shared" si="8"/>
        <v>#N/A</v>
      </c>
      <c r="V78" s="19">
        <f t="shared" si="10"/>
        <v>3</v>
      </c>
      <c r="W78" s="19">
        <f t="shared" si="11"/>
        <v>11</v>
      </c>
    </row>
    <row r="79" spans="17:23">
      <c r="S79" s="18">
        <f t="shared" ref="S79:T94" si="12">S78+1</f>
        <v>44638</v>
      </c>
      <c r="T79" s="18">
        <f t="shared" si="12"/>
        <v>44625</v>
      </c>
      <c r="U79" s="19" t="e">
        <f t="shared" si="8"/>
        <v>#N/A</v>
      </c>
      <c r="V79" s="19">
        <f t="shared" si="10"/>
        <v>3</v>
      </c>
      <c r="W79" s="19">
        <f t="shared" si="11"/>
        <v>11</v>
      </c>
    </row>
    <row r="80" spans="17:23">
      <c r="S80" s="18">
        <f t="shared" si="12"/>
        <v>44639</v>
      </c>
      <c r="T80" s="18">
        <f t="shared" si="12"/>
        <v>44626</v>
      </c>
      <c r="U80" s="19" t="e">
        <f t="shared" si="8"/>
        <v>#N/A</v>
      </c>
      <c r="V80" s="19">
        <f t="shared" si="10"/>
        <v>3</v>
      </c>
      <c r="W80" s="19">
        <f t="shared" si="11"/>
        <v>11</v>
      </c>
    </row>
    <row r="81" spans="19:23">
      <c r="S81" s="18">
        <f t="shared" si="12"/>
        <v>44640</v>
      </c>
      <c r="T81" s="18">
        <f t="shared" si="12"/>
        <v>44627</v>
      </c>
      <c r="U81" s="19" t="e">
        <f t="shared" si="8"/>
        <v>#N/A</v>
      </c>
      <c r="V81" s="19">
        <f t="shared" si="10"/>
        <v>3</v>
      </c>
      <c r="W81" s="19">
        <f t="shared" si="11"/>
        <v>11</v>
      </c>
    </row>
    <row r="82" spans="19:23">
      <c r="S82" s="18">
        <f t="shared" si="12"/>
        <v>44641</v>
      </c>
      <c r="T82" s="18">
        <f t="shared" si="12"/>
        <v>44628</v>
      </c>
      <c r="U82" s="19" t="e">
        <f t="shared" si="8"/>
        <v>#N/A</v>
      </c>
      <c r="V82" s="19">
        <f t="shared" si="10"/>
        <v>3</v>
      </c>
      <c r="W82" s="19">
        <f t="shared" si="11"/>
        <v>12</v>
      </c>
    </row>
    <row r="83" spans="19:23">
      <c r="S83" s="18">
        <f t="shared" si="12"/>
        <v>44642</v>
      </c>
      <c r="T83" s="18">
        <f t="shared" si="12"/>
        <v>44629</v>
      </c>
      <c r="U83" s="19" t="e">
        <f t="shared" si="8"/>
        <v>#N/A</v>
      </c>
      <c r="V83" s="19">
        <f t="shared" si="10"/>
        <v>3</v>
      </c>
      <c r="W83" s="19">
        <f t="shared" si="11"/>
        <v>12</v>
      </c>
    </row>
    <row r="84" spans="19:23">
      <c r="S84" s="18">
        <f t="shared" si="12"/>
        <v>44643</v>
      </c>
      <c r="T84" s="18">
        <f t="shared" si="12"/>
        <v>44630</v>
      </c>
      <c r="U84" s="19" t="e">
        <f t="shared" si="8"/>
        <v>#N/A</v>
      </c>
      <c r="V84" s="19">
        <f t="shared" si="10"/>
        <v>3</v>
      </c>
      <c r="W84" s="19">
        <f t="shared" si="11"/>
        <v>12</v>
      </c>
    </row>
    <row r="85" spans="19:23">
      <c r="S85" s="18">
        <f t="shared" si="12"/>
        <v>44644</v>
      </c>
      <c r="T85" s="18">
        <f t="shared" si="12"/>
        <v>44631</v>
      </c>
      <c r="U85" s="19" t="e">
        <f t="shared" si="8"/>
        <v>#N/A</v>
      </c>
      <c r="V85" s="19">
        <f t="shared" si="10"/>
        <v>3</v>
      </c>
      <c r="W85" s="19">
        <f t="shared" si="11"/>
        <v>12</v>
      </c>
    </row>
    <row r="86" spans="19:23">
      <c r="S86" s="18">
        <f t="shared" si="12"/>
        <v>44645</v>
      </c>
      <c r="T86" s="18">
        <f t="shared" si="12"/>
        <v>44632</v>
      </c>
      <c r="U86" s="19" t="e">
        <f t="shared" si="8"/>
        <v>#N/A</v>
      </c>
      <c r="V86" s="19">
        <f t="shared" si="10"/>
        <v>3</v>
      </c>
      <c r="W86" s="19">
        <f t="shared" si="11"/>
        <v>12</v>
      </c>
    </row>
    <row r="87" spans="19:23">
      <c r="S87" s="18">
        <f t="shared" si="12"/>
        <v>44646</v>
      </c>
      <c r="T87" s="18">
        <f t="shared" si="12"/>
        <v>44633</v>
      </c>
      <c r="U87" s="19" t="e">
        <f t="shared" si="8"/>
        <v>#N/A</v>
      </c>
      <c r="V87" s="19">
        <f t="shared" si="10"/>
        <v>3</v>
      </c>
      <c r="W87" s="19">
        <f t="shared" si="11"/>
        <v>12</v>
      </c>
    </row>
    <row r="88" spans="19:23">
      <c r="S88" s="18">
        <f t="shared" si="12"/>
        <v>44647</v>
      </c>
      <c r="T88" s="18">
        <f t="shared" si="12"/>
        <v>44634</v>
      </c>
      <c r="U88" s="19" t="e">
        <f t="shared" si="8"/>
        <v>#N/A</v>
      </c>
      <c r="V88" s="19">
        <f t="shared" si="10"/>
        <v>3</v>
      </c>
      <c r="W88" s="19">
        <f t="shared" si="11"/>
        <v>12</v>
      </c>
    </row>
    <row r="89" spans="19:23">
      <c r="S89" s="18">
        <f t="shared" si="12"/>
        <v>44648</v>
      </c>
      <c r="T89" s="18">
        <f t="shared" si="12"/>
        <v>44635</v>
      </c>
      <c r="U89" s="19" t="e">
        <f t="shared" si="8"/>
        <v>#N/A</v>
      </c>
      <c r="V89" s="19">
        <f t="shared" si="10"/>
        <v>3</v>
      </c>
      <c r="W89" s="19">
        <f t="shared" si="11"/>
        <v>13</v>
      </c>
    </row>
    <row r="90" spans="19:23">
      <c r="S90" s="18">
        <f t="shared" si="12"/>
        <v>44649</v>
      </c>
      <c r="T90" s="18">
        <f t="shared" si="12"/>
        <v>44636</v>
      </c>
      <c r="U90" s="19" t="e">
        <f t="shared" si="8"/>
        <v>#N/A</v>
      </c>
      <c r="V90" s="19">
        <f t="shared" si="10"/>
        <v>3</v>
      </c>
      <c r="W90" s="19">
        <f t="shared" si="11"/>
        <v>13</v>
      </c>
    </row>
    <row r="91" spans="19:23">
      <c r="S91" s="18">
        <f t="shared" si="12"/>
        <v>44650</v>
      </c>
      <c r="T91" s="18">
        <f t="shared" si="12"/>
        <v>44637</v>
      </c>
      <c r="U91" s="19" t="e">
        <f t="shared" si="8"/>
        <v>#N/A</v>
      </c>
      <c r="V91" s="19">
        <f t="shared" si="10"/>
        <v>3</v>
      </c>
      <c r="W91" s="19">
        <f t="shared" si="11"/>
        <v>13</v>
      </c>
    </row>
    <row r="92" spans="19:23">
      <c r="S92" s="18">
        <f t="shared" si="12"/>
        <v>44651</v>
      </c>
      <c r="T92" s="18">
        <f t="shared" si="12"/>
        <v>44638</v>
      </c>
      <c r="U92" s="19" t="e">
        <f t="shared" si="8"/>
        <v>#N/A</v>
      </c>
      <c r="V92" s="19">
        <f t="shared" si="10"/>
        <v>3</v>
      </c>
      <c r="W92" s="19">
        <f t="shared" si="11"/>
        <v>13</v>
      </c>
    </row>
    <row r="93" spans="19:23">
      <c r="S93" s="18">
        <f t="shared" si="12"/>
        <v>44652</v>
      </c>
      <c r="T93" s="18">
        <f t="shared" si="12"/>
        <v>44639</v>
      </c>
      <c r="U93" s="19" t="e">
        <f t="shared" si="8"/>
        <v>#N/A</v>
      </c>
      <c r="V93" s="19">
        <f t="shared" si="10"/>
        <v>4</v>
      </c>
      <c r="W93" s="19">
        <f t="shared" si="11"/>
        <v>13</v>
      </c>
    </row>
    <row r="94" spans="19:23">
      <c r="S94" s="18">
        <f t="shared" si="12"/>
        <v>44653</v>
      </c>
      <c r="T94" s="18">
        <f t="shared" si="12"/>
        <v>44640</v>
      </c>
      <c r="U94" s="19" t="e">
        <f t="shared" si="8"/>
        <v>#N/A</v>
      </c>
      <c r="V94" s="19">
        <f t="shared" si="10"/>
        <v>4</v>
      </c>
      <c r="W94" s="19">
        <f t="shared" si="11"/>
        <v>13</v>
      </c>
    </row>
    <row r="95" spans="19:23">
      <c r="S95" s="18">
        <f t="shared" ref="S95:T110" si="13">S94+1</f>
        <v>44654</v>
      </c>
      <c r="T95" s="18">
        <f t="shared" si="13"/>
        <v>44641</v>
      </c>
      <c r="U95" s="19" t="e">
        <f t="shared" si="8"/>
        <v>#N/A</v>
      </c>
      <c r="V95" s="19">
        <f t="shared" si="10"/>
        <v>4</v>
      </c>
      <c r="W95" s="19">
        <f t="shared" si="11"/>
        <v>13</v>
      </c>
    </row>
    <row r="96" spans="19:23">
      <c r="S96" s="18">
        <f t="shared" si="13"/>
        <v>44655</v>
      </c>
      <c r="T96" s="18">
        <f t="shared" si="13"/>
        <v>44642</v>
      </c>
      <c r="U96" s="19" t="e">
        <f t="shared" si="8"/>
        <v>#N/A</v>
      </c>
      <c r="V96" s="19">
        <f t="shared" si="10"/>
        <v>4</v>
      </c>
      <c r="W96" s="19">
        <f t="shared" si="11"/>
        <v>14</v>
      </c>
    </row>
    <row r="97" spans="19:23">
      <c r="S97" s="18">
        <f t="shared" si="13"/>
        <v>44656</v>
      </c>
      <c r="T97" s="18">
        <f t="shared" si="13"/>
        <v>44643</v>
      </c>
      <c r="U97" s="19" t="e">
        <f t="shared" si="8"/>
        <v>#N/A</v>
      </c>
      <c r="V97" s="19">
        <f t="shared" si="10"/>
        <v>4</v>
      </c>
      <c r="W97" s="19">
        <f t="shared" si="11"/>
        <v>14</v>
      </c>
    </row>
    <row r="98" spans="19:23">
      <c r="S98" s="18">
        <f t="shared" si="13"/>
        <v>44657</v>
      </c>
      <c r="T98" s="18">
        <f t="shared" si="13"/>
        <v>44644</v>
      </c>
      <c r="U98" s="19" t="e">
        <f t="shared" si="8"/>
        <v>#N/A</v>
      </c>
      <c r="V98" s="19">
        <f t="shared" si="10"/>
        <v>4</v>
      </c>
      <c r="W98" s="19">
        <f t="shared" si="11"/>
        <v>14</v>
      </c>
    </row>
    <row r="99" spans="19:23">
      <c r="S99" s="18">
        <f t="shared" si="13"/>
        <v>44658</v>
      </c>
      <c r="T99" s="18">
        <f t="shared" si="13"/>
        <v>44645</v>
      </c>
      <c r="U99" s="19" t="e">
        <f t="shared" si="8"/>
        <v>#N/A</v>
      </c>
      <c r="V99" s="19">
        <f t="shared" si="10"/>
        <v>4</v>
      </c>
      <c r="W99" s="19">
        <f t="shared" si="11"/>
        <v>14</v>
      </c>
    </row>
    <row r="100" spans="19:23">
      <c r="S100" s="18">
        <f t="shared" si="13"/>
        <v>44659</v>
      </c>
      <c r="T100" s="18">
        <f t="shared" si="13"/>
        <v>44646</v>
      </c>
      <c r="U100" s="19" t="e">
        <f t="shared" si="8"/>
        <v>#N/A</v>
      </c>
      <c r="V100" s="19">
        <f t="shared" si="10"/>
        <v>4</v>
      </c>
      <c r="W100" s="19">
        <f t="shared" si="11"/>
        <v>14</v>
      </c>
    </row>
    <row r="101" spans="19:23">
      <c r="S101" s="18">
        <f t="shared" si="13"/>
        <v>44660</v>
      </c>
      <c r="T101" s="18">
        <f t="shared" si="13"/>
        <v>44647</v>
      </c>
      <c r="U101" s="19" t="e">
        <f t="shared" si="8"/>
        <v>#N/A</v>
      </c>
      <c r="V101" s="19">
        <f t="shared" si="10"/>
        <v>4</v>
      </c>
      <c r="W101" s="19">
        <f t="shared" si="11"/>
        <v>14</v>
      </c>
    </row>
    <row r="102" spans="19:23">
      <c r="S102" s="18">
        <f t="shared" si="13"/>
        <v>44661</v>
      </c>
      <c r="T102" s="18">
        <f t="shared" si="13"/>
        <v>44648</v>
      </c>
      <c r="U102" s="19" t="e">
        <f t="shared" si="8"/>
        <v>#N/A</v>
      </c>
      <c r="V102" s="19">
        <f t="shared" si="10"/>
        <v>4</v>
      </c>
      <c r="W102" s="19">
        <f t="shared" si="11"/>
        <v>14</v>
      </c>
    </row>
    <row r="103" spans="19:23">
      <c r="S103" s="18">
        <f t="shared" si="13"/>
        <v>44662</v>
      </c>
      <c r="T103" s="18">
        <f t="shared" si="13"/>
        <v>44649</v>
      </c>
      <c r="U103" s="19" t="e">
        <f t="shared" si="8"/>
        <v>#N/A</v>
      </c>
      <c r="V103" s="19">
        <f t="shared" si="10"/>
        <v>4</v>
      </c>
      <c r="W103" s="19">
        <f t="shared" si="11"/>
        <v>15</v>
      </c>
    </row>
    <row r="104" spans="19:23">
      <c r="S104" s="18">
        <f t="shared" si="13"/>
        <v>44663</v>
      </c>
      <c r="T104" s="18">
        <f t="shared" si="13"/>
        <v>44650</v>
      </c>
      <c r="U104" s="19" t="e">
        <f t="shared" si="8"/>
        <v>#N/A</v>
      </c>
      <c r="V104" s="19">
        <f t="shared" si="10"/>
        <v>4</v>
      </c>
      <c r="W104" s="19">
        <f t="shared" si="11"/>
        <v>15</v>
      </c>
    </row>
    <row r="105" spans="19:23">
      <c r="S105" s="18">
        <f t="shared" si="13"/>
        <v>44664</v>
      </c>
      <c r="T105" s="18">
        <f t="shared" si="13"/>
        <v>44651</v>
      </c>
      <c r="U105" s="19" t="e">
        <f t="shared" si="8"/>
        <v>#N/A</v>
      </c>
      <c r="V105" s="19">
        <f t="shared" si="10"/>
        <v>4</v>
      </c>
      <c r="W105" s="19">
        <f t="shared" si="11"/>
        <v>15</v>
      </c>
    </row>
    <row r="106" spans="19:23">
      <c r="S106" s="18">
        <f t="shared" si="13"/>
        <v>44665</v>
      </c>
      <c r="T106" s="18">
        <f t="shared" si="13"/>
        <v>44652</v>
      </c>
      <c r="U106" s="19" t="e">
        <f t="shared" si="8"/>
        <v>#N/A</v>
      </c>
      <c r="V106" s="19">
        <f t="shared" si="10"/>
        <v>4</v>
      </c>
      <c r="W106" s="19">
        <f t="shared" si="11"/>
        <v>15</v>
      </c>
    </row>
    <row r="107" spans="19:23">
      <c r="S107" s="18">
        <f t="shared" si="13"/>
        <v>44666</v>
      </c>
      <c r="T107" s="18">
        <f t="shared" si="13"/>
        <v>44653</v>
      </c>
      <c r="U107" s="19" t="e">
        <f t="shared" si="8"/>
        <v>#N/A</v>
      </c>
      <c r="V107" s="19">
        <f t="shared" si="10"/>
        <v>4</v>
      </c>
      <c r="W107" s="19">
        <f t="shared" si="11"/>
        <v>15</v>
      </c>
    </row>
    <row r="108" spans="19:23">
      <c r="S108" s="18">
        <f t="shared" si="13"/>
        <v>44667</v>
      </c>
      <c r="T108" s="18">
        <f t="shared" si="13"/>
        <v>44654</v>
      </c>
      <c r="U108" s="19" t="e">
        <f t="shared" si="8"/>
        <v>#N/A</v>
      </c>
      <c r="V108" s="19">
        <f t="shared" si="10"/>
        <v>4</v>
      </c>
      <c r="W108" s="19">
        <f t="shared" si="11"/>
        <v>15</v>
      </c>
    </row>
    <row r="109" spans="19:23">
      <c r="S109" s="18">
        <f t="shared" si="13"/>
        <v>44668</v>
      </c>
      <c r="T109" s="18">
        <f t="shared" si="13"/>
        <v>44655</v>
      </c>
      <c r="U109" s="19" t="e">
        <f t="shared" si="8"/>
        <v>#N/A</v>
      </c>
      <c r="V109" s="19">
        <f t="shared" si="10"/>
        <v>4</v>
      </c>
      <c r="W109" s="19">
        <f t="shared" si="11"/>
        <v>15</v>
      </c>
    </row>
    <row r="110" spans="19:23">
      <c r="S110" s="18">
        <f t="shared" si="13"/>
        <v>44669</v>
      </c>
      <c r="T110" s="18">
        <f t="shared" si="13"/>
        <v>44656</v>
      </c>
      <c r="U110" s="19" t="e">
        <f t="shared" si="8"/>
        <v>#N/A</v>
      </c>
      <c r="V110" s="19">
        <f t="shared" si="10"/>
        <v>4</v>
      </c>
      <c r="W110" s="19">
        <f t="shared" si="11"/>
        <v>16</v>
      </c>
    </row>
    <row r="111" spans="19:23">
      <c r="S111" s="18">
        <f t="shared" ref="S111:T126" si="14">S110+1</f>
        <v>44670</v>
      </c>
      <c r="T111" s="18">
        <f t="shared" si="14"/>
        <v>44657</v>
      </c>
      <c r="U111" s="19" t="e">
        <f t="shared" si="8"/>
        <v>#N/A</v>
      </c>
      <c r="V111" s="19">
        <f t="shared" si="10"/>
        <v>4</v>
      </c>
      <c r="W111" s="19">
        <f t="shared" si="11"/>
        <v>16</v>
      </c>
    </row>
    <row r="112" spans="19:23">
      <c r="S112" s="18">
        <f t="shared" si="14"/>
        <v>44671</v>
      </c>
      <c r="T112" s="18">
        <f t="shared" si="14"/>
        <v>44658</v>
      </c>
      <c r="U112" s="19" t="e">
        <f t="shared" si="8"/>
        <v>#N/A</v>
      </c>
      <c r="V112" s="19">
        <f t="shared" si="10"/>
        <v>4</v>
      </c>
      <c r="W112" s="19">
        <f t="shared" si="11"/>
        <v>16</v>
      </c>
    </row>
    <row r="113" spans="19:23">
      <c r="S113" s="18">
        <f t="shared" si="14"/>
        <v>44672</v>
      </c>
      <c r="T113" s="18">
        <f t="shared" si="14"/>
        <v>44659</v>
      </c>
      <c r="U113" s="19" t="e">
        <f t="shared" si="8"/>
        <v>#N/A</v>
      </c>
      <c r="V113" s="19">
        <f t="shared" si="10"/>
        <v>4</v>
      </c>
      <c r="W113" s="19">
        <f t="shared" si="11"/>
        <v>16</v>
      </c>
    </row>
    <row r="114" spans="19:23">
      <c r="S114" s="18">
        <f t="shared" si="14"/>
        <v>44673</v>
      </c>
      <c r="T114" s="18">
        <f t="shared" si="14"/>
        <v>44660</v>
      </c>
      <c r="U114" s="19" t="e">
        <f t="shared" si="8"/>
        <v>#N/A</v>
      </c>
      <c r="V114" s="19">
        <f t="shared" si="10"/>
        <v>4</v>
      </c>
      <c r="W114" s="19">
        <f t="shared" si="11"/>
        <v>16</v>
      </c>
    </row>
    <row r="115" spans="19:23">
      <c r="S115" s="18">
        <f t="shared" si="14"/>
        <v>44674</v>
      </c>
      <c r="T115" s="18">
        <f t="shared" si="14"/>
        <v>44661</v>
      </c>
      <c r="U115" s="19" t="e">
        <f t="shared" si="8"/>
        <v>#N/A</v>
      </c>
      <c r="V115" s="19">
        <f t="shared" si="10"/>
        <v>4</v>
      </c>
      <c r="W115" s="19">
        <f t="shared" si="11"/>
        <v>16</v>
      </c>
    </row>
    <row r="116" spans="19:23">
      <c r="S116" s="18">
        <f t="shared" si="14"/>
        <v>44675</v>
      </c>
      <c r="T116" s="18">
        <f t="shared" si="14"/>
        <v>44662</v>
      </c>
      <c r="U116" s="19" t="e">
        <f t="shared" si="8"/>
        <v>#N/A</v>
      </c>
      <c r="V116" s="19">
        <f t="shared" si="10"/>
        <v>4</v>
      </c>
      <c r="W116" s="19">
        <f t="shared" si="11"/>
        <v>16</v>
      </c>
    </row>
    <row r="117" spans="19:23">
      <c r="S117" s="18">
        <f t="shared" si="14"/>
        <v>44676</v>
      </c>
      <c r="T117" s="18">
        <f t="shared" si="14"/>
        <v>44663</v>
      </c>
      <c r="U117" s="19" t="e">
        <f t="shared" si="8"/>
        <v>#N/A</v>
      </c>
      <c r="V117" s="19">
        <f t="shared" si="10"/>
        <v>4</v>
      </c>
      <c r="W117" s="19">
        <f t="shared" si="11"/>
        <v>17</v>
      </c>
    </row>
    <row r="118" spans="19:23">
      <c r="S118" s="18">
        <f t="shared" si="14"/>
        <v>44677</v>
      </c>
      <c r="T118" s="18">
        <f t="shared" si="14"/>
        <v>44664</v>
      </c>
      <c r="U118" s="19" t="e">
        <f t="shared" si="8"/>
        <v>#N/A</v>
      </c>
      <c r="V118" s="19">
        <f t="shared" si="10"/>
        <v>4</v>
      </c>
      <c r="W118" s="19">
        <f t="shared" si="11"/>
        <v>17</v>
      </c>
    </row>
    <row r="119" spans="19:23">
      <c r="S119" s="18">
        <f t="shared" si="14"/>
        <v>44678</v>
      </c>
      <c r="T119" s="18">
        <f t="shared" si="14"/>
        <v>44665</v>
      </c>
      <c r="U119" s="19" t="e">
        <f t="shared" si="8"/>
        <v>#N/A</v>
      </c>
      <c r="V119" s="19">
        <f t="shared" si="10"/>
        <v>4</v>
      </c>
      <c r="W119" s="19">
        <f t="shared" si="11"/>
        <v>17</v>
      </c>
    </row>
    <row r="120" spans="19:23">
      <c r="S120" s="18">
        <f t="shared" si="14"/>
        <v>44679</v>
      </c>
      <c r="T120" s="18">
        <f t="shared" si="14"/>
        <v>44666</v>
      </c>
      <c r="U120" s="19" t="e">
        <f t="shared" si="8"/>
        <v>#N/A</v>
      </c>
      <c r="V120" s="19">
        <f t="shared" si="10"/>
        <v>4</v>
      </c>
      <c r="W120" s="19">
        <f t="shared" si="11"/>
        <v>17</v>
      </c>
    </row>
    <row r="121" spans="19:23">
      <c r="S121" s="18">
        <f t="shared" si="14"/>
        <v>44680</v>
      </c>
      <c r="T121" s="18">
        <f t="shared" si="14"/>
        <v>44667</v>
      </c>
      <c r="U121" s="19" t="e">
        <f t="shared" si="8"/>
        <v>#N/A</v>
      </c>
      <c r="V121" s="19">
        <f t="shared" si="10"/>
        <v>4</v>
      </c>
      <c r="W121" s="19">
        <f t="shared" si="11"/>
        <v>17</v>
      </c>
    </row>
    <row r="122" spans="19:23">
      <c r="S122" s="18">
        <f t="shared" si="14"/>
        <v>44681</v>
      </c>
      <c r="T122" s="18">
        <f t="shared" si="14"/>
        <v>44668</v>
      </c>
      <c r="U122" s="19">
        <f t="shared" si="8"/>
        <v>1</v>
      </c>
      <c r="V122" s="19">
        <f t="shared" si="10"/>
        <v>4</v>
      </c>
      <c r="W122" s="19">
        <f t="shared" si="11"/>
        <v>17</v>
      </c>
    </row>
    <row r="123" spans="19:23">
      <c r="S123" s="18">
        <f t="shared" si="14"/>
        <v>44682</v>
      </c>
      <c r="T123" s="18">
        <f t="shared" si="14"/>
        <v>44669</v>
      </c>
      <c r="U123" s="19">
        <f t="shared" si="8"/>
        <v>1</v>
      </c>
      <c r="V123" s="19">
        <f t="shared" si="10"/>
        <v>5</v>
      </c>
      <c r="W123" s="19">
        <f t="shared" si="11"/>
        <v>17</v>
      </c>
    </row>
    <row r="124" spans="19:23">
      <c r="S124" s="18">
        <f t="shared" si="14"/>
        <v>44683</v>
      </c>
      <c r="T124" s="18">
        <f t="shared" si="14"/>
        <v>44670</v>
      </c>
      <c r="U124" s="19" t="e">
        <f t="shared" si="8"/>
        <v>#N/A</v>
      </c>
      <c r="V124" s="19">
        <f t="shared" si="10"/>
        <v>5</v>
      </c>
      <c r="W124" s="19">
        <f t="shared" si="11"/>
        <v>18</v>
      </c>
    </row>
    <row r="125" spans="19:23">
      <c r="S125" s="18">
        <f t="shared" si="14"/>
        <v>44684</v>
      </c>
      <c r="T125" s="18">
        <f t="shared" si="14"/>
        <v>44671</v>
      </c>
      <c r="U125" s="19" t="e">
        <f t="shared" si="8"/>
        <v>#N/A</v>
      </c>
      <c r="V125" s="19">
        <f t="shared" si="10"/>
        <v>5</v>
      </c>
      <c r="W125" s="19">
        <f t="shared" si="11"/>
        <v>18</v>
      </c>
    </row>
    <row r="126" spans="19:23">
      <c r="S126" s="18">
        <f t="shared" si="14"/>
        <v>44685</v>
      </c>
      <c r="T126" s="18">
        <f t="shared" si="14"/>
        <v>44672</v>
      </c>
      <c r="U126" s="19" t="e">
        <f t="shared" ref="U126:U189" si="15">VLOOKUP(T126,$E$16:$G$20,2,FALSE)</f>
        <v>#N/A</v>
      </c>
      <c r="V126" s="19">
        <f t="shared" si="10"/>
        <v>5</v>
      </c>
      <c r="W126" s="19">
        <f t="shared" si="11"/>
        <v>18</v>
      </c>
    </row>
    <row r="127" spans="19:23">
      <c r="S127" s="18">
        <f t="shared" ref="S127:T142" si="16">S126+1</f>
        <v>44686</v>
      </c>
      <c r="T127" s="18">
        <f t="shared" si="16"/>
        <v>44673</v>
      </c>
      <c r="U127" s="19" t="e">
        <f t="shared" si="15"/>
        <v>#N/A</v>
      </c>
      <c r="V127" s="19">
        <f t="shared" si="10"/>
        <v>5</v>
      </c>
      <c r="W127" s="19">
        <f t="shared" si="11"/>
        <v>18</v>
      </c>
    </row>
    <row r="128" spans="19:23">
      <c r="S128" s="18">
        <f t="shared" si="16"/>
        <v>44687</v>
      </c>
      <c r="T128" s="18">
        <f t="shared" si="16"/>
        <v>44674</v>
      </c>
      <c r="U128" s="19" t="e">
        <f t="shared" si="15"/>
        <v>#N/A</v>
      </c>
      <c r="V128" s="19">
        <f t="shared" si="10"/>
        <v>5</v>
      </c>
      <c r="W128" s="19">
        <f t="shared" si="11"/>
        <v>18</v>
      </c>
    </row>
    <row r="129" spans="19:23">
      <c r="S129" s="18">
        <f t="shared" si="16"/>
        <v>44688</v>
      </c>
      <c r="T129" s="18">
        <f t="shared" si="16"/>
        <v>44675</v>
      </c>
      <c r="U129" s="19" t="e">
        <f t="shared" si="15"/>
        <v>#N/A</v>
      </c>
      <c r="V129" s="19">
        <f t="shared" si="10"/>
        <v>5</v>
      </c>
      <c r="W129" s="19">
        <f t="shared" si="11"/>
        <v>18</v>
      </c>
    </row>
    <row r="130" spans="19:23">
      <c r="S130" s="18">
        <f t="shared" si="16"/>
        <v>44689</v>
      </c>
      <c r="T130" s="18">
        <f t="shared" si="16"/>
        <v>44676</v>
      </c>
      <c r="U130" s="19" t="e">
        <f t="shared" si="15"/>
        <v>#N/A</v>
      </c>
      <c r="V130" s="19">
        <f t="shared" si="10"/>
        <v>5</v>
      </c>
      <c r="W130" s="19">
        <f t="shared" si="11"/>
        <v>18</v>
      </c>
    </row>
    <row r="131" spans="19:23">
      <c r="S131" s="18">
        <f t="shared" si="16"/>
        <v>44690</v>
      </c>
      <c r="T131" s="18">
        <f t="shared" si="16"/>
        <v>44677</v>
      </c>
      <c r="U131" s="19" t="e">
        <f t="shared" si="15"/>
        <v>#N/A</v>
      </c>
      <c r="V131" s="19">
        <f t="shared" ref="V131:V194" si="17">MONTH(S131)</f>
        <v>5</v>
      </c>
      <c r="W131" s="19">
        <f t="shared" ref="W131:W194" si="18">WEEKNUM(S131,21)</f>
        <v>19</v>
      </c>
    </row>
    <row r="132" spans="19:23">
      <c r="S132" s="18">
        <f t="shared" si="16"/>
        <v>44691</v>
      </c>
      <c r="T132" s="18">
        <f t="shared" si="16"/>
        <v>44678</v>
      </c>
      <c r="U132" s="19" t="e">
        <f t="shared" si="15"/>
        <v>#N/A</v>
      </c>
      <c r="V132" s="19">
        <f t="shared" si="17"/>
        <v>5</v>
      </c>
      <c r="W132" s="19">
        <f t="shared" si="18"/>
        <v>19</v>
      </c>
    </row>
    <row r="133" spans="19:23">
      <c r="S133" s="18">
        <f t="shared" si="16"/>
        <v>44692</v>
      </c>
      <c r="T133" s="18">
        <f t="shared" si="16"/>
        <v>44679</v>
      </c>
      <c r="U133" s="19" t="e">
        <f t="shared" si="15"/>
        <v>#N/A</v>
      </c>
      <c r="V133" s="19">
        <f t="shared" si="17"/>
        <v>5</v>
      </c>
      <c r="W133" s="19">
        <f t="shared" si="18"/>
        <v>19</v>
      </c>
    </row>
    <row r="134" spans="19:23">
      <c r="S134" s="18">
        <f t="shared" si="16"/>
        <v>44693</v>
      </c>
      <c r="T134" s="18">
        <f t="shared" si="16"/>
        <v>44680</v>
      </c>
      <c r="U134" s="19" t="e">
        <f t="shared" si="15"/>
        <v>#N/A</v>
      </c>
      <c r="V134" s="19">
        <f t="shared" si="17"/>
        <v>5</v>
      </c>
      <c r="W134" s="19">
        <f t="shared" si="18"/>
        <v>19</v>
      </c>
    </row>
    <row r="135" spans="19:23">
      <c r="S135" s="18">
        <f t="shared" si="16"/>
        <v>44694</v>
      </c>
      <c r="T135" s="18">
        <f t="shared" si="16"/>
        <v>44681</v>
      </c>
      <c r="U135" s="19" t="e">
        <f t="shared" si="15"/>
        <v>#N/A</v>
      </c>
      <c r="V135" s="19">
        <f t="shared" si="17"/>
        <v>5</v>
      </c>
      <c r="W135" s="19">
        <f t="shared" si="18"/>
        <v>19</v>
      </c>
    </row>
    <row r="136" spans="19:23">
      <c r="S136" s="18">
        <f t="shared" si="16"/>
        <v>44695</v>
      </c>
      <c r="T136" s="18">
        <f t="shared" si="16"/>
        <v>44682</v>
      </c>
      <c r="U136" s="19">
        <f t="shared" si="15"/>
        <v>1</v>
      </c>
      <c r="V136" s="19">
        <f t="shared" si="17"/>
        <v>5</v>
      </c>
      <c r="W136" s="19">
        <f t="shared" si="18"/>
        <v>19</v>
      </c>
    </row>
    <row r="137" spans="19:23">
      <c r="S137" s="18">
        <f t="shared" si="16"/>
        <v>44696</v>
      </c>
      <c r="T137" s="18">
        <f t="shared" si="16"/>
        <v>44683</v>
      </c>
      <c r="U137" s="19" t="e">
        <f t="shared" si="15"/>
        <v>#N/A</v>
      </c>
      <c r="V137" s="19">
        <f t="shared" si="17"/>
        <v>5</v>
      </c>
      <c r="W137" s="19">
        <f t="shared" si="18"/>
        <v>19</v>
      </c>
    </row>
    <row r="138" spans="19:23">
      <c r="S138" s="18">
        <f t="shared" si="16"/>
        <v>44697</v>
      </c>
      <c r="T138" s="18">
        <f t="shared" si="16"/>
        <v>44684</v>
      </c>
      <c r="U138" s="19" t="e">
        <f t="shared" si="15"/>
        <v>#N/A</v>
      </c>
      <c r="V138" s="19">
        <f t="shared" si="17"/>
        <v>5</v>
      </c>
      <c r="W138" s="19">
        <f t="shared" si="18"/>
        <v>20</v>
      </c>
    </row>
    <row r="139" spans="19:23">
      <c r="S139" s="18">
        <f t="shared" si="16"/>
        <v>44698</v>
      </c>
      <c r="T139" s="18">
        <f t="shared" si="16"/>
        <v>44685</v>
      </c>
      <c r="U139" s="19" t="e">
        <f t="shared" si="15"/>
        <v>#N/A</v>
      </c>
      <c r="V139" s="19">
        <f t="shared" si="17"/>
        <v>5</v>
      </c>
      <c r="W139" s="19">
        <f t="shared" si="18"/>
        <v>20</v>
      </c>
    </row>
    <row r="140" spans="19:23">
      <c r="S140" s="18">
        <f t="shared" si="16"/>
        <v>44699</v>
      </c>
      <c r="T140" s="18">
        <f t="shared" si="16"/>
        <v>44686</v>
      </c>
      <c r="U140" s="19" t="e">
        <f t="shared" si="15"/>
        <v>#N/A</v>
      </c>
      <c r="V140" s="19">
        <f t="shared" si="17"/>
        <v>5</v>
      </c>
      <c r="W140" s="19">
        <f t="shared" si="18"/>
        <v>20</v>
      </c>
    </row>
    <row r="141" spans="19:23">
      <c r="S141" s="18">
        <f t="shared" si="16"/>
        <v>44700</v>
      </c>
      <c r="T141" s="18">
        <f t="shared" si="16"/>
        <v>44687</v>
      </c>
      <c r="U141" s="19" t="e">
        <f t="shared" si="15"/>
        <v>#N/A</v>
      </c>
      <c r="V141" s="19">
        <f t="shared" si="17"/>
        <v>5</v>
      </c>
      <c r="W141" s="19">
        <f t="shared" si="18"/>
        <v>20</v>
      </c>
    </row>
    <row r="142" spans="19:23">
      <c r="S142" s="18">
        <f t="shared" si="16"/>
        <v>44701</v>
      </c>
      <c r="T142" s="18">
        <f t="shared" si="16"/>
        <v>44688</v>
      </c>
      <c r="U142" s="19" t="e">
        <f t="shared" si="15"/>
        <v>#N/A</v>
      </c>
      <c r="V142" s="19">
        <f t="shared" si="17"/>
        <v>5</v>
      </c>
      <c r="W142" s="19">
        <f t="shared" si="18"/>
        <v>20</v>
      </c>
    </row>
    <row r="143" spans="19:23">
      <c r="S143" s="18">
        <f t="shared" ref="S143:T158" si="19">S142+1</f>
        <v>44702</v>
      </c>
      <c r="T143" s="18">
        <f t="shared" si="19"/>
        <v>44689</v>
      </c>
      <c r="U143" s="19">
        <f t="shared" si="15"/>
        <v>1</v>
      </c>
      <c r="V143" s="19">
        <f t="shared" si="17"/>
        <v>5</v>
      </c>
      <c r="W143" s="19">
        <f t="shared" si="18"/>
        <v>20</v>
      </c>
    </row>
    <row r="144" spans="19:23">
      <c r="S144" s="18">
        <f t="shared" si="19"/>
        <v>44703</v>
      </c>
      <c r="T144" s="18">
        <f t="shared" si="19"/>
        <v>44690</v>
      </c>
      <c r="U144" s="19" t="e">
        <f t="shared" si="15"/>
        <v>#N/A</v>
      </c>
      <c r="V144" s="19">
        <f t="shared" si="17"/>
        <v>5</v>
      </c>
      <c r="W144" s="19">
        <f t="shared" si="18"/>
        <v>20</v>
      </c>
    </row>
    <row r="145" spans="19:23">
      <c r="S145" s="18">
        <f t="shared" si="19"/>
        <v>44704</v>
      </c>
      <c r="T145" s="18">
        <f t="shared" si="19"/>
        <v>44691</v>
      </c>
      <c r="U145" s="19" t="e">
        <f t="shared" si="15"/>
        <v>#N/A</v>
      </c>
      <c r="V145" s="19">
        <f t="shared" si="17"/>
        <v>5</v>
      </c>
      <c r="W145" s="19">
        <f t="shared" si="18"/>
        <v>21</v>
      </c>
    </row>
    <row r="146" spans="19:23">
      <c r="S146" s="18">
        <f t="shared" si="19"/>
        <v>44705</v>
      </c>
      <c r="T146" s="18">
        <f t="shared" si="19"/>
        <v>44692</v>
      </c>
      <c r="U146" s="19" t="e">
        <f t="shared" si="15"/>
        <v>#N/A</v>
      </c>
      <c r="V146" s="19">
        <f t="shared" si="17"/>
        <v>5</v>
      </c>
      <c r="W146" s="19">
        <f t="shared" si="18"/>
        <v>21</v>
      </c>
    </row>
    <row r="147" spans="19:23">
      <c r="S147" s="18">
        <f t="shared" si="19"/>
        <v>44706</v>
      </c>
      <c r="T147" s="18">
        <f t="shared" si="19"/>
        <v>44693</v>
      </c>
      <c r="U147" s="19" t="e">
        <f t="shared" si="15"/>
        <v>#N/A</v>
      </c>
      <c r="V147" s="19">
        <f t="shared" si="17"/>
        <v>5</v>
      </c>
      <c r="W147" s="19">
        <f t="shared" si="18"/>
        <v>21</v>
      </c>
    </row>
    <row r="148" spans="19:23">
      <c r="S148" s="18">
        <f t="shared" si="19"/>
        <v>44707</v>
      </c>
      <c r="T148" s="18">
        <f t="shared" si="19"/>
        <v>44694</v>
      </c>
      <c r="U148" s="19" t="e">
        <f t="shared" si="15"/>
        <v>#N/A</v>
      </c>
      <c r="V148" s="19">
        <f t="shared" si="17"/>
        <v>5</v>
      </c>
      <c r="W148" s="19">
        <f t="shared" si="18"/>
        <v>21</v>
      </c>
    </row>
    <row r="149" spans="19:23">
      <c r="S149" s="18">
        <f t="shared" si="19"/>
        <v>44708</v>
      </c>
      <c r="T149" s="18">
        <f t="shared" si="19"/>
        <v>44695</v>
      </c>
      <c r="U149" s="19" t="e">
        <f t="shared" si="15"/>
        <v>#N/A</v>
      </c>
      <c r="V149" s="19">
        <f t="shared" si="17"/>
        <v>5</v>
      </c>
      <c r="W149" s="19">
        <f t="shared" si="18"/>
        <v>21</v>
      </c>
    </row>
    <row r="150" spans="19:23">
      <c r="S150" s="18">
        <f t="shared" si="19"/>
        <v>44709</v>
      </c>
      <c r="T150" s="18">
        <f t="shared" si="19"/>
        <v>44696</v>
      </c>
      <c r="U150" s="19" t="e">
        <f t="shared" si="15"/>
        <v>#N/A</v>
      </c>
      <c r="V150" s="19">
        <f t="shared" si="17"/>
        <v>5</v>
      </c>
      <c r="W150" s="19">
        <f t="shared" si="18"/>
        <v>21</v>
      </c>
    </row>
    <row r="151" spans="19:23">
      <c r="S151" s="18">
        <f t="shared" si="19"/>
        <v>44710</v>
      </c>
      <c r="T151" s="18">
        <f t="shared" si="19"/>
        <v>44697</v>
      </c>
      <c r="U151" s="19" t="e">
        <f t="shared" si="15"/>
        <v>#N/A</v>
      </c>
      <c r="V151" s="19">
        <f t="shared" si="17"/>
        <v>5</v>
      </c>
      <c r="W151" s="19">
        <f t="shared" si="18"/>
        <v>21</v>
      </c>
    </row>
    <row r="152" spans="19:23">
      <c r="S152" s="18">
        <f t="shared" si="19"/>
        <v>44711</v>
      </c>
      <c r="T152" s="18">
        <f t="shared" si="19"/>
        <v>44698</v>
      </c>
      <c r="U152" s="19" t="e">
        <f t="shared" si="15"/>
        <v>#N/A</v>
      </c>
      <c r="V152" s="19">
        <f t="shared" si="17"/>
        <v>5</v>
      </c>
      <c r="W152" s="19">
        <f t="shared" si="18"/>
        <v>22</v>
      </c>
    </row>
    <row r="153" spans="19:23">
      <c r="S153" s="18">
        <f t="shared" si="19"/>
        <v>44712</v>
      </c>
      <c r="T153" s="18">
        <f t="shared" si="19"/>
        <v>44699</v>
      </c>
      <c r="U153" s="19" t="e">
        <f t="shared" si="15"/>
        <v>#N/A</v>
      </c>
      <c r="V153" s="19">
        <f t="shared" si="17"/>
        <v>5</v>
      </c>
      <c r="W153" s="19">
        <f t="shared" si="18"/>
        <v>22</v>
      </c>
    </row>
    <row r="154" spans="19:23">
      <c r="S154" s="18">
        <f t="shared" si="19"/>
        <v>44713</v>
      </c>
      <c r="T154" s="18">
        <f t="shared" si="19"/>
        <v>44700</v>
      </c>
      <c r="U154" s="19" t="e">
        <f t="shared" si="15"/>
        <v>#N/A</v>
      </c>
      <c r="V154" s="19">
        <f t="shared" si="17"/>
        <v>6</v>
      </c>
      <c r="W154" s="19">
        <f t="shared" si="18"/>
        <v>22</v>
      </c>
    </row>
    <row r="155" spans="19:23">
      <c r="S155" s="18">
        <f t="shared" si="19"/>
        <v>44714</v>
      </c>
      <c r="T155" s="18">
        <f t="shared" si="19"/>
        <v>44701</v>
      </c>
      <c r="U155" s="19" t="e">
        <f t="shared" si="15"/>
        <v>#N/A</v>
      </c>
      <c r="V155" s="19">
        <f t="shared" si="17"/>
        <v>6</v>
      </c>
      <c r="W155" s="19">
        <f t="shared" si="18"/>
        <v>22</v>
      </c>
    </row>
    <row r="156" spans="19:23">
      <c r="S156" s="18">
        <f t="shared" si="19"/>
        <v>44715</v>
      </c>
      <c r="T156" s="18">
        <f t="shared" si="19"/>
        <v>44702</v>
      </c>
      <c r="U156" s="19" t="e">
        <f t="shared" si="15"/>
        <v>#N/A</v>
      </c>
      <c r="V156" s="19">
        <f t="shared" si="17"/>
        <v>6</v>
      </c>
      <c r="W156" s="19">
        <f t="shared" si="18"/>
        <v>22</v>
      </c>
    </row>
    <row r="157" spans="19:23">
      <c r="S157" s="18">
        <f t="shared" si="19"/>
        <v>44716</v>
      </c>
      <c r="T157" s="18">
        <f t="shared" si="19"/>
        <v>44703</v>
      </c>
      <c r="U157" s="19" t="e">
        <f t="shared" si="15"/>
        <v>#N/A</v>
      </c>
      <c r="V157" s="19">
        <f t="shared" si="17"/>
        <v>6</v>
      </c>
      <c r="W157" s="19">
        <f t="shared" si="18"/>
        <v>22</v>
      </c>
    </row>
    <row r="158" spans="19:23">
      <c r="S158" s="18">
        <f t="shared" si="19"/>
        <v>44717</v>
      </c>
      <c r="T158" s="18">
        <f t="shared" si="19"/>
        <v>44704</v>
      </c>
      <c r="U158" s="19" t="e">
        <f t="shared" si="15"/>
        <v>#N/A</v>
      </c>
      <c r="V158" s="19">
        <f t="shared" si="17"/>
        <v>6</v>
      </c>
      <c r="W158" s="19">
        <f t="shared" si="18"/>
        <v>22</v>
      </c>
    </row>
    <row r="159" spans="19:23">
      <c r="S159" s="18">
        <f t="shared" ref="S159:T174" si="20">S158+1</f>
        <v>44718</v>
      </c>
      <c r="T159" s="18">
        <f t="shared" si="20"/>
        <v>44705</v>
      </c>
      <c r="U159" s="19" t="e">
        <f t="shared" si="15"/>
        <v>#N/A</v>
      </c>
      <c r="V159" s="19">
        <f t="shared" si="17"/>
        <v>6</v>
      </c>
      <c r="W159" s="19">
        <f t="shared" si="18"/>
        <v>23</v>
      </c>
    </row>
    <row r="160" spans="19:23">
      <c r="S160" s="18">
        <f t="shared" si="20"/>
        <v>44719</v>
      </c>
      <c r="T160" s="18">
        <f t="shared" si="20"/>
        <v>44706</v>
      </c>
      <c r="U160" s="19" t="e">
        <f t="shared" si="15"/>
        <v>#N/A</v>
      </c>
      <c r="V160" s="19">
        <f t="shared" si="17"/>
        <v>6</v>
      </c>
      <c r="W160" s="19">
        <f t="shared" si="18"/>
        <v>23</v>
      </c>
    </row>
    <row r="161" spans="19:23">
      <c r="S161" s="18">
        <f t="shared" si="20"/>
        <v>44720</v>
      </c>
      <c r="T161" s="18">
        <f t="shared" si="20"/>
        <v>44707</v>
      </c>
      <c r="U161" s="19">
        <f t="shared" si="15"/>
        <v>1</v>
      </c>
      <c r="V161" s="19">
        <f t="shared" si="17"/>
        <v>6</v>
      </c>
      <c r="W161" s="19">
        <f t="shared" si="18"/>
        <v>23</v>
      </c>
    </row>
    <row r="162" spans="19:23">
      <c r="S162" s="18">
        <f t="shared" si="20"/>
        <v>44721</v>
      </c>
      <c r="T162" s="18">
        <f t="shared" si="20"/>
        <v>44708</v>
      </c>
      <c r="U162" s="19" t="e">
        <f t="shared" si="15"/>
        <v>#N/A</v>
      </c>
      <c r="V162" s="19">
        <f t="shared" si="17"/>
        <v>6</v>
      </c>
      <c r="W162" s="19">
        <f t="shared" si="18"/>
        <v>23</v>
      </c>
    </row>
    <row r="163" spans="19:23">
      <c r="S163" s="18">
        <f t="shared" si="20"/>
        <v>44722</v>
      </c>
      <c r="T163" s="18">
        <f t="shared" si="20"/>
        <v>44709</v>
      </c>
      <c r="U163" s="19" t="e">
        <f t="shared" si="15"/>
        <v>#N/A</v>
      </c>
      <c r="V163" s="19">
        <f t="shared" si="17"/>
        <v>6</v>
      </c>
      <c r="W163" s="19">
        <f t="shared" si="18"/>
        <v>23</v>
      </c>
    </row>
    <row r="164" spans="19:23">
      <c r="S164" s="18">
        <f t="shared" si="20"/>
        <v>44723</v>
      </c>
      <c r="T164" s="18">
        <f t="shared" si="20"/>
        <v>44710</v>
      </c>
      <c r="U164" s="19" t="e">
        <f t="shared" si="15"/>
        <v>#N/A</v>
      </c>
      <c r="V164" s="19">
        <f t="shared" si="17"/>
        <v>6</v>
      </c>
      <c r="W164" s="19">
        <f t="shared" si="18"/>
        <v>23</v>
      </c>
    </row>
    <row r="165" spans="19:23">
      <c r="S165" s="18">
        <f t="shared" si="20"/>
        <v>44724</v>
      </c>
      <c r="T165" s="18">
        <f t="shared" si="20"/>
        <v>44711</v>
      </c>
      <c r="U165" s="19" t="e">
        <f t="shared" si="15"/>
        <v>#N/A</v>
      </c>
      <c r="V165" s="19">
        <f t="shared" si="17"/>
        <v>6</v>
      </c>
      <c r="W165" s="19">
        <f t="shared" si="18"/>
        <v>23</v>
      </c>
    </row>
    <row r="166" spans="19:23">
      <c r="S166" s="18">
        <f t="shared" si="20"/>
        <v>44725</v>
      </c>
      <c r="T166" s="18">
        <f t="shared" si="20"/>
        <v>44712</v>
      </c>
      <c r="U166" s="19" t="e">
        <f t="shared" si="15"/>
        <v>#N/A</v>
      </c>
      <c r="V166" s="19">
        <f t="shared" si="17"/>
        <v>6</v>
      </c>
      <c r="W166" s="19">
        <f t="shared" si="18"/>
        <v>24</v>
      </c>
    </row>
    <row r="167" spans="19:23">
      <c r="S167" s="18">
        <f t="shared" si="20"/>
        <v>44726</v>
      </c>
      <c r="T167" s="18">
        <f t="shared" si="20"/>
        <v>44713</v>
      </c>
      <c r="U167" s="19" t="e">
        <f t="shared" si="15"/>
        <v>#N/A</v>
      </c>
      <c r="V167" s="19">
        <f t="shared" si="17"/>
        <v>6</v>
      </c>
      <c r="W167" s="19">
        <f t="shared" si="18"/>
        <v>24</v>
      </c>
    </row>
    <row r="168" spans="19:23">
      <c r="S168" s="18">
        <f t="shared" si="20"/>
        <v>44727</v>
      </c>
      <c r="T168" s="18">
        <f t="shared" si="20"/>
        <v>44714</v>
      </c>
      <c r="U168" s="19" t="e">
        <f t="shared" si="15"/>
        <v>#N/A</v>
      </c>
      <c r="V168" s="19">
        <f t="shared" si="17"/>
        <v>6</v>
      </c>
      <c r="W168" s="19">
        <f t="shared" si="18"/>
        <v>24</v>
      </c>
    </row>
    <row r="169" spans="19:23">
      <c r="S169" s="18">
        <f t="shared" si="20"/>
        <v>44728</v>
      </c>
      <c r="T169" s="18">
        <f t="shared" si="20"/>
        <v>44715</v>
      </c>
      <c r="U169" s="19" t="e">
        <f t="shared" si="15"/>
        <v>#N/A</v>
      </c>
      <c r="V169" s="19">
        <f t="shared" si="17"/>
        <v>6</v>
      </c>
      <c r="W169" s="19">
        <f t="shared" si="18"/>
        <v>24</v>
      </c>
    </row>
    <row r="170" spans="19:23">
      <c r="S170" s="18">
        <f t="shared" si="20"/>
        <v>44729</v>
      </c>
      <c r="T170" s="18">
        <f t="shared" si="20"/>
        <v>44716</v>
      </c>
      <c r="U170" s="19" t="e">
        <f t="shared" si="15"/>
        <v>#N/A</v>
      </c>
      <c r="V170" s="19">
        <f t="shared" si="17"/>
        <v>6</v>
      </c>
      <c r="W170" s="19">
        <f t="shared" si="18"/>
        <v>24</v>
      </c>
    </row>
    <row r="171" spans="19:23">
      <c r="S171" s="18">
        <f t="shared" si="20"/>
        <v>44730</v>
      </c>
      <c r="T171" s="18">
        <f t="shared" si="20"/>
        <v>44717</v>
      </c>
      <c r="U171" s="19" t="e">
        <f t="shared" si="15"/>
        <v>#N/A</v>
      </c>
      <c r="V171" s="19">
        <f t="shared" si="17"/>
        <v>6</v>
      </c>
      <c r="W171" s="19">
        <f t="shared" si="18"/>
        <v>24</v>
      </c>
    </row>
    <row r="172" spans="19:23">
      <c r="S172" s="18">
        <f t="shared" si="20"/>
        <v>44731</v>
      </c>
      <c r="T172" s="18">
        <f t="shared" si="20"/>
        <v>44718</v>
      </c>
      <c r="U172" s="19" t="e">
        <f t="shared" si="15"/>
        <v>#N/A</v>
      </c>
      <c r="V172" s="19">
        <f t="shared" si="17"/>
        <v>6</v>
      </c>
      <c r="W172" s="19">
        <f t="shared" si="18"/>
        <v>24</v>
      </c>
    </row>
    <row r="173" spans="19:23">
      <c r="S173" s="18">
        <f t="shared" si="20"/>
        <v>44732</v>
      </c>
      <c r="T173" s="18">
        <f t="shared" si="20"/>
        <v>44719</v>
      </c>
      <c r="U173" s="19" t="e">
        <f t="shared" si="15"/>
        <v>#N/A</v>
      </c>
      <c r="V173" s="19">
        <f t="shared" si="17"/>
        <v>6</v>
      </c>
      <c r="W173" s="19">
        <f t="shared" si="18"/>
        <v>25</v>
      </c>
    </row>
    <row r="174" spans="19:23">
      <c r="S174" s="18">
        <f t="shared" si="20"/>
        <v>44733</v>
      </c>
      <c r="T174" s="18">
        <f t="shared" si="20"/>
        <v>44720</v>
      </c>
      <c r="U174" s="19" t="e">
        <f t="shared" si="15"/>
        <v>#N/A</v>
      </c>
      <c r="V174" s="19">
        <f t="shared" si="17"/>
        <v>6</v>
      </c>
      <c r="W174" s="19">
        <f t="shared" si="18"/>
        <v>25</v>
      </c>
    </row>
    <row r="175" spans="19:23">
      <c r="S175" s="18">
        <f t="shared" ref="S175:T190" si="21">S174+1</f>
        <v>44734</v>
      </c>
      <c r="T175" s="18">
        <f t="shared" si="21"/>
        <v>44721</v>
      </c>
      <c r="U175" s="19" t="e">
        <f t="shared" si="15"/>
        <v>#N/A</v>
      </c>
      <c r="V175" s="19">
        <f t="shared" si="17"/>
        <v>6</v>
      </c>
      <c r="W175" s="19">
        <f t="shared" si="18"/>
        <v>25</v>
      </c>
    </row>
    <row r="176" spans="19:23">
      <c r="S176" s="18">
        <f t="shared" si="21"/>
        <v>44735</v>
      </c>
      <c r="T176" s="18">
        <f t="shared" si="21"/>
        <v>44722</v>
      </c>
      <c r="U176" s="19" t="e">
        <f t="shared" si="15"/>
        <v>#N/A</v>
      </c>
      <c r="V176" s="19">
        <f t="shared" si="17"/>
        <v>6</v>
      </c>
      <c r="W176" s="19">
        <f t="shared" si="18"/>
        <v>25</v>
      </c>
    </row>
    <row r="177" spans="19:23">
      <c r="S177" s="18">
        <f t="shared" si="21"/>
        <v>44736</v>
      </c>
      <c r="T177" s="18">
        <f t="shared" si="21"/>
        <v>44723</v>
      </c>
      <c r="U177" s="19" t="e">
        <f t="shared" si="15"/>
        <v>#N/A</v>
      </c>
      <c r="V177" s="19">
        <f t="shared" si="17"/>
        <v>6</v>
      </c>
      <c r="W177" s="19">
        <f t="shared" si="18"/>
        <v>25</v>
      </c>
    </row>
    <row r="178" spans="19:23">
      <c r="S178" s="18">
        <f t="shared" si="21"/>
        <v>44737</v>
      </c>
      <c r="T178" s="18">
        <f t="shared" si="21"/>
        <v>44724</v>
      </c>
      <c r="U178" s="19" t="e">
        <f t="shared" si="15"/>
        <v>#N/A</v>
      </c>
      <c r="V178" s="19">
        <f t="shared" si="17"/>
        <v>6</v>
      </c>
      <c r="W178" s="19">
        <f t="shared" si="18"/>
        <v>25</v>
      </c>
    </row>
    <row r="179" spans="19:23">
      <c r="S179" s="18">
        <f t="shared" si="21"/>
        <v>44738</v>
      </c>
      <c r="T179" s="18">
        <f t="shared" si="21"/>
        <v>44725</v>
      </c>
      <c r="U179" s="19" t="e">
        <f t="shared" si="15"/>
        <v>#N/A</v>
      </c>
      <c r="V179" s="19">
        <f t="shared" si="17"/>
        <v>6</v>
      </c>
      <c r="W179" s="19">
        <f t="shared" si="18"/>
        <v>25</v>
      </c>
    </row>
    <row r="180" spans="19:23">
      <c r="S180" s="18">
        <f t="shared" si="21"/>
        <v>44739</v>
      </c>
      <c r="T180" s="18">
        <f t="shared" si="21"/>
        <v>44726</v>
      </c>
      <c r="U180" s="19" t="e">
        <f t="shared" si="15"/>
        <v>#N/A</v>
      </c>
      <c r="V180" s="19">
        <f t="shared" si="17"/>
        <v>6</v>
      </c>
      <c r="W180" s="19">
        <f t="shared" si="18"/>
        <v>26</v>
      </c>
    </row>
    <row r="181" spans="19:23">
      <c r="S181" s="18">
        <f t="shared" si="21"/>
        <v>44740</v>
      </c>
      <c r="T181" s="18">
        <f t="shared" si="21"/>
        <v>44727</v>
      </c>
      <c r="U181" s="19" t="e">
        <f t="shared" si="15"/>
        <v>#N/A</v>
      </c>
      <c r="V181" s="19">
        <f t="shared" si="17"/>
        <v>6</v>
      </c>
      <c r="W181" s="19">
        <f t="shared" si="18"/>
        <v>26</v>
      </c>
    </row>
    <row r="182" spans="19:23">
      <c r="S182" s="18">
        <f t="shared" si="21"/>
        <v>44741</v>
      </c>
      <c r="T182" s="18">
        <f t="shared" si="21"/>
        <v>44728</v>
      </c>
      <c r="U182" s="19" t="e">
        <f t="shared" si="15"/>
        <v>#N/A</v>
      </c>
      <c r="V182" s="19">
        <f t="shared" si="17"/>
        <v>6</v>
      </c>
      <c r="W182" s="19">
        <f t="shared" si="18"/>
        <v>26</v>
      </c>
    </row>
    <row r="183" spans="19:23">
      <c r="S183" s="18">
        <f t="shared" si="21"/>
        <v>44742</v>
      </c>
      <c r="T183" s="18">
        <f t="shared" si="21"/>
        <v>44729</v>
      </c>
      <c r="U183" s="19" t="e">
        <f t="shared" si="15"/>
        <v>#N/A</v>
      </c>
      <c r="V183" s="19">
        <f t="shared" si="17"/>
        <v>6</v>
      </c>
      <c r="W183" s="19">
        <f t="shared" si="18"/>
        <v>26</v>
      </c>
    </row>
    <row r="184" spans="19:23">
      <c r="S184" s="18">
        <f t="shared" si="21"/>
        <v>44743</v>
      </c>
      <c r="T184" s="18">
        <f t="shared" si="21"/>
        <v>44730</v>
      </c>
      <c r="U184" s="19" t="e">
        <f t="shared" si="15"/>
        <v>#N/A</v>
      </c>
      <c r="V184" s="19">
        <f t="shared" si="17"/>
        <v>7</v>
      </c>
      <c r="W184" s="19">
        <f t="shared" si="18"/>
        <v>26</v>
      </c>
    </row>
    <row r="185" spans="19:23">
      <c r="S185" s="18">
        <f t="shared" si="21"/>
        <v>44744</v>
      </c>
      <c r="T185" s="18">
        <f t="shared" si="21"/>
        <v>44731</v>
      </c>
      <c r="U185" s="19" t="e">
        <f t="shared" si="15"/>
        <v>#N/A</v>
      </c>
      <c r="V185" s="19">
        <f t="shared" si="17"/>
        <v>7</v>
      </c>
      <c r="W185" s="19">
        <f t="shared" si="18"/>
        <v>26</v>
      </c>
    </row>
    <row r="186" spans="19:23">
      <c r="S186" s="18">
        <f t="shared" si="21"/>
        <v>44745</v>
      </c>
      <c r="T186" s="18">
        <f t="shared" si="21"/>
        <v>44732</v>
      </c>
      <c r="U186" s="19" t="e">
        <f t="shared" si="15"/>
        <v>#N/A</v>
      </c>
      <c r="V186" s="19">
        <f t="shared" si="17"/>
        <v>7</v>
      </c>
      <c r="W186" s="19">
        <f t="shared" si="18"/>
        <v>26</v>
      </c>
    </row>
    <row r="187" spans="19:23">
      <c r="S187" s="18">
        <f t="shared" si="21"/>
        <v>44746</v>
      </c>
      <c r="T187" s="18">
        <f t="shared" si="21"/>
        <v>44733</v>
      </c>
      <c r="U187" s="19" t="e">
        <f t="shared" si="15"/>
        <v>#N/A</v>
      </c>
      <c r="V187" s="19">
        <f t="shared" si="17"/>
        <v>7</v>
      </c>
      <c r="W187" s="19">
        <f t="shared" si="18"/>
        <v>27</v>
      </c>
    </row>
    <row r="188" spans="19:23">
      <c r="S188" s="18">
        <f t="shared" si="21"/>
        <v>44747</v>
      </c>
      <c r="T188" s="18">
        <f t="shared" si="21"/>
        <v>44734</v>
      </c>
      <c r="U188" s="19" t="e">
        <f t="shared" si="15"/>
        <v>#N/A</v>
      </c>
      <c r="V188" s="19">
        <f t="shared" si="17"/>
        <v>7</v>
      </c>
      <c r="W188" s="19">
        <f t="shared" si="18"/>
        <v>27</v>
      </c>
    </row>
    <row r="189" spans="19:23">
      <c r="S189" s="18">
        <f t="shared" si="21"/>
        <v>44748</v>
      </c>
      <c r="T189" s="18">
        <f t="shared" si="21"/>
        <v>44735</v>
      </c>
      <c r="U189" s="19" t="e">
        <f t="shared" si="15"/>
        <v>#N/A</v>
      </c>
      <c r="V189" s="19">
        <f t="shared" si="17"/>
        <v>7</v>
      </c>
      <c r="W189" s="19">
        <f t="shared" si="18"/>
        <v>27</v>
      </c>
    </row>
    <row r="190" spans="19:23">
      <c r="S190" s="18">
        <f t="shared" si="21"/>
        <v>44749</v>
      </c>
      <c r="T190" s="18">
        <f t="shared" si="21"/>
        <v>44736</v>
      </c>
      <c r="U190" s="19" t="e">
        <f t="shared" ref="U190:U253" si="22">VLOOKUP(T190,$E$16:$G$20,2,FALSE)</f>
        <v>#N/A</v>
      </c>
      <c r="V190" s="19">
        <f t="shared" si="17"/>
        <v>7</v>
      </c>
      <c r="W190" s="19">
        <f t="shared" si="18"/>
        <v>27</v>
      </c>
    </row>
    <row r="191" spans="19:23">
      <c r="S191" s="18">
        <f t="shared" ref="S191:T206" si="23">S190+1</f>
        <v>44750</v>
      </c>
      <c r="T191" s="18">
        <f t="shared" si="23"/>
        <v>44737</v>
      </c>
      <c r="U191" s="19" t="e">
        <f t="shared" si="22"/>
        <v>#N/A</v>
      </c>
      <c r="V191" s="19">
        <f t="shared" si="17"/>
        <v>7</v>
      </c>
      <c r="W191" s="19">
        <f t="shared" si="18"/>
        <v>27</v>
      </c>
    </row>
    <row r="192" spans="19:23">
      <c r="S192" s="18">
        <f t="shared" si="23"/>
        <v>44751</v>
      </c>
      <c r="T192" s="18">
        <f t="shared" si="23"/>
        <v>44738</v>
      </c>
      <c r="U192" s="19" t="e">
        <f t="shared" si="22"/>
        <v>#N/A</v>
      </c>
      <c r="V192" s="19">
        <f t="shared" si="17"/>
        <v>7</v>
      </c>
      <c r="W192" s="19">
        <f t="shared" si="18"/>
        <v>27</v>
      </c>
    </row>
    <row r="193" spans="19:23">
      <c r="S193" s="18">
        <f t="shared" si="23"/>
        <v>44752</v>
      </c>
      <c r="T193" s="18">
        <f t="shared" si="23"/>
        <v>44739</v>
      </c>
      <c r="U193" s="19" t="e">
        <f t="shared" si="22"/>
        <v>#N/A</v>
      </c>
      <c r="V193" s="19">
        <f t="shared" si="17"/>
        <v>7</v>
      </c>
      <c r="W193" s="19">
        <f t="shared" si="18"/>
        <v>27</v>
      </c>
    </row>
    <row r="194" spans="19:23">
      <c r="S194" s="18">
        <f t="shared" si="23"/>
        <v>44753</v>
      </c>
      <c r="T194" s="18">
        <f t="shared" si="23"/>
        <v>44740</v>
      </c>
      <c r="U194" s="19" t="e">
        <f t="shared" si="22"/>
        <v>#N/A</v>
      </c>
      <c r="V194" s="19">
        <f t="shared" si="17"/>
        <v>7</v>
      </c>
      <c r="W194" s="19">
        <f t="shared" si="18"/>
        <v>28</v>
      </c>
    </row>
    <row r="195" spans="19:23">
      <c r="S195" s="18">
        <f t="shared" si="23"/>
        <v>44754</v>
      </c>
      <c r="T195" s="18">
        <f t="shared" si="23"/>
        <v>44741</v>
      </c>
      <c r="U195" s="19" t="e">
        <f t="shared" si="22"/>
        <v>#N/A</v>
      </c>
      <c r="V195" s="19">
        <f t="shared" ref="V195:V258" si="24">MONTH(S195)</f>
        <v>7</v>
      </c>
      <c r="W195" s="19">
        <f t="shared" ref="W195:W258" si="25">WEEKNUM(S195,21)</f>
        <v>28</v>
      </c>
    </row>
    <row r="196" spans="19:23">
      <c r="S196" s="18">
        <f t="shared" si="23"/>
        <v>44755</v>
      </c>
      <c r="T196" s="18">
        <f t="shared" si="23"/>
        <v>44742</v>
      </c>
      <c r="U196" s="19" t="e">
        <f t="shared" si="22"/>
        <v>#N/A</v>
      </c>
      <c r="V196" s="19">
        <f t="shared" si="24"/>
        <v>7</v>
      </c>
      <c r="W196" s="19">
        <f t="shared" si="25"/>
        <v>28</v>
      </c>
    </row>
    <row r="197" spans="19:23">
      <c r="S197" s="18">
        <f t="shared" si="23"/>
        <v>44756</v>
      </c>
      <c r="T197" s="18">
        <f t="shared" si="23"/>
        <v>44743</v>
      </c>
      <c r="U197" s="19" t="e">
        <f t="shared" si="22"/>
        <v>#N/A</v>
      </c>
      <c r="V197" s="19">
        <f t="shared" si="24"/>
        <v>7</v>
      </c>
      <c r="W197" s="19">
        <f t="shared" si="25"/>
        <v>28</v>
      </c>
    </row>
    <row r="198" spans="19:23">
      <c r="S198" s="18">
        <f t="shared" si="23"/>
        <v>44757</v>
      </c>
      <c r="T198" s="18">
        <f t="shared" si="23"/>
        <v>44744</v>
      </c>
      <c r="U198" s="19" t="e">
        <f t="shared" si="22"/>
        <v>#N/A</v>
      </c>
      <c r="V198" s="19">
        <f t="shared" si="24"/>
        <v>7</v>
      </c>
      <c r="W198" s="19">
        <f t="shared" si="25"/>
        <v>28</v>
      </c>
    </row>
    <row r="199" spans="19:23">
      <c r="S199" s="18">
        <f t="shared" si="23"/>
        <v>44758</v>
      </c>
      <c r="T199" s="18">
        <f t="shared" si="23"/>
        <v>44745</v>
      </c>
      <c r="U199" s="19" t="e">
        <f t="shared" si="22"/>
        <v>#N/A</v>
      </c>
      <c r="V199" s="19">
        <f t="shared" si="24"/>
        <v>7</v>
      </c>
      <c r="W199" s="19">
        <f t="shared" si="25"/>
        <v>28</v>
      </c>
    </row>
    <row r="200" spans="19:23">
      <c r="S200" s="18">
        <f t="shared" si="23"/>
        <v>44759</v>
      </c>
      <c r="T200" s="18">
        <f t="shared" si="23"/>
        <v>44746</v>
      </c>
      <c r="U200" s="19" t="e">
        <f t="shared" si="22"/>
        <v>#N/A</v>
      </c>
      <c r="V200" s="19">
        <f t="shared" si="24"/>
        <v>7</v>
      </c>
      <c r="W200" s="19">
        <f t="shared" si="25"/>
        <v>28</v>
      </c>
    </row>
    <row r="201" spans="19:23">
      <c r="S201" s="18">
        <f t="shared" si="23"/>
        <v>44760</v>
      </c>
      <c r="T201" s="18">
        <f t="shared" si="23"/>
        <v>44747</v>
      </c>
      <c r="U201" s="19" t="e">
        <f t="shared" si="22"/>
        <v>#N/A</v>
      </c>
      <c r="V201" s="19">
        <f t="shared" si="24"/>
        <v>7</v>
      </c>
      <c r="W201" s="19">
        <f t="shared" si="25"/>
        <v>29</v>
      </c>
    </row>
    <row r="202" spans="19:23">
      <c r="S202" s="18">
        <f t="shared" si="23"/>
        <v>44761</v>
      </c>
      <c r="T202" s="18">
        <f t="shared" si="23"/>
        <v>44748</v>
      </c>
      <c r="U202" s="19" t="e">
        <f t="shared" si="22"/>
        <v>#N/A</v>
      </c>
      <c r="V202" s="19">
        <f t="shared" si="24"/>
        <v>7</v>
      </c>
      <c r="W202" s="19">
        <f t="shared" si="25"/>
        <v>29</v>
      </c>
    </row>
    <row r="203" spans="19:23">
      <c r="S203" s="18">
        <f t="shared" si="23"/>
        <v>44762</v>
      </c>
      <c r="T203" s="18">
        <f t="shared" si="23"/>
        <v>44749</v>
      </c>
      <c r="U203" s="19" t="e">
        <f t="shared" si="22"/>
        <v>#N/A</v>
      </c>
      <c r="V203" s="19">
        <f t="shared" si="24"/>
        <v>7</v>
      </c>
      <c r="W203" s="19">
        <f t="shared" si="25"/>
        <v>29</v>
      </c>
    </row>
    <row r="204" spans="19:23">
      <c r="S204" s="18">
        <f t="shared" si="23"/>
        <v>44763</v>
      </c>
      <c r="T204" s="18">
        <f t="shared" si="23"/>
        <v>44750</v>
      </c>
      <c r="U204" s="19" t="e">
        <f t="shared" si="22"/>
        <v>#N/A</v>
      </c>
      <c r="V204" s="19">
        <f t="shared" si="24"/>
        <v>7</v>
      </c>
      <c r="W204" s="19">
        <f t="shared" si="25"/>
        <v>29</v>
      </c>
    </row>
    <row r="205" spans="19:23">
      <c r="S205" s="18">
        <f t="shared" si="23"/>
        <v>44764</v>
      </c>
      <c r="T205" s="18">
        <f t="shared" si="23"/>
        <v>44751</v>
      </c>
      <c r="U205" s="19" t="e">
        <f t="shared" si="22"/>
        <v>#N/A</v>
      </c>
      <c r="V205" s="19">
        <f t="shared" si="24"/>
        <v>7</v>
      </c>
      <c r="W205" s="19">
        <f t="shared" si="25"/>
        <v>29</v>
      </c>
    </row>
    <row r="206" spans="19:23">
      <c r="S206" s="18">
        <f t="shared" si="23"/>
        <v>44765</v>
      </c>
      <c r="T206" s="18">
        <f t="shared" si="23"/>
        <v>44752</v>
      </c>
      <c r="U206" s="19" t="e">
        <f t="shared" si="22"/>
        <v>#N/A</v>
      </c>
      <c r="V206" s="19">
        <f t="shared" si="24"/>
        <v>7</v>
      </c>
      <c r="W206" s="19">
        <f t="shared" si="25"/>
        <v>29</v>
      </c>
    </row>
    <row r="207" spans="19:23">
      <c r="S207" s="18">
        <f t="shared" ref="S207:T222" si="26">S206+1</f>
        <v>44766</v>
      </c>
      <c r="T207" s="18">
        <f t="shared" si="26"/>
        <v>44753</v>
      </c>
      <c r="U207" s="19" t="e">
        <f t="shared" si="22"/>
        <v>#N/A</v>
      </c>
      <c r="V207" s="19">
        <f t="shared" si="24"/>
        <v>7</v>
      </c>
      <c r="W207" s="19">
        <f t="shared" si="25"/>
        <v>29</v>
      </c>
    </row>
    <row r="208" spans="19:23">
      <c r="S208" s="18">
        <f t="shared" si="26"/>
        <v>44767</v>
      </c>
      <c r="T208" s="18">
        <f t="shared" si="26"/>
        <v>44754</v>
      </c>
      <c r="U208" s="19" t="e">
        <f t="shared" si="22"/>
        <v>#N/A</v>
      </c>
      <c r="V208" s="19">
        <f t="shared" si="24"/>
        <v>7</v>
      </c>
      <c r="W208" s="19">
        <f t="shared" si="25"/>
        <v>30</v>
      </c>
    </row>
    <row r="209" spans="19:23">
      <c r="S209" s="18">
        <f t="shared" si="26"/>
        <v>44768</v>
      </c>
      <c r="T209" s="18">
        <f t="shared" si="26"/>
        <v>44755</v>
      </c>
      <c r="U209" s="19" t="e">
        <f t="shared" si="22"/>
        <v>#N/A</v>
      </c>
      <c r="V209" s="19">
        <f t="shared" si="24"/>
        <v>7</v>
      </c>
      <c r="W209" s="19">
        <f t="shared" si="25"/>
        <v>30</v>
      </c>
    </row>
    <row r="210" spans="19:23">
      <c r="S210" s="18">
        <f t="shared" si="26"/>
        <v>44769</v>
      </c>
      <c r="T210" s="18">
        <f t="shared" si="26"/>
        <v>44756</v>
      </c>
      <c r="U210" s="19" t="e">
        <f t="shared" si="22"/>
        <v>#N/A</v>
      </c>
      <c r="V210" s="19">
        <f t="shared" si="24"/>
        <v>7</v>
      </c>
      <c r="W210" s="19">
        <f t="shared" si="25"/>
        <v>30</v>
      </c>
    </row>
    <row r="211" spans="19:23">
      <c r="S211" s="18">
        <f t="shared" si="26"/>
        <v>44770</v>
      </c>
      <c r="T211" s="18">
        <f t="shared" si="26"/>
        <v>44757</v>
      </c>
      <c r="U211" s="19" t="e">
        <f t="shared" si="22"/>
        <v>#N/A</v>
      </c>
      <c r="V211" s="19">
        <f t="shared" si="24"/>
        <v>7</v>
      </c>
      <c r="W211" s="19">
        <f t="shared" si="25"/>
        <v>30</v>
      </c>
    </row>
    <row r="212" spans="19:23">
      <c r="S212" s="18">
        <f t="shared" si="26"/>
        <v>44771</v>
      </c>
      <c r="T212" s="18">
        <f t="shared" si="26"/>
        <v>44758</v>
      </c>
      <c r="U212" s="19" t="e">
        <f t="shared" si="22"/>
        <v>#N/A</v>
      </c>
      <c r="V212" s="19">
        <f t="shared" si="24"/>
        <v>7</v>
      </c>
      <c r="W212" s="19">
        <f t="shared" si="25"/>
        <v>30</v>
      </c>
    </row>
    <row r="213" spans="19:23">
      <c r="S213" s="18">
        <f t="shared" si="26"/>
        <v>44772</v>
      </c>
      <c r="T213" s="18">
        <f t="shared" si="26"/>
        <v>44759</v>
      </c>
      <c r="U213" s="19" t="e">
        <f t="shared" si="22"/>
        <v>#N/A</v>
      </c>
      <c r="V213" s="19">
        <f t="shared" si="24"/>
        <v>7</v>
      </c>
      <c r="W213" s="19">
        <f t="shared" si="25"/>
        <v>30</v>
      </c>
    </row>
    <row r="214" spans="19:23">
      <c r="S214" s="18">
        <f t="shared" si="26"/>
        <v>44773</v>
      </c>
      <c r="T214" s="18">
        <f t="shared" si="26"/>
        <v>44760</v>
      </c>
      <c r="U214" s="19" t="e">
        <f t="shared" si="22"/>
        <v>#N/A</v>
      </c>
      <c r="V214" s="19">
        <f t="shared" si="24"/>
        <v>7</v>
      </c>
      <c r="W214" s="19">
        <f t="shared" si="25"/>
        <v>30</v>
      </c>
    </row>
    <row r="215" spans="19:23">
      <c r="S215" s="18">
        <f t="shared" si="26"/>
        <v>44774</v>
      </c>
      <c r="T215" s="18">
        <f t="shared" si="26"/>
        <v>44761</v>
      </c>
      <c r="U215" s="19" t="e">
        <f t="shared" si="22"/>
        <v>#N/A</v>
      </c>
      <c r="V215" s="19">
        <f t="shared" si="24"/>
        <v>8</v>
      </c>
      <c r="W215" s="19">
        <f t="shared" si="25"/>
        <v>31</v>
      </c>
    </row>
    <row r="216" spans="19:23">
      <c r="S216" s="18">
        <f t="shared" si="26"/>
        <v>44775</v>
      </c>
      <c r="T216" s="18">
        <f t="shared" si="26"/>
        <v>44762</v>
      </c>
      <c r="U216" s="19" t="e">
        <f t="shared" si="22"/>
        <v>#N/A</v>
      </c>
      <c r="V216" s="19">
        <f t="shared" si="24"/>
        <v>8</v>
      </c>
      <c r="W216" s="19">
        <f t="shared" si="25"/>
        <v>31</v>
      </c>
    </row>
    <row r="217" spans="19:23">
      <c r="S217" s="18">
        <f t="shared" si="26"/>
        <v>44776</v>
      </c>
      <c r="T217" s="18">
        <f t="shared" si="26"/>
        <v>44763</v>
      </c>
      <c r="U217" s="19" t="e">
        <f t="shared" si="22"/>
        <v>#N/A</v>
      </c>
      <c r="V217" s="19">
        <f t="shared" si="24"/>
        <v>8</v>
      </c>
      <c r="W217" s="19">
        <f t="shared" si="25"/>
        <v>31</v>
      </c>
    </row>
    <row r="218" spans="19:23">
      <c r="S218" s="18">
        <f t="shared" si="26"/>
        <v>44777</v>
      </c>
      <c r="T218" s="18">
        <f t="shared" si="26"/>
        <v>44764</v>
      </c>
      <c r="U218" s="19" t="e">
        <f t="shared" si="22"/>
        <v>#N/A</v>
      </c>
      <c r="V218" s="19">
        <f t="shared" si="24"/>
        <v>8</v>
      </c>
      <c r="W218" s="19">
        <f t="shared" si="25"/>
        <v>31</v>
      </c>
    </row>
    <row r="219" spans="19:23">
      <c r="S219" s="18">
        <f t="shared" si="26"/>
        <v>44778</v>
      </c>
      <c r="T219" s="18">
        <f t="shared" si="26"/>
        <v>44765</v>
      </c>
      <c r="U219" s="19" t="e">
        <f t="shared" si="22"/>
        <v>#N/A</v>
      </c>
      <c r="V219" s="19">
        <f t="shared" si="24"/>
        <v>8</v>
      </c>
      <c r="W219" s="19">
        <f t="shared" si="25"/>
        <v>31</v>
      </c>
    </row>
    <row r="220" spans="19:23">
      <c r="S220" s="18">
        <f t="shared" si="26"/>
        <v>44779</v>
      </c>
      <c r="T220" s="18">
        <f t="shared" si="26"/>
        <v>44766</v>
      </c>
      <c r="U220" s="19" t="e">
        <f t="shared" si="22"/>
        <v>#N/A</v>
      </c>
      <c r="V220" s="19">
        <f t="shared" si="24"/>
        <v>8</v>
      </c>
      <c r="W220" s="19">
        <f t="shared" si="25"/>
        <v>31</v>
      </c>
    </row>
    <row r="221" spans="19:23">
      <c r="S221" s="18">
        <f t="shared" si="26"/>
        <v>44780</v>
      </c>
      <c r="T221" s="18">
        <f t="shared" si="26"/>
        <v>44767</v>
      </c>
      <c r="U221" s="19" t="e">
        <f t="shared" si="22"/>
        <v>#N/A</v>
      </c>
      <c r="V221" s="19">
        <f t="shared" si="24"/>
        <v>8</v>
      </c>
      <c r="W221" s="19">
        <f t="shared" si="25"/>
        <v>31</v>
      </c>
    </row>
    <row r="222" spans="19:23">
      <c r="S222" s="18">
        <f t="shared" si="26"/>
        <v>44781</v>
      </c>
      <c r="T222" s="18">
        <f t="shared" si="26"/>
        <v>44768</v>
      </c>
      <c r="U222" s="19" t="e">
        <f t="shared" si="22"/>
        <v>#N/A</v>
      </c>
      <c r="V222" s="19">
        <f t="shared" si="24"/>
        <v>8</v>
      </c>
      <c r="W222" s="19">
        <f t="shared" si="25"/>
        <v>32</v>
      </c>
    </row>
    <row r="223" spans="19:23">
      <c r="S223" s="18">
        <f t="shared" ref="S223:T238" si="27">S222+1</f>
        <v>44782</v>
      </c>
      <c r="T223" s="18">
        <f t="shared" si="27"/>
        <v>44769</v>
      </c>
      <c r="U223" s="19" t="e">
        <f t="shared" si="22"/>
        <v>#N/A</v>
      </c>
      <c r="V223" s="19">
        <f t="shared" si="24"/>
        <v>8</v>
      </c>
      <c r="W223" s="19">
        <f t="shared" si="25"/>
        <v>32</v>
      </c>
    </row>
    <row r="224" spans="19:23">
      <c r="S224" s="18">
        <f t="shared" si="27"/>
        <v>44783</v>
      </c>
      <c r="T224" s="18">
        <f t="shared" si="27"/>
        <v>44770</v>
      </c>
      <c r="U224" s="19" t="e">
        <f t="shared" si="22"/>
        <v>#N/A</v>
      </c>
      <c r="V224" s="19">
        <f t="shared" si="24"/>
        <v>8</v>
      </c>
      <c r="W224" s="19">
        <f t="shared" si="25"/>
        <v>32</v>
      </c>
    </row>
    <row r="225" spans="19:23">
      <c r="S225" s="18">
        <f t="shared" si="27"/>
        <v>44784</v>
      </c>
      <c r="T225" s="18">
        <f t="shared" si="27"/>
        <v>44771</v>
      </c>
      <c r="U225" s="19" t="e">
        <f t="shared" si="22"/>
        <v>#N/A</v>
      </c>
      <c r="V225" s="19">
        <f t="shared" si="24"/>
        <v>8</v>
      </c>
      <c r="W225" s="19">
        <f t="shared" si="25"/>
        <v>32</v>
      </c>
    </row>
    <row r="226" spans="19:23">
      <c r="S226" s="18">
        <f t="shared" si="27"/>
        <v>44785</v>
      </c>
      <c r="T226" s="18">
        <f t="shared" si="27"/>
        <v>44772</v>
      </c>
      <c r="U226" s="19" t="e">
        <f t="shared" si="22"/>
        <v>#N/A</v>
      </c>
      <c r="V226" s="19">
        <f t="shared" si="24"/>
        <v>8</v>
      </c>
      <c r="W226" s="19">
        <f t="shared" si="25"/>
        <v>32</v>
      </c>
    </row>
    <row r="227" spans="19:23">
      <c r="S227" s="18">
        <f t="shared" si="27"/>
        <v>44786</v>
      </c>
      <c r="T227" s="18">
        <f t="shared" si="27"/>
        <v>44773</v>
      </c>
      <c r="U227" s="19" t="e">
        <f t="shared" si="22"/>
        <v>#N/A</v>
      </c>
      <c r="V227" s="19">
        <f t="shared" si="24"/>
        <v>8</v>
      </c>
      <c r="W227" s="19">
        <f t="shared" si="25"/>
        <v>32</v>
      </c>
    </row>
    <row r="228" spans="19:23">
      <c r="S228" s="18">
        <f t="shared" si="27"/>
        <v>44787</v>
      </c>
      <c r="T228" s="18">
        <f t="shared" si="27"/>
        <v>44774</v>
      </c>
      <c r="U228" s="19" t="e">
        <f t="shared" si="22"/>
        <v>#N/A</v>
      </c>
      <c r="V228" s="19">
        <f t="shared" si="24"/>
        <v>8</v>
      </c>
      <c r="W228" s="19">
        <f t="shared" si="25"/>
        <v>32</v>
      </c>
    </row>
    <row r="229" spans="19:23">
      <c r="S229" s="18">
        <f t="shared" si="27"/>
        <v>44788</v>
      </c>
      <c r="T229" s="18">
        <f t="shared" si="27"/>
        <v>44775</v>
      </c>
      <c r="U229" s="19" t="e">
        <f t="shared" si="22"/>
        <v>#N/A</v>
      </c>
      <c r="V229" s="19">
        <f t="shared" si="24"/>
        <v>8</v>
      </c>
      <c r="W229" s="19">
        <f t="shared" si="25"/>
        <v>33</v>
      </c>
    </row>
    <row r="230" spans="19:23">
      <c r="S230" s="18">
        <f t="shared" si="27"/>
        <v>44789</v>
      </c>
      <c r="T230" s="18">
        <f t="shared" si="27"/>
        <v>44776</v>
      </c>
      <c r="U230" s="19" t="e">
        <f t="shared" si="22"/>
        <v>#N/A</v>
      </c>
      <c r="V230" s="19">
        <f t="shared" si="24"/>
        <v>8</v>
      </c>
      <c r="W230" s="19">
        <f t="shared" si="25"/>
        <v>33</v>
      </c>
    </row>
    <row r="231" spans="19:23">
      <c r="S231" s="18">
        <f t="shared" si="27"/>
        <v>44790</v>
      </c>
      <c r="T231" s="18">
        <f t="shared" si="27"/>
        <v>44777</v>
      </c>
      <c r="U231" s="19" t="e">
        <f t="shared" si="22"/>
        <v>#N/A</v>
      </c>
      <c r="V231" s="19">
        <f t="shared" si="24"/>
        <v>8</v>
      </c>
      <c r="W231" s="19">
        <f t="shared" si="25"/>
        <v>33</v>
      </c>
    </row>
    <row r="232" spans="19:23">
      <c r="S232" s="18">
        <f t="shared" si="27"/>
        <v>44791</v>
      </c>
      <c r="T232" s="18">
        <f t="shared" si="27"/>
        <v>44778</v>
      </c>
      <c r="U232" s="19" t="e">
        <f t="shared" si="22"/>
        <v>#N/A</v>
      </c>
      <c r="V232" s="19">
        <f t="shared" si="24"/>
        <v>8</v>
      </c>
      <c r="W232" s="19">
        <f t="shared" si="25"/>
        <v>33</v>
      </c>
    </row>
    <row r="233" spans="19:23">
      <c r="S233" s="18">
        <f t="shared" si="27"/>
        <v>44792</v>
      </c>
      <c r="T233" s="18">
        <f t="shared" si="27"/>
        <v>44779</v>
      </c>
      <c r="U233" s="19" t="e">
        <f t="shared" si="22"/>
        <v>#N/A</v>
      </c>
      <c r="V233" s="19">
        <f t="shared" si="24"/>
        <v>8</v>
      </c>
      <c r="W233" s="19">
        <f t="shared" si="25"/>
        <v>33</v>
      </c>
    </row>
    <row r="234" spans="19:23">
      <c r="S234" s="18">
        <f t="shared" si="27"/>
        <v>44793</v>
      </c>
      <c r="T234" s="18">
        <f t="shared" si="27"/>
        <v>44780</v>
      </c>
      <c r="U234" s="19" t="e">
        <f t="shared" si="22"/>
        <v>#N/A</v>
      </c>
      <c r="V234" s="19">
        <f t="shared" si="24"/>
        <v>8</v>
      </c>
      <c r="W234" s="19">
        <f t="shared" si="25"/>
        <v>33</v>
      </c>
    </row>
    <row r="235" spans="19:23">
      <c r="S235" s="18">
        <f t="shared" si="27"/>
        <v>44794</v>
      </c>
      <c r="T235" s="18">
        <f t="shared" si="27"/>
        <v>44781</v>
      </c>
      <c r="U235" s="19" t="e">
        <f t="shared" si="22"/>
        <v>#N/A</v>
      </c>
      <c r="V235" s="19">
        <f t="shared" si="24"/>
        <v>8</v>
      </c>
      <c r="W235" s="19">
        <f t="shared" si="25"/>
        <v>33</v>
      </c>
    </row>
    <row r="236" spans="19:23">
      <c r="S236" s="18">
        <f t="shared" si="27"/>
        <v>44795</v>
      </c>
      <c r="T236" s="18">
        <f t="shared" si="27"/>
        <v>44782</v>
      </c>
      <c r="U236" s="19" t="e">
        <f t="shared" si="22"/>
        <v>#N/A</v>
      </c>
      <c r="V236" s="19">
        <f t="shared" si="24"/>
        <v>8</v>
      </c>
      <c r="W236" s="19">
        <f t="shared" si="25"/>
        <v>34</v>
      </c>
    </row>
    <row r="237" spans="19:23">
      <c r="S237" s="18">
        <f t="shared" si="27"/>
        <v>44796</v>
      </c>
      <c r="T237" s="18">
        <f t="shared" si="27"/>
        <v>44783</v>
      </c>
      <c r="U237" s="19" t="e">
        <f t="shared" si="22"/>
        <v>#N/A</v>
      </c>
      <c r="V237" s="19">
        <f t="shared" si="24"/>
        <v>8</v>
      </c>
      <c r="W237" s="19">
        <f t="shared" si="25"/>
        <v>34</v>
      </c>
    </row>
    <row r="238" spans="19:23">
      <c r="S238" s="18">
        <f t="shared" si="27"/>
        <v>44797</v>
      </c>
      <c r="T238" s="18">
        <f t="shared" si="27"/>
        <v>44784</v>
      </c>
      <c r="U238" s="19" t="e">
        <f t="shared" si="22"/>
        <v>#N/A</v>
      </c>
      <c r="V238" s="19">
        <f t="shared" si="24"/>
        <v>8</v>
      </c>
      <c r="W238" s="19">
        <f t="shared" si="25"/>
        <v>34</v>
      </c>
    </row>
    <row r="239" spans="19:23">
      <c r="S239" s="18">
        <f t="shared" ref="S239:T254" si="28">S238+1</f>
        <v>44798</v>
      </c>
      <c r="T239" s="18">
        <f t="shared" si="28"/>
        <v>44785</v>
      </c>
      <c r="U239" s="19" t="e">
        <f t="shared" si="22"/>
        <v>#N/A</v>
      </c>
      <c r="V239" s="19">
        <f t="shared" si="24"/>
        <v>8</v>
      </c>
      <c r="W239" s="19">
        <f t="shared" si="25"/>
        <v>34</v>
      </c>
    </row>
    <row r="240" spans="19:23">
      <c r="S240" s="18">
        <f t="shared" si="28"/>
        <v>44799</v>
      </c>
      <c r="T240" s="18">
        <f t="shared" si="28"/>
        <v>44786</v>
      </c>
      <c r="U240" s="19" t="e">
        <f t="shared" si="22"/>
        <v>#N/A</v>
      </c>
      <c r="V240" s="19">
        <f t="shared" si="24"/>
        <v>8</v>
      </c>
      <c r="W240" s="19">
        <f t="shared" si="25"/>
        <v>34</v>
      </c>
    </row>
    <row r="241" spans="19:23">
      <c r="S241" s="18">
        <f t="shared" si="28"/>
        <v>44800</v>
      </c>
      <c r="T241" s="18">
        <f t="shared" si="28"/>
        <v>44787</v>
      </c>
      <c r="U241" s="19" t="e">
        <f t="shared" si="22"/>
        <v>#N/A</v>
      </c>
      <c r="V241" s="19">
        <f t="shared" si="24"/>
        <v>8</v>
      </c>
      <c r="W241" s="19">
        <f t="shared" si="25"/>
        <v>34</v>
      </c>
    </row>
    <row r="242" spans="19:23">
      <c r="S242" s="18">
        <f t="shared" si="28"/>
        <v>44801</v>
      </c>
      <c r="T242" s="18">
        <f t="shared" si="28"/>
        <v>44788</v>
      </c>
      <c r="U242" s="19" t="e">
        <f t="shared" si="22"/>
        <v>#N/A</v>
      </c>
      <c r="V242" s="19">
        <f t="shared" si="24"/>
        <v>8</v>
      </c>
      <c r="W242" s="19">
        <f t="shared" si="25"/>
        <v>34</v>
      </c>
    </row>
    <row r="243" spans="19:23">
      <c r="S243" s="18">
        <f t="shared" si="28"/>
        <v>44802</v>
      </c>
      <c r="T243" s="18">
        <f t="shared" si="28"/>
        <v>44789</v>
      </c>
      <c r="U243" s="19" t="e">
        <f t="shared" si="22"/>
        <v>#N/A</v>
      </c>
      <c r="V243" s="19">
        <f t="shared" si="24"/>
        <v>8</v>
      </c>
      <c r="W243" s="19">
        <f t="shared" si="25"/>
        <v>35</v>
      </c>
    </row>
    <row r="244" spans="19:23">
      <c r="S244" s="18">
        <f t="shared" si="28"/>
        <v>44803</v>
      </c>
      <c r="T244" s="18">
        <f t="shared" si="28"/>
        <v>44790</v>
      </c>
      <c r="U244" s="19" t="e">
        <f t="shared" si="22"/>
        <v>#N/A</v>
      </c>
      <c r="V244" s="19">
        <f t="shared" si="24"/>
        <v>8</v>
      </c>
      <c r="W244" s="19">
        <f t="shared" si="25"/>
        <v>35</v>
      </c>
    </row>
    <row r="245" spans="19:23">
      <c r="S245" s="18">
        <f t="shared" si="28"/>
        <v>44804</v>
      </c>
      <c r="T245" s="18">
        <f t="shared" si="28"/>
        <v>44791</v>
      </c>
      <c r="U245" s="19" t="e">
        <f t="shared" si="22"/>
        <v>#N/A</v>
      </c>
      <c r="V245" s="19">
        <f t="shared" si="24"/>
        <v>8</v>
      </c>
      <c r="W245" s="19">
        <f t="shared" si="25"/>
        <v>35</v>
      </c>
    </row>
    <row r="246" spans="19:23">
      <c r="S246" s="18">
        <f t="shared" si="28"/>
        <v>44805</v>
      </c>
      <c r="T246" s="18">
        <f t="shared" si="28"/>
        <v>44792</v>
      </c>
      <c r="U246" s="19" t="e">
        <f t="shared" si="22"/>
        <v>#N/A</v>
      </c>
      <c r="V246" s="19">
        <f t="shared" si="24"/>
        <v>9</v>
      </c>
      <c r="W246" s="19">
        <f t="shared" si="25"/>
        <v>35</v>
      </c>
    </row>
    <row r="247" spans="19:23">
      <c r="S247" s="18">
        <f t="shared" si="28"/>
        <v>44806</v>
      </c>
      <c r="T247" s="18">
        <f t="shared" si="28"/>
        <v>44793</v>
      </c>
      <c r="U247" s="19" t="e">
        <f t="shared" si="22"/>
        <v>#N/A</v>
      </c>
      <c r="V247" s="19">
        <f t="shared" si="24"/>
        <v>9</v>
      </c>
      <c r="W247" s="19">
        <f t="shared" si="25"/>
        <v>35</v>
      </c>
    </row>
    <row r="248" spans="19:23">
      <c r="S248" s="18">
        <f t="shared" si="28"/>
        <v>44807</v>
      </c>
      <c r="T248" s="18">
        <f t="shared" si="28"/>
        <v>44794</v>
      </c>
      <c r="U248" s="19" t="e">
        <f t="shared" si="22"/>
        <v>#N/A</v>
      </c>
      <c r="V248" s="19">
        <f t="shared" si="24"/>
        <v>9</v>
      </c>
      <c r="W248" s="19">
        <f t="shared" si="25"/>
        <v>35</v>
      </c>
    </row>
    <row r="249" spans="19:23">
      <c r="S249" s="18">
        <f t="shared" si="28"/>
        <v>44808</v>
      </c>
      <c r="T249" s="18">
        <f t="shared" si="28"/>
        <v>44795</v>
      </c>
      <c r="U249" s="19" t="e">
        <f t="shared" si="22"/>
        <v>#N/A</v>
      </c>
      <c r="V249" s="19">
        <f t="shared" si="24"/>
        <v>9</v>
      </c>
      <c r="W249" s="19">
        <f t="shared" si="25"/>
        <v>35</v>
      </c>
    </row>
    <row r="250" spans="19:23">
      <c r="S250" s="18">
        <f t="shared" si="28"/>
        <v>44809</v>
      </c>
      <c r="T250" s="18">
        <f t="shared" si="28"/>
        <v>44796</v>
      </c>
      <c r="U250" s="19" t="e">
        <f t="shared" si="22"/>
        <v>#N/A</v>
      </c>
      <c r="V250" s="19">
        <f t="shared" si="24"/>
        <v>9</v>
      </c>
      <c r="W250" s="19">
        <f t="shared" si="25"/>
        <v>36</v>
      </c>
    </row>
    <row r="251" spans="19:23">
      <c r="S251" s="18">
        <f t="shared" si="28"/>
        <v>44810</v>
      </c>
      <c r="T251" s="18">
        <f t="shared" si="28"/>
        <v>44797</v>
      </c>
      <c r="U251" s="19" t="e">
        <f t="shared" si="22"/>
        <v>#N/A</v>
      </c>
      <c r="V251" s="19">
        <f t="shared" si="24"/>
        <v>9</v>
      </c>
      <c r="W251" s="19">
        <f t="shared" si="25"/>
        <v>36</v>
      </c>
    </row>
    <row r="252" spans="19:23">
      <c r="S252" s="18">
        <f t="shared" si="28"/>
        <v>44811</v>
      </c>
      <c r="T252" s="18">
        <f t="shared" si="28"/>
        <v>44798</v>
      </c>
      <c r="U252" s="19" t="e">
        <f t="shared" si="22"/>
        <v>#N/A</v>
      </c>
      <c r="V252" s="19">
        <f t="shared" si="24"/>
        <v>9</v>
      </c>
      <c r="W252" s="19">
        <f t="shared" si="25"/>
        <v>36</v>
      </c>
    </row>
    <row r="253" spans="19:23">
      <c r="S253" s="18">
        <f t="shared" si="28"/>
        <v>44812</v>
      </c>
      <c r="T253" s="18">
        <f t="shared" si="28"/>
        <v>44799</v>
      </c>
      <c r="U253" s="19" t="e">
        <f t="shared" si="22"/>
        <v>#N/A</v>
      </c>
      <c r="V253" s="19">
        <f t="shared" si="24"/>
        <v>9</v>
      </c>
      <c r="W253" s="19">
        <f t="shared" si="25"/>
        <v>36</v>
      </c>
    </row>
    <row r="254" spans="19:23">
      <c r="S254" s="18">
        <f t="shared" si="28"/>
        <v>44813</v>
      </c>
      <c r="T254" s="18">
        <f t="shared" si="28"/>
        <v>44800</v>
      </c>
      <c r="U254" s="19" t="e">
        <f t="shared" ref="U254:U317" si="29">VLOOKUP(T254,$E$16:$G$20,2,FALSE)</f>
        <v>#N/A</v>
      </c>
      <c r="V254" s="19">
        <f t="shared" si="24"/>
        <v>9</v>
      </c>
      <c r="W254" s="19">
        <f t="shared" si="25"/>
        <v>36</v>
      </c>
    </row>
    <row r="255" spans="19:23">
      <c r="S255" s="18">
        <f t="shared" ref="S255:T270" si="30">S254+1</f>
        <v>44814</v>
      </c>
      <c r="T255" s="18">
        <f t="shared" si="30"/>
        <v>44801</v>
      </c>
      <c r="U255" s="19" t="e">
        <f t="shared" si="29"/>
        <v>#N/A</v>
      </c>
      <c r="V255" s="19">
        <f t="shared" si="24"/>
        <v>9</v>
      </c>
      <c r="W255" s="19">
        <f t="shared" si="25"/>
        <v>36</v>
      </c>
    </row>
    <row r="256" spans="19:23">
      <c r="S256" s="18">
        <f t="shared" si="30"/>
        <v>44815</v>
      </c>
      <c r="T256" s="18">
        <f t="shared" si="30"/>
        <v>44802</v>
      </c>
      <c r="U256" s="19" t="e">
        <f t="shared" si="29"/>
        <v>#N/A</v>
      </c>
      <c r="V256" s="19">
        <f t="shared" si="24"/>
        <v>9</v>
      </c>
      <c r="W256" s="19">
        <f t="shared" si="25"/>
        <v>36</v>
      </c>
    </row>
    <row r="257" spans="19:23">
      <c r="S257" s="18">
        <f t="shared" si="30"/>
        <v>44816</v>
      </c>
      <c r="T257" s="18">
        <f t="shared" si="30"/>
        <v>44803</v>
      </c>
      <c r="U257" s="19" t="e">
        <f t="shared" si="29"/>
        <v>#N/A</v>
      </c>
      <c r="V257" s="19">
        <f t="shared" si="24"/>
        <v>9</v>
      </c>
      <c r="W257" s="19">
        <f t="shared" si="25"/>
        <v>37</v>
      </c>
    </row>
    <row r="258" spans="19:23">
      <c r="S258" s="18">
        <f t="shared" si="30"/>
        <v>44817</v>
      </c>
      <c r="T258" s="18">
        <f t="shared" si="30"/>
        <v>44804</v>
      </c>
      <c r="U258" s="19" t="e">
        <f t="shared" si="29"/>
        <v>#N/A</v>
      </c>
      <c r="V258" s="19">
        <f t="shared" si="24"/>
        <v>9</v>
      </c>
      <c r="W258" s="19">
        <f t="shared" si="25"/>
        <v>37</v>
      </c>
    </row>
    <row r="259" spans="19:23">
      <c r="S259" s="18">
        <f t="shared" si="30"/>
        <v>44818</v>
      </c>
      <c r="T259" s="18">
        <f t="shared" si="30"/>
        <v>44805</v>
      </c>
      <c r="U259" s="19" t="e">
        <f t="shared" si="29"/>
        <v>#N/A</v>
      </c>
      <c r="V259" s="19">
        <f t="shared" ref="V259:V322" si="31">MONTH(S259)</f>
        <v>9</v>
      </c>
      <c r="W259" s="19">
        <f t="shared" ref="W259:W322" si="32">WEEKNUM(S259,21)</f>
        <v>37</v>
      </c>
    </row>
    <row r="260" spans="19:23">
      <c r="S260" s="18">
        <f t="shared" si="30"/>
        <v>44819</v>
      </c>
      <c r="T260" s="18">
        <f t="shared" si="30"/>
        <v>44806</v>
      </c>
      <c r="U260" s="19" t="e">
        <f t="shared" si="29"/>
        <v>#N/A</v>
      </c>
      <c r="V260" s="19">
        <f t="shared" si="31"/>
        <v>9</v>
      </c>
      <c r="W260" s="19">
        <f t="shared" si="32"/>
        <v>37</v>
      </c>
    </row>
    <row r="261" spans="19:23">
      <c r="S261" s="18">
        <f t="shared" si="30"/>
        <v>44820</v>
      </c>
      <c r="T261" s="18">
        <f t="shared" si="30"/>
        <v>44807</v>
      </c>
      <c r="U261" s="19" t="e">
        <f t="shared" si="29"/>
        <v>#N/A</v>
      </c>
      <c r="V261" s="19">
        <f t="shared" si="31"/>
        <v>9</v>
      </c>
      <c r="W261" s="19">
        <f t="shared" si="32"/>
        <v>37</v>
      </c>
    </row>
    <row r="262" spans="19:23">
      <c r="S262" s="18">
        <f t="shared" si="30"/>
        <v>44821</v>
      </c>
      <c r="T262" s="18">
        <f t="shared" si="30"/>
        <v>44808</v>
      </c>
      <c r="U262" s="19" t="e">
        <f t="shared" si="29"/>
        <v>#N/A</v>
      </c>
      <c r="V262" s="19">
        <f t="shared" si="31"/>
        <v>9</v>
      </c>
      <c r="W262" s="19">
        <f t="shared" si="32"/>
        <v>37</v>
      </c>
    </row>
    <row r="263" spans="19:23">
      <c r="S263" s="18">
        <f t="shared" si="30"/>
        <v>44822</v>
      </c>
      <c r="T263" s="18">
        <f t="shared" si="30"/>
        <v>44809</v>
      </c>
      <c r="U263" s="19" t="e">
        <f t="shared" si="29"/>
        <v>#N/A</v>
      </c>
      <c r="V263" s="19">
        <f t="shared" si="31"/>
        <v>9</v>
      </c>
      <c r="W263" s="19">
        <f t="shared" si="32"/>
        <v>37</v>
      </c>
    </row>
    <row r="264" spans="19:23">
      <c r="S264" s="18">
        <f t="shared" si="30"/>
        <v>44823</v>
      </c>
      <c r="T264" s="18">
        <f t="shared" si="30"/>
        <v>44810</v>
      </c>
      <c r="U264" s="19" t="e">
        <f t="shared" si="29"/>
        <v>#N/A</v>
      </c>
      <c r="V264" s="19">
        <f t="shared" si="31"/>
        <v>9</v>
      </c>
      <c r="W264" s="19">
        <f t="shared" si="32"/>
        <v>38</v>
      </c>
    </row>
    <row r="265" spans="19:23">
      <c r="S265" s="18">
        <f t="shared" si="30"/>
        <v>44824</v>
      </c>
      <c r="T265" s="18">
        <f t="shared" si="30"/>
        <v>44811</v>
      </c>
      <c r="U265" s="19" t="e">
        <f t="shared" si="29"/>
        <v>#N/A</v>
      </c>
      <c r="V265" s="19">
        <f t="shared" si="31"/>
        <v>9</v>
      </c>
      <c r="W265" s="19">
        <f t="shared" si="32"/>
        <v>38</v>
      </c>
    </row>
    <row r="266" spans="19:23">
      <c r="S266" s="18">
        <f t="shared" si="30"/>
        <v>44825</v>
      </c>
      <c r="T266" s="18">
        <f t="shared" si="30"/>
        <v>44812</v>
      </c>
      <c r="U266" s="19" t="e">
        <f t="shared" si="29"/>
        <v>#N/A</v>
      </c>
      <c r="V266" s="19">
        <f t="shared" si="31"/>
        <v>9</v>
      </c>
      <c r="W266" s="19">
        <f t="shared" si="32"/>
        <v>38</v>
      </c>
    </row>
    <row r="267" spans="19:23">
      <c r="S267" s="18">
        <f t="shared" si="30"/>
        <v>44826</v>
      </c>
      <c r="T267" s="18">
        <f t="shared" si="30"/>
        <v>44813</v>
      </c>
      <c r="U267" s="19" t="e">
        <f t="shared" si="29"/>
        <v>#N/A</v>
      </c>
      <c r="V267" s="19">
        <f t="shared" si="31"/>
        <v>9</v>
      </c>
      <c r="W267" s="19">
        <f t="shared" si="32"/>
        <v>38</v>
      </c>
    </row>
    <row r="268" spans="19:23">
      <c r="S268" s="18">
        <f t="shared" si="30"/>
        <v>44827</v>
      </c>
      <c r="T268" s="18">
        <f t="shared" si="30"/>
        <v>44814</v>
      </c>
      <c r="U268" s="19" t="e">
        <f t="shared" si="29"/>
        <v>#N/A</v>
      </c>
      <c r="V268" s="19">
        <f t="shared" si="31"/>
        <v>9</v>
      </c>
      <c r="W268" s="19">
        <f t="shared" si="32"/>
        <v>38</v>
      </c>
    </row>
    <row r="269" spans="19:23">
      <c r="S269" s="18">
        <f t="shared" si="30"/>
        <v>44828</v>
      </c>
      <c r="T269" s="18">
        <f t="shared" si="30"/>
        <v>44815</v>
      </c>
      <c r="U269" s="19" t="e">
        <f t="shared" si="29"/>
        <v>#N/A</v>
      </c>
      <c r="V269" s="19">
        <f t="shared" si="31"/>
        <v>9</v>
      </c>
      <c r="W269" s="19">
        <f t="shared" si="32"/>
        <v>38</v>
      </c>
    </row>
    <row r="270" spans="19:23">
      <c r="S270" s="18">
        <f t="shared" si="30"/>
        <v>44829</v>
      </c>
      <c r="T270" s="18">
        <f t="shared" si="30"/>
        <v>44816</v>
      </c>
      <c r="U270" s="19" t="e">
        <f t="shared" si="29"/>
        <v>#N/A</v>
      </c>
      <c r="V270" s="19">
        <f t="shared" si="31"/>
        <v>9</v>
      </c>
      <c r="W270" s="19">
        <f t="shared" si="32"/>
        <v>38</v>
      </c>
    </row>
    <row r="271" spans="19:23">
      <c r="S271" s="18">
        <f t="shared" ref="S271:T286" si="33">S270+1</f>
        <v>44830</v>
      </c>
      <c r="T271" s="18">
        <f t="shared" si="33"/>
        <v>44817</v>
      </c>
      <c r="U271" s="19" t="e">
        <f t="shared" si="29"/>
        <v>#N/A</v>
      </c>
      <c r="V271" s="19">
        <f t="shared" si="31"/>
        <v>9</v>
      </c>
      <c r="W271" s="19">
        <f t="shared" si="32"/>
        <v>39</v>
      </c>
    </row>
    <row r="272" spans="19:23">
      <c r="S272" s="18">
        <f t="shared" si="33"/>
        <v>44831</v>
      </c>
      <c r="T272" s="18">
        <f t="shared" si="33"/>
        <v>44818</v>
      </c>
      <c r="U272" s="19" t="e">
        <f t="shared" si="29"/>
        <v>#N/A</v>
      </c>
      <c r="V272" s="19">
        <f t="shared" si="31"/>
        <v>9</v>
      </c>
      <c r="W272" s="19">
        <f t="shared" si="32"/>
        <v>39</v>
      </c>
    </row>
    <row r="273" spans="19:23">
      <c r="S273" s="18">
        <f t="shared" si="33"/>
        <v>44832</v>
      </c>
      <c r="T273" s="18">
        <f t="shared" si="33"/>
        <v>44819</v>
      </c>
      <c r="U273" s="19" t="e">
        <f t="shared" si="29"/>
        <v>#N/A</v>
      </c>
      <c r="V273" s="19">
        <f t="shared" si="31"/>
        <v>9</v>
      </c>
      <c r="W273" s="19">
        <f t="shared" si="32"/>
        <v>39</v>
      </c>
    </row>
    <row r="274" spans="19:23">
      <c r="S274" s="18">
        <f t="shared" si="33"/>
        <v>44833</v>
      </c>
      <c r="T274" s="18">
        <f t="shared" si="33"/>
        <v>44820</v>
      </c>
      <c r="U274" s="19" t="e">
        <f t="shared" si="29"/>
        <v>#N/A</v>
      </c>
      <c r="V274" s="19">
        <f t="shared" si="31"/>
        <v>9</v>
      </c>
      <c r="W274" s="19">
        <f t="shared" si="32"/>
        <v>39</v>
      </c>
    </row>
    <row r="275" spans="19:23">
      <c r="S275" s="18">
        <f t="shared" si="33"/>
        <v>44834</v>
      </c>
      <c r="T275" s="18">
        <f t="shared" si="33"/>
        <v>44821</v>
      </c>
      <c r="U275" s="19" t="e">
        <f t="shared" si="29"/>
        <v>#N/A</v>
      </c>
      <c r="V275" s="19">
        <f t="shared" si="31"/>
        <v>9</v>
      </c>
      <c r="W275" s="19">
        <f t="shared" si="32"/>
        <v>39</v>
      </c>
    </row>
    <row r="276" spans="19:23">
      <c r="S276" s="18">
        <f t="shared" si="33"/>
        <v>44835</v>
      </c>
      <c r="T276" s="18">
        <f t="shared" si="33"/>
        <v>44822</v>
      </c>
      <c r="U276" s="19" t="e">
        <f t="shared" si="29"/>
        <v>#N/A</v>
      </c>
      <c r="V276" s="19">
        <f t="shared" si="31"/>
        <v>10</v>
      </c>
      <c r="W276" s="19">
        <f t="shared" si="32"/>
        <v>39</v>
      </c>
    </row>
    <row r="277" spans="19:23">
      <c r="S277" s="18">
        <f t="shared" si="33"/>
        <v>44836</v>
      </c>
      <c r="T277" s="18">
        <f t="shared" si="33"/>
        <v>44823</v>
      </c>
      <c r="U277" s="19" t="e">
        <f t="shared" si="29"/>
        <v>#N/A</v>
      </c>
      <c r="V277" s="19">
        <f t="shared" si="31"/>
        <v>10</v>
      </c>
      <c r="W277" s="19">
        <f t="shared" si="32"/>
        <v>39</v>
      </c>
    </row>
    <row r="278" spans="19:23">
      <c r="S278" s="18">
        <f t="shared" si="33"/>
        <v>44837</v>
      </c>
      <c r="T278" s="18">
        <f t="shared" si="33"/>
        <v>44824</v>
      </c>
      <c r="U278" s="19" t="e">
        <f t="shared" si="29"/>
        <v>#N/A</v>
      </c>
      <c r="V278" s="19">
        <f t="shared" si="31"/>
        <v>10</v>
      </c>
      <c r="W278" s="19">
        <f t="shared" si="32"/>
        <v>40</v>
      </c>
    </row>
    <row r="279" spans="19:23">
      <c r="S279" s="18">
        <f t="shared" si="33"/>
        <v>44838</v>
      </c>
      <c r="T279" s="18">
        <f t="shared" si="33"/>
        <v>44825</v>
      </c>
      <c r="U279" s="19" t="e">
        <f t="shared" si="29"/>
        <v>#N/A</v>
      </c>
      <c r="V279" s="19">
        <f t="shared" si="31"/>
        <v>10</v>
      </c>
      <c r="W279" s="19">
        <f t="shared" si="32"/>
        <v>40</v>
      </c>
    </row>
    <row r="280" spans="19:23">
      <c r="S280" s="18">
        <f t="shared" si="33"/>
        <v>44839</v>
      </c>
      <c r="T280" s="18">
        <f t="shared" si="33"/>
        <v>44826</v>
      </c>
      <c r="U280" s="19" t="e">
        <f t="shared" si="29"/>
        <v>#N/A</v>
      </c>
      <c r="V280" s="19">
        <f t="shared" si="31"/>
        <v>10</v>
      </c>
      <c r="W280" s="19">
        <f t="shared" si="32"/>
        <v>40</v>
      </c>
    </row>
    <row r="281" spans="19:23">
      <c r="S281" s="18">
        <f t="shared" si="33"/>
        <v>44840</v>
      </c>
      <c r="T281" s="18">
        <f t="shared" si="33"/>
        <v>44827</v>
      </c>
      <c r="U281" s="19" t="e">
        <f t="shared" si="29"/>
        <v>#N/A</v>
      </c>
      <c r="V281" s="19">
        <f t="shared" si="31"/>
        <v>10</v>
      </c>
      <c r="W281" s="19">
        <f t="shared" si="32"/>
        <v>40</v>
      </c>
    </row>
    <row r="282" spans="19:23">
      <c r="S282" s="18">
        <f t="shared" si="33"/>
        <v>44841</v>
      </c>
      <c r="T282" s="18">
        <f t="shared" si="33"/>
        <v>44828</v>
      </c>
      <c r="U282" s="19" t="e">
        <f t="shared" si="29"/>
        <v>#N/A</v>
      </c>
      <c r="V282" s="19">
        <f t="shared" si="31"/>
        <v>10</v>
      </c>
      <c r="W282" s="19">
        <f t="shared" si="32"/>
        <v>40</v>
      </c>
    </row>
    <row r="283" spans="19:23">
      <c r="S283" s="18">
        <f t="shared" si="33"/>
        <v>44842</v>
      </c>
      <c r="T283" s="18">
        <f t="shared" si="33"/>
        <v>44829</v>
      </c>
      <c r="U283" s="19" t="e">
        <f t="shared" si="29"/>
        <v>#N/A</v>
      </c>
      <c r="V283" s="19">
        <f t="shared" si="31"/>
        <v>10</v>
      </c>
      <c r="W283" s="19">
        <f t="shared" si="32"/>
        <v>40</v>
      </c>
    </row>
    <row r="284" spans="19:23">
      <c r="S284" s="18">
        <f t="shared" si="33"/>
        <v>44843</v>
      </c>
      <c r="T284" s="18">
        <f t="shared" si="33"/>
        <v>44830</v>
      </c>
      <c r="U284" s="19" t="e">
        <f t="shared" si="29"/>
        <v>#N/A</v>
      </c>
      <c r="V284" s="19">
        <f t="shared" si="31"/>
        <v>10</v>
      </c>
      <c r="W284" s="19">
        <f t="shared" si="32"/>
        <v>40</v>
      </c>
    </row>
    <row r="285" spans="19:23">
      <c r="S285" s="18">
        <f t="shared" si="33"/>
        <v>44844</v>
      </c>
      <c r="T285" s="18">
        <f t="shared" si="33"/>
        <v>44831</v>
      </c>
      <c r="U285" s="19" t="e">
        <f t="shared" si="29"/>
        <v>#N/A</v>
      </c>
      <c r="V285" s="19">
        <f t="shared" si="31"/>
        <v>10</v>
      </c>
      <c r="W285" s="19">
        <f t="shared" si="32"/>
        <v>41</v>
      </c>
    </row>
    <row r="286" spans="19:23">
      <c r="S286" s="18">
        <f t="shared" si="33"/>
        <v>44845</v>
      </c>
      <c r="T286" s="18">
        <f t="shared" si="33"/>
        <v>44832</v>
      </c>
      <c r="U286" s="19" t="e">
        <f t="shared" si="29"/>
        <v>#N/A</v>
      </c>
      <c r="V286" s="19">
        <f t="shared" si="31"/>
        <v>10</v>
      </c>
      <c r="W286" s="19">
        <f t="shared" si="32"/>
        <v>41</v>
      </c>
    </row>
    <row r="287" spans="19:23">
      <c r="S287" s="18">
        <f t="shared" ref="S287:T302" si="34">S286+1</f>
        <v>44846</v>
      </c>
      <c r="T287" s="18">
        <f t="shared" si="34"/>
        <v>44833</v>
      </c>
      <c r="U287" s="19" t="e">
        <f t="shared" si="29"/>
        <v>#N/A</v>
      </c>
      <c r="V287" s="19">
        <f t="shared" si="31"/>
        <v>10</v>
      </c>
      <c r="W287" s="19">
        <f t="shared" si="32"/>
        <v>41</v>
      </c>
    </row>
    <row r="288" spans="19:23">
      <c r="S288" s="18">
        <f t="shared" si="34"/>
        <v>44847</v>
      </c>
      <c r="T288" s="18">
        <f t="shared" si="34"/>
        <v>44834</v>
      </c>
      <c r="U288" s="19" t="e">
        <f t="shared" si="29"/>
        <v>#N/A</v>
      </c>
      <c r="V288" s="19">
        <f t="shared" si="31"/>
        <v>10</v>
      </c>
      <c r="W288" s="19">
        <f t="shared" si="32"/>
        <v>41</v>
      </c>
    </row>
    <row r="289" spans="19:23">
      <c r="S289" s="18">
        <f t="shared" si="34"/>
        <v>44848</v>
      </c>
      <c r="T289" s="18">
        <f t="shared" si="34"/>
        <v>44835</v>
      </c>
      <c r="U289" s="19" t="e">
        <f t="shared" si="29"/>
        <v>#N/A</v>
      </c>
      <c r="V289" s="19">
        <f t="shared" si="31"/>
        <v>10</v>
      </c>
      <c r="W289" s="19">
        <f t="shared" si="32"/>
        <v>41</v>
      </c>
    </row>
    <row r="290" spans="19:23">
      <c r="S290" s="18">
        <f t="shared" si="34"/>
        <v>44849</v>
      </c>
      <c r="T290" s="18">
        <f t="shared" si="34"/>
        <v>44836</v>
      </c>
      <c r="U290" s="19" t="e">
        <f t="shared" si="29"/>
        <v>#N/A</v>
      </c>
      <c r="V290" s="19">
        <f t="shared" si="31"/>
        <v>10</v>
      </c>
      <c r="W290" s="19">
        <f t="shared" si="32"/>
        <v>41</v>
      </c>
    </row>
    <row r="291" spans="19:23">
      <c r="S291" s="18">
        <f t="shared" si="34"/>
        <v>44850</v>
      </c>
      <c r="T291" s="18">
        <f t="shared" si="34"/>
        <v>44837</v>
      </c>
      <c r="U291" s="19" t="e">
        <f t="shared" si="29"/>
        <v>#N/A</v>
      </c>
      <c r="V291" s="19">
        <f t="shared" si="31"/>
        <v>10</v>
      </c>
      <c r="W291" s="19">
        <f t="shared" si="32"/>
        <v>41</v>
      </c>
    </row>
    <row r="292" spans="19:23">
      <c r="S292" s="18">
        <f t="shared" si="34"/>
        <v>44851</v>
      </c>
      <c r="T292" s="18">
        <f t="shared" si="34"/>
        <v>44838</v>
      </c>
      <c r="U292" s="19" t="e">
        <f t="shared" si="29"/>
        <v>#N/A</v>
      </c>
      <c r="V292" s="19">
        <f t="shared" si="31"/>
        <v>10</v>
      </c>
      <c r="W292" s="19">
        <f t="shared" si="32"/>
        <v>42</v>
      </c>
    </row>
    <row r="293" spans="19:23">
      <c r="S293" s="18">
        <f t="shared" si="34"/>
        <v>44852</v>
      </c>
      <c r="T293" s="18">
        <f t="shared" si="34"/>
        <v>44839</v>
      </c>
      <c r="U293" s="19" t="e">
        <f t="shared" si="29"/>
        <v>#N/A</v>
      </c>
      <c r="V293" s="19">
        <f t="shared" si="31"/>
        <v>10</v>
      </c>
      <c r="W293" s="19">
        <f t="shared" si="32"/>
        <v>42</v>
      </c>
    </row>
    <row r="294" spans="19:23">
      <c r="S294" s="18">
        <f t="shared" si="34"/>
        <v>44853</v>
      </c>
      <c r="T294" s="18">
        <f t="shared" si="34"/>
        <v>44840</v>
      </c>
      <c r="U294" s="19" t="e">
        <f t="shared" si="29"/>
        <v>#N/A</v>
      </c>
      <c r="V294" s="19">
        <f t="shared" si="31"/>
        <v>10</v>
      </c>
      <c r="W294" s="19">
        <f t="shared" si="32"/>
        <v>42</v>
      </c>
    </row>
    <row r="295" spans="19:23">
      <c r="S295" s="18">
        <f t="shared" si="34"/>
        <v>44854</v>
      </c>
      <c r="T295" s="18">
        <f t="shared" si="34"/>
        <v>44841</v>
      </c>
      <c r="U295" s="19" t="e">
        <f t="shared" si="29"/>
        <v>#N/A</v>
      </c>
      <c r="V295" s="19">
        <f t="shared" si="31"/>
        <v>10</v>
      </c>
      <c r="W295" s="19">
        <f t="shared" si="32"/>
        <v>42</v>
      </c>
    </row>
    <row r="296" spans="19:23">
      <c r="S296" s="18">
        <f t="shared" si="34"/>
        <v>44855</v>
      </c>
      <c r="T296" s="18">
        <f t="shared" si="34"/>
        <v>44842</v>
      </c>
      <c r="U296" s="19" t="e">
        <f t="shared" si="29"/>
        <v>#N/A</v>
      </c>
      <c r="V296" s="19">
        <f t="shared" si="31"/>
        <v>10</v>
      </c>
      <c r="W296" s="19">
        <f t="shared" si="32"/>
        <v>42</v>
      </c>
    </row>
    <row r="297" spans="19:23">
      <c r="S297" s="18">
        <f t="shared" si="34"/>
        <v>44856</v>
      </c>
      <c r="T297" s="18">
        <f t="shared" si="34"/>
        <v>44843</v>
      </c>
      <c r="U297" s="19" t="e">
        <f t="shared" si="29"/>
        <v>#N/A</v>
      </c>
      <c r="V297" s="19">
        <f t="shared" si="31"/>
        <v>10</v>
      </c>
      <c r="W297" s="19">
        <f t="shared" si="32"/>
        <v>42</v>
      </c>
    </row>
    <row r="298" spans="19:23">
      <c r="S298" s="18">
        <f t="shared" si="34"/>
        <v>44857</v>
      </c>
      <c r="T298" s="18">
        <f t="shared" si="34"/>
        <v>44844</v>
      </c>
      <c r="U298" s="19" t="e">
        <f t="shared" si="29"/>
        <v>#N/A</v>
      </c>
      <c r="V298" s="19">
        <f t="shared" si="31"/>
        <v>10</v>
      </c>
      <c r="W298" s="19">
        <f t="shared" si="32"/>
        <v>42</v>
      </c>
    </row>
    <row r="299" spans="19:23">
      <c r="S299" s="18">
        <f t="shared" si="34"/>
        <v>44858</v>
      </c>
      <c r="T299" s="18">
        <f t="shared" si="34"/>
        <v>44845</v>
      </c>
      <c r="U299" s="19" t="e">
        <f t="shared" si="29"/>
        <v>#N/A</v>
      </c>
      <c r="V299" s="19">
        <f t="shared" si="31"/>
        <v>10</v>
      </c>
      <c r="W299" s="19">
        <f t="shared" si="32"/>
        <v>43</v>
      </c>
    </row>
    <row r="300" spans="19:23">
      <c r="S300" s="18">
        <f t="shared" si="34"/>
        <v>44859</v>
      </c>
      <c r="T300" s="18">
        <f t="shared" si="34"/>
        <v>44846</v>
      </c>
      <c r="U300" s="19" t="e">
        <f t="shared" si="29"/>
        <v>#N/A</v>
      </c>
      <c r="V300" s="19">
        <f t="shared" si="31"/>
        <v>10</v>
      </c>
      <c r="W300" s="19">
        <f t="shared" si="32"/>
        <v>43</v>
      </c>
    </row>
    <row r="301" spans="19:23">
      <c r="S301" s="18">
        <f t="shared" si="34"/>
        <v>44860</v>
      </c>
      <c r="T301" s="18">
        <f t="shared" si="34"/>
        <v>44847</v>
      </c>
      <c r="U301" s="19" t="e">
        <f t="shared" si="29"/>
        <v>#N/A</v>
      </c>
      <c r="V301" s="19">
        <f t="shared" si="31"/>
        <v>10</v>
      </c>
      <c r="W301" s="19">
        <f t="shared" si="32"/>
        <v>43</v>
      </c>
    </row>
    <row r="302" spans="19:23">
      <c r="S302" s="18">
        <f t="shared" si="34"/>
        <v>44861</v>
      </c>
      <c r="T302" s="18">
        <f t="shared" si="34"/>
        <v>44848</v>
      </c>
      <c r="U302" s="19" t="e">
        <f t="shared" si="29"/>
        <v>#N/A</v>
      </c>
      <c r="V302" s="19">
        <f t="shared" si="31"/>
        <v>10</v>
      </c>
      <c r="W302" s="19">
        <f t="shared" si="32"/>
        <v>43</v>
      </c>
    </row>
    <row r="303" spans="19:23">
      <c r="S303" s="18">
        <f t="shared" ref="S303:T318" si="35">S302+1</f>
        <v>44862</v>
      </c>
      <c r="T303" s="18">
        <f t="shared" si="35"/>
        <v>44849</v>
      </c>
      <c r="U303" s="19" t="e">
        <f t="shared" si="29"/>
        <v>#N/A</v>
      </c>
      <c r="V303" s="19">
        <f t="shared" si="31"/>
        <v>10</v>
      </c>
      <c r="W303" s="19">
        <f t="shared" si="32"/>
        <v>43</v>
      </c>
    </row>
    <row r="304" spans="19:23">
      <c r="S304" s="18">
        <f t="shared" si="35"/>
        <v>44863</v>
      </c>
      <c r="T304" s="18">
        <f t="shared" si="35"/>
        <v>44850</v>
      </c>
      <c r="U304" s="19" t="e">
        <f t="shared" si="29"/>
        <v>#N/A</v>
      </c>
      <c r="V304" s="19">
        <f t="shared" si="31"/>
        <v>10</v>
      </c>
      <c r="W304" s="19">
        <f t="shared" si="32"/>
        <v>43</v>
      </c>
    </row>
    <row r="305" spans="19:23">
      <c r="S305" s="18">
        <f t="shared" si="35"/>
        <v>44864</v>
      </c>
      <c r="T305" s="18">
        <f t="shared" si="35"/>
        <v>44851</v>
      </c>
      <c r="U305" s="19" t="e">
        <f t="shared" si="29"/>
        <v>#N/A</v>
      </c>
      <c r="V305" s="19">
        <f t="shared" si="31"/>
        <v>10</v>
      </c>
      <c r="W305" s="19">
        <f t="shared" si="32"/>
        <v>43</v>
      </c>
    </row>
    <row r="306" spans="19:23">
      <c r="S306" s="18">
        <f t="shared" si="35"/>
        <v>44865</v>
      </c>
      <c r="T306" s="18">
        <f t="shared" si="35"/>
        <v>44852</v>
      </c>
      <c r="U306" s="19" t="e">
        <f t="shared" si="29"/>
        <v>#N/A</v>
      </c>
      <c r="V306" s="19">
        <f t="shared" si="31"/>
        <v>10</v>
      </c>
      <c r="W306" s="19">
        <f t="shared" si="32"/>
        <v>44</v>
      </c>
    </row>
    <row r="307" spans="19:23">
      <c r="S307" s="18">
        <f t="shared" si="35"/>
        <v>44866</v>
      </c>
      <c r="T307" s="18">
        <f t="shared" si="35"/>
        <v>44853</v>
      </c>
      <c r="U307" s="19" t="e">
        <f t="shared" si="29"/>
        <v>#N/A</v>
      </c>
      <c r="V307" s="19">
        <f t="shared" si="31"/>
        <v>11</v>
      </c>
      <c r="W307" s="19">
        <f t="shared" si="32"/>
        <v>44</v>
      </c>
    </row>
    <row r="308" spans="19:23">
      <c r="S308" s="18">
        <f t="shared" si="35"/>
        <v>44867</v>
      </c>
      <c r="T308" s="18">
        <f t="shared" si="35"/>
        <v>44854</v>
      </c>
      <c r="U308" s="19" t="e">
        <f t="shared" si="29"/>
        <v>#N/A</v>
      </c>
      <c r="V308" s="19">
        <f t="shared" si="31"/>
        <v>11</v>
      </c>
      <c r="W308" s="19">
        <f t="shared" si="32"/>
        <v>44</v>
      </c>
    </row>
    <row r="309" spans="19:23">
      <c r="S309" s="18">
        <f t="shared" si="35"/>
        <v>44868</v>
      </c>
      <c r="T309" s="18">
        <f t="shared" si="35"/>
        <v>44855</v>
      </c>
      <c r="U309" s="19" t="e">
        <f t="shared" si="29"/>
        <v>#N/A</v>
      </c>
      <c r="V309" s="19">
        <f t="shared" si="31"/>
        <v>11</v>
      </c>
      <c r="W309" s="19">
        <f t="shared" si="32"/>
        <v>44</v>
      </c>
    </row>
    <row r="310" spans="19:23">
      <c r="S310" s="18">
        <f t="shared" si="35"/>
        <v>44869</v>
      </c>
      <c r="T310" s="18">
        <f t="shared" si="35"/>
        <v>44856</v>
      </c>
      <c r="U310" s="19" t="e">
        <f t="shared" si="29"/>
        <v>#N/A</v>
      </c>
      <c r="V310" s="19">
        <f t="shared" si="31"/>
        <v>11</v>
      </c>
      <c r="W310" s="19">
        <f t="shared" si="32"/>
        <v>44</v>
      </c>
    </row>
    <row r="311" spans="19:23">
      <c r="S311" s="18">
        <f t="shared" si="35"/>
        <v>44870</v>
      </c>
      <c r="T311" s="18">
        <f t="shared" si="35"/>
        <v>44857</v>
      </c>
      <c r="U311" s="19" t="e">
        <f t="shared" si="29"/>
        <v>#N/A</v>
      </c>
      <c r="V311" s="19">
        <f t="shared" si="31"/>
        <v>11</v>
      </c>
      <c r="W311" s="19">
        <f t="shared" si="32"/>
        <v>44</v>
      </c>
    </row>
    <row r="312" spans="19:23">
      <c r="S312" s="18">
        <f t="shared" si="35"/>
        <v>44871</v>
      </c>
      <c r="T312" s="18">
        <f t="shared" si="35"/>
        <v>44858</v>
      </c>
      <c r="U312" s="19" t="e">
        <f t="shared" si="29"/>
        <v>#N/A</v>
      </c>
      <c r="V312" s="19">
        <f t="shared" si="31"/>
        <v>11</v>
      </c>
      <c r="W312" s="19">
        <f t="shared" si="32"/>
        <v>44</v>
      </c>
    </row>
    <row r="313" spans="19:23">
      <c r="S313" s="18">
        <f t="shared" si="35"/>
        <v>44872</v>
      </c>
      <c r="T313" s="18">
        <f t="shared" si="35"/>
        <v>44859</v>
      </c>
      <c r="U313" s="19" t="e">
        <f t="shared" si="29"/>
        <v>#N/A</v>
      </c>
      <c r="V313" s="19">
        <f t="shared" si="31"/>
        <v>11</v>
      </c>
      <c r="W313" s="19">
        <f t="shared" si="32"/>
        <v>45</v>
      </c>
    </row>
    <row r="314" spans="19:23">
      <c r="S314" s="18">
        <f t="shared" si="35"/>
        <v>44873</v>
      </c>
      <c r="T314" s="18">
        <f t="shared" si="35"/>
        <v>44860</v>
      </c>
      <c r="U314" s="19" t="e">
        <f t="shared" si="29"/>
        <v>#N/A</v>
      </c>
      <c r="V314" s="19">
        <f t="shared" si="31"/>
        <v>11</v>
      </c>
      <c r="W314" s="19">
        <f t="shared" si="32"/>
        <v>45</v>
      </c>
    </row>
    <row r="315" spans="19:23">
      <c r="S315" s="18">
        <f t="shared" si="35"/>
        <v>44874</v>
      </c>
      <c r="T315" s="18">
        <f t="shared" si="35"/>
        <v>44861</v>
      </c>
      <c r="U315" s="19" t="e">
        <f t="shared" si="29"/>
        <v>#N/A</v>
      </c>
      <c r="V315" s="19">
        <f t="shared" si="31"/>
        <v>11</v>
      </c>
      <c r="W315" s="19">
        <f t="shared" si="32"/>
        <v>45</v>
      </c>
    </row>
    <row r="316" spans="19:23">
      <c r="S316" s="18">
        <f t="shared" si="35"/>
        <v>44875</v>
      </c>
      <c r="T316" s="18">
        <f t="shared" si="35"/>
        <v>44862</v>
      </c>
      <c r="U316" s="19" t="e">
        <f t="shared" si="29"/>
        <v>#N/A</v>
      </c>
      <c r="V316" s="19">
        <f t="shared" si="31"/>
        <v>11</v>
      </c>
      <c r="W316" s="19">
        <f t="shared" si="32"/>
        <v>45</v>
      </c>
    </row>
    <row r="317" spans="19:23">
      <c r="S317" s="18">
        <f t="shared" si="35"/>
        <v>44876</v>
      </c>
      <c r="T317" s="18">
        <f t="shared" si="35"/>
        <v>44863</v>
      </c>
      <c r="U317" s="19" t="e">
        <f t="shared" si="29"/>
        <v>#N/A</v>
      </c>
      <c r="V317" s="19">
        <f t="shared" si="31"/>
        <v>11</v>
      </c>
      <c r="W317" s="19">
        <f t="shared" si="32"/>
        <v>45</v>
      </c>
    </row>
    <row r="318" spans="19:23">
      <c r="S318" s="18">
        <f t="shared" si="35"/>
        <v>44877</v>
      </c>
      <c r="T318" s="18">
        <f t="shared" si="35"/>
        <v>44864</v>
      </c>
      <c r="U318" s="19" t="e">
        <f t="shared" ref="U318:U380" si="36">VLOOKUP(T318,$E$16:$G$20,2,FALSE)</f>
        <v>#N/A</v>
      </c>
      <c r="V318" s="19">
        <f t="shared" si="31"/>
        <v>11</v>
      </c>
      <c r="W318" s="19">
        <f t="shared" si="32"/>
        <v>45</v>
      </c>
    </row>
    <row r="319" spans="19:23">
      <c r="S319" s="18">
        <f t="shared" ref="S319:T334" si="37">S318+1</f>
        <v>44878</v>
      </c>
      <c r="T319" s="18">
        <f t="shared" si="37"/>
        <v>44865</v>
      </c>
      <c r="U319" s="19" t="e">
        <f t="shared" si="36"/>
        <v>#N/A</v>
      </c>
      <c r="V319" s="19">
        <f t="shared" si="31"/>
        <v>11</v>
      </c>
      <c r="W319" s="19">
        <f t="shared" si="32"/>
        <v>45</v>
      </c>
    </row>
    <row r="320" spans="19:23">
      <c r="S320" s="18">
        <f t="shared" si="37"/>
        <v>44879</v>
      </c>
      <c r="T320" s="18">
        <f t="shared" si="37"/>
        <v>44866</v>
      </c>
      <c r="U320" s="19" t="e">
        <f t="shared" si="36"/>
        <v>#N/A</v>
      </c>
      <c r="V320" s="19">
        <f t="shared" si="31"/>
        <v>11</v>
      </c>
      <c r="W320" s="19">
        <f t="shared" si="32"/>
        <v>46</v>
      </c>
    </row>
    <row r="321" spans="19:23">
      <c r="S321" s="18">
        <f t="shared" si="37"/>
        <v>44880</v>
      </c>
      <c r="T321" s="18">
        <f t="shared" si="37"/>
        <v>44867</v>
      </c>
      <c r="U321" s="19" t="e">
        <f t="shared" si="36"/>
        <v>#N/A</v>
      </c>
      <c r="V321" s="19">
        <f t="shared" si="31"/>
        <v>11</v>
      </c>
      <c r="W321" s="19">
        <f t="shared" si="32"/>
        <v>46</v>
      </c>
    </row>
    <row r="322" spans="19:23">
      <c r="S322" s="18">
        <f t="shared" si="37"/>
        <v>44881</v>
      </c>
      <c r="T322" s="18">
        <f t="shared" si="37"/>
        <v>44868</v>
      </c>
      <c r="U322" s="19" t="e">
        <f t="shared" si="36"/>
        <v>#N/A</v>
      </c>
      <c r="V322" s="19">
        <f t="shared" si="31"/>
        <v>11</v>
      </c>
      <c r="W322" s="19">
        <f t="shared" si="32"/>
        <v>46</v>
      </c>
    </row>
    <row r="323" spans="19:23">
      <c r="S323" s="18">
        <f t="shared" si="37"/>
        <v>44882</v>
      </c>
      <c r="T323" s="18">
        <f t="shared" si="37"/>
        <v>44869</v>
      </c>
      <c r="U323" s="19" t="e">
        <f t="shared" si="36"/>
        <v>#N/A</v>
      </c>
      <c r="V323" s="19">
        <f t="shared" ref="V323:V378" si="38">MONTH(S323)</f>
        <v>11</v>
      </c>
      <c r="W323" s="19">
        <f t="shared" ref="W323:W378" si="39">WEEKNUM(S323,21)</f>
        <v>46</v>
      </c>
    </row>
    <row r="324" spans="19:23">
      <c r="S324" s="18">
        <f t="shared" si="37"/>
        <v>44883</v>
      </c>
      <c r="T324" s="18">
        <f t="shared" si="37"/>
        <v>44870</v>
      </c>
      <c r="U324" s="19" t="e">
        <f t="shared" si="36"/>
        <v>#N/A</v>
      </c>
      <c r="V324" s="19">
        <f t="shared" si="38"/>
        <v>11</v>
      </c>
      <c r="W324" s="19">
        <f t="shared" si="39"/>
        <v>46</v>
      </c>
    </row>
    <row r="325" spans="19:23">
      <c r="S325" s="18">
        <f t="shared" si="37"/>
        <v>44884</v>
      </c>
      <c r="T325" s="18">
        <f t="shared" si="37"/>
        <v>44871</v>
      </c>
      <c r="U325" s="19" t="e">
        <f t="shared" si="36"/>
        <v>#N/A</v>
      </c>
      <c r="V325" s="19">
        <f t="shared" si="38"/>
        <v>11</v>
      </c>
      <c r="W325" s="19">
        <f t="shared" si="39"/>
        <v>46</v>
      </c>
    </row>
    <row r="326" spans="19:23">
      <c r="S326" s="18">
        <f t="shared" si="37"/>
        <v>44885</v>
      </c>
      <c r="T326" s="18">
        <f t="shared" si="37"/>
        <v>44872</v>
      </c>
      <c r="U326" s="19" t="e">
        <f t="shared" si="36"/>
        <v>#N/A</v>
      </c>
      <c r="V326" s="19">
        <f t="shared" si="38"/>
        <v>11</v>
      </c>
      <c r="W326" s="19">
        <f t="shared" si="39"/>
        <v>46</v>
      </c>
    </row>
    <row r="327" spans="19:23">
      <c r="S327" s="18">
        <f t="shared" si="37"/>
        <v>44886</v>
      </c>
      <c r="T327" s="18">
        <f t="shared" si="37"/>
        <v>44873</v>
      </c>
      <c r="U327" s="19" t="e">
        <f t="shared" si="36"/>
        <v>#N/A</v>
      </c>
      <c r="V327" s="19">
        <f t="shared" si="38"/>
        <v>11</v>
      </c>
      <c r="W327" s="19">
        <f t="shared" si="39"/>
        <v>47</v>
      </c>
    </row>
    <row r="328" spans="19:23">
      <c r="S328" s="18">
        <f t="shared" si="37"/>
        <v>44887</v>
      </c>
      <c r="T328" s="18">
        <f t="shared" si="37"/>
        <v>44874</v>
      </c>
      <c r="U328" s="19" t="e">
        <f t="shared" si="36"/>
        <v>#N/A</v>
      </c>
      <c r="V328" s="19">
        <f t="shared" si="38"/>
        <v>11</v>
      </c>
      <c r="W328" s="19">
        <f t="shared" si="39"/>
        <v>47</v>
      </c>
    </row>
    <row r="329" spans="19:23">
      <c r="S329" s="18">
        <f t="shared" si="37"/>
        <v>44888</v>
      </c>
      <c r="T329" s="18">
        <f t="shared" si="37"/>
        <v>44875</v>
      </c>
      <c r="U329" s="19" t="e">
        <f t="shared" si="36"/>
        <v>#N/A</v>
      </c>
      <c r="V329" s="19">
        <f t="shared" si="38"/>
        <v>11</v>
      </c>
      <c r="W329" s="19">
        <f t="shared" si="39"/>
        <v>47</v>
      </c>
    </row>
    <row r="330" spans="19:23">
      <c r="S330" s="18">
        <f t="shared" si="37"/>
        <v>44889</v>
      </c>
      <c r="T330" s="18">
        <f t="shared" si="37"/>
        <v>44876</v>
      </c>
      <c r="U330" s="19" t="e">
        <f t="shared" si="36"/>
        <v>#N/A</v>
      </c>
      <c r="V330" s="19">
        <f t="shared" si="38"/>
        <v>11</v>
      </c>
      <c r="W330" s="19">
        <f t="shared" si="39"/>
        <v>47</v>
      </c>
    </row>
    <row r="331" spans="19:23">
      <c r="S331" s="18">
        <f t="shared" si="37"/>
        <v>44890</v>
      </c>
      <c r="T331" s="18">
        <f t="shared" si="37"/>
        <v>44877</v>
      </c>
      <c r="U331" s="19" t="e">
        <f t="shared" si="36"/>
        <v>#N/A</v>
      </c>
      <c r="V331" s="19">
        <f t="shared" si="38"/>
        <v>11</v>
      </c>
      <c r="W331" s="19">
        <f t="shared" si="39"/>
        <v>47</v>
      </c>
    </row>
    <row r="332" spans="19:23">
      <c r="S332" s="18">
        <f t="shared" si="37"/>
        <v>44891</v>
      </c>
      <c r="T332" s="18">
        <f t="shared" si="37"/>
        <v>44878</v>
      </c>
      <c r="U332" s="19" t="e">
        <f t="shared" si="36"/>
        <v>#N/A</v>
      </c>
      <c r="V332" s="19">
        <f t="shared" si="38"/>
        <v>11</v>
      </c>
      <c r="W332" s="19">
        <f t="shared" si="39"/>
        <v>47</v>
      </c>
    </row>
    <row r="333" spans="19:23">
      <c r="S333" s="18">
        <f t="shared" si="37"/>
        <v>44892</v>
      </c>
      <c r="T333" s="18">
        <f t="shared" si="37"/>
        <v>44879</v>
      </c>
      <c r="U333" s="19" t="e">
        <f t="shared" si="36"/>
        <v>#N/A</v>
      </c>
      <c r="V333" s="19">
        <f t="shared" si="38"/>
        <v>11</v>
      </c>
      <c r="W333" s="19">
        <f t="shared" si="39"/>
        <v>47</v>
      </c>
    </row>
    <row r="334" spans="19:23">
      <c r="S334" s="18">
        <f t="shared" si="37"/>
        <v>44893</v>
      </c>
      <c r="T334" s="18">
        <f t="shared" si="37"/>
        <v>44880</v>
      </c>
      <c r="U334" s="19" t="e">
        <f t="shared" si="36"/>
        <v>#N/A</v>
      </c>
      <c r="V334" s="19">
        <f t="shared" si="38"/>
        <v>11</v>
      </c>
      <c r="W334" s="19">
        <f t="shared" si="39"/>
        <v>48</v>
      </c>
    </row>
    <row r="335" spans="19:23">
      <c r="S335" s="18">
        <f t="shared" ref="S335:T350" si="40">S334+1</f>
        <v>44894</v>
      </c>
      <c r="T335" s="18">
        <f t="shared" si="40"/>
        <v>44881</v>
      </c>
      <c r="U335" s="19" t="e">
        <f t="shared" si="36"/>
        <v>#N/A</v>
      </c>
      <c r="V335" s="19">
        <f t="shared" si="38"/>
        <v>11</v>
      </c>
      <c r="W335" s="19">
        <f t="shared" si="39"/>
        <v>48</v>
      </c>
    </row>
    <row r="336" spans="19:23">
      <c r="S336" s="18">
        <f t="shared" si="40"/>
        <v>44895</v>
      </c>
      <c r="T336" s="18">
        <f t="shared" si="40"/>
        <v>44882</v>
      </c>
      <c r="U336" s="19" t="e">
        <f t="shared" si="36"/>
        <v>#N/A</v>
      </c>
      <c r="V336" s="19">
        <f t="shared" si="38"/>
        <v>11</v>
      </c>
      <c r="W336" s="19">
        <f t="shared" si="39"/>
        <v>48</v>
      </c>
    </row>
    <row r="337" spans="19:23">
      <c r="S337" s="18">
        <f t="shared" si="40"/>
        <v>44896</v>
      </c>
      <c r="T337" s="18">
        <f t="shared" si="40"/>
        <v>44883</v>
      </c>
      <c r="U337" s="19" t="e">
        <f t="shared" si="36"/>
        <v>#N/A</v>
      </c>
      <c r="V337" s="19">
        <f t="shared" si="38"/>
        <v>12</v>
      </c>
      <c r="W337" s="19">
        <f t="shared" si="39"/>
        <v>48</v>
      </c>
    </row>
    <row r="338" spans="19:23">
      <c r="S338" s="18">
        <f t="shared" si="40"/>
        <v>44897</v>
      </c>
      <c r="T338" s="18">
        <f t="shared" si="40"/>
        <v>44884</v>
      </c>
      <c r="U338" s="19" t="e">
        <f t="shared" si="36"/>
        <v>#N/A</v>
      </c>
      <c r="V338" s="19">
        <f t="shared" si="38"/>
        <v>12</v>
      </c>
      <c r="W338" s="19">
        <f t="shared" si="39"/>
        <v>48</v>
      </c>
    </row>
    <row r="339" spans="19:23">
      <c r="S339" s="18">
        <f t="shared" si="40"/>
        <v>44898</v>
      </c>
      <c r="T339" s="18">
        <f t="shared" si="40"/>
        <v>44885</v>
      </c>
      <c r="U339" s="19" t="e">
        <f t="shared" si="36"/>
        <v>#N/A</v>
      </c>
      <c r="V339" s="19">
        <f t="shared" si="38"/>
        <v>12</v>
      </c>
      <c r="W339" s="19">
        <f t="shared" si="39"/>
        <v>48</v>
      </c>
    </row>
    <row r="340" spans="19:23">
      <c r="S340" s="18">
        <f t="shared" si="40"/>
        <v>44899</v>
      </c>
      <c r="T340" s="18">
        <f t="shared" si="40"/>
        <v>44886</v>
      </c>
      <c r="U340" s="19" t="e">
        <f t="shared" si="36"/>
        <v>#N/A</v>
      </c>
      <c r="V340" s="19">
        <f t="shared" si="38"/>
        <v>12</v>
      </c>
      <c r="W340" s="19">
        <f t="shared" si="39"/>
        <v>48</v>
      </c>
    </row>
    <row r="341" spans="19:23">
      <c r="S341" s="18">
        <f t="shared" si="40"/>
        <v>44900</v>
      </c>
      <c r="T341" s="18">
        <f t="shared" si="40"/>
        <v>44887</v>
      </c>
      <c r="U341" s="19" t="e">
        <f t="shared" si="36"/>
        <v>#N/A</v>
      </c>
      <c r="V341" s="19">
        <f t="shared" si="38"/>
        <v>12</v>
      </c>
      <c r="W341" s="19">
        <f t="shared" si="39"/>
        <v>49</v>
      </c>
    </row>
    <row r="342" spans="19:23">
      <c r="S342" s="18">
        <f t="shared" si="40"/>
        <v>44901</v>
      </c>
      <c r="T342" s="18">
        <f t="shared" si="40"/>
        <v>44888</v>
      </c>
      <c r="U342" s="19" t="e">
        <f t="shared" si="36"/>
        <v>#N/A</v>
      </c>
      <c r="V342" s="19">
        <f t="shared" si="38"/>
        <v>12</v>
      </c>
      <c r="W342" s="19">
        <f t="shared" si="39"/>
        <v>49</v>
      </c>
    </row>
    <row r="343" spans="19:23">
      <c r="S343" s="18">
        <f t="shared" si="40"/>
        <v>44902</v>
      </c>
      <c r="T343" s="18">
        <f t="shared" si="40"/>
        <v>44889</v>
      </c>
      <c r="U343" s="19" t="e">
        <f t="shared" si="36"/>
        <v>#N/A</v>
      </c>
      <c r="V343" s="19">
        <f t="shared" si="38"/>
        <v>12</v>
      </c>
      <c r="W343" s="19">
        <f t="shared" si="39"/>
        <v>49</v>
      </c>
    </row>
    <row r="344" spans="19:23">
      <c r="S344" s="18">
        <f t="shared" si="40"/>
        <v>44903</v>
      </c>
      <c r="T344" s="18">
        <f t="shared" si="40"/>
        <v>44890</v>
      </c>
      <c r="U344" s="19" t="e">
        <f t="shared" si="36"/>
        <v>#N/A</v>
      </c>
      <c r="V344" s="19">
        <f t="shared" si="38"/>
        <v>12</v>
      </c>
      <c r="W344" s="19">
        <f t="shared" si="39"/>
        <v>49</v>
      </c>
    </row>
    <row r="345" spans="19:23">
      <c r="S345" s="18">
        <f t="shared" si="40"/>
        <v>44904</v>
      </c>
      <c r="T345" s="18">
        <f t="shared" si="40"/>
        <v>44891</v>
      </c>
      <c r="U345" s="19" t="e">
        <f t="shared" si="36"/>
        <v>#N/A</v>
      </c>
      <c r="V345" s="19">
        <f t="shared" si="38"/>
        <v>12</v>
      </c>
      <c r="W345" s="19">
        <f t="shared" si="39"/>
        <v>49</v>
      </c>
    </row>
    <row r="346" spans="19:23">
      <c r="S346" s="18">
        <f t="shared" si="40"/>
        <v>44905</v>
      </c>
      <c r="T346" s="18">
        <f t="shared" si="40"/>
        <v>44892</v>
      </c>
      <c r="U346" s="19" t="e">
        <f t="shared" si="36"/>
        <v>#N/A</v>
      </c>
      <c r="V346" s="19">
        <f t="shared" si="38"/>
        <v>12</v>
      </c>
      <c r="W346" s="19">
        <f t="shared" si="39"/>
        <v>49</v>
      </c>
    </row>
    <row r="347" spans="19:23">
      <c r="S347" s="18">
        <f t="shared" si="40"/>
        <v>44906</v>
      </c>
      <c r="T347" s="18">
        <f t="shared" si="40"/>
        <v>44893</v>
      </c>
      <c r="U347" s="19" t="e">
        <f t="shared" si="36"/>
        <v>#N/A</v>
      </c>
      <c r="V347" s="19">
        <f t="shared" si="38"/>
        <v>12</v>
      </c>
      <c r="W347" s="19">
        <f t="shared" si="39"/>
        <v>49</v>
      </c>
    </row>
    <row r="348" spans="19:23">
      <c r="S348" s="18">
        <f t="shared" si="40"/>
        <v>44907</v>
      </c>
      <c r="T348" s="18">
        <f t="shared" si="40"/>
        <v>44894</v>
      </c>
      <c r="U348" s="19" t="e">
        <f t="shared" si="36"/>
        <v>#N/A</v>
      </c>
      <c r="V348" s="19">
        <f t="shared" si="38"/>
        <v>12</v>
      </c>
      <c r="W348" s="19">
        <f t="shared" si="39"/>
        <v>50</v>
      </c>
    </row>
    <row r="349" spans="19:23">
      <c r="S349" s="18">
        <f t="shared" si="40"/>
        <v>44908</v>
      </c>
      <c r="T349" s="18">
        <f t="shared" si="40"/>
        <v>44895</v>
      </c>
      <c r="U349" s="19" t="e">
        <f t="shared" si="36"/>
        <v>#N/A</v>
      </c>
      <c r="V349" s="19">
        <f t="shared" si="38"/>
        <v>12</v>
      </c>
      <c r="W349" s="19">
        <f t="shared" si="39"/>
        <v>50</v>
      </c>
    </row>
    <row r="350" spans="19:23">
      <c r="S350" s="18">
        <f t="shared" si="40"/>
        <v>44909</v>
      </c>
      <c r="T350" s="18">
        <f t="shared" si="40"/>
        <v>44896</v>
      </c>
      <c r="U350" s="19" t="e">
        <f t="shared" si="36"/>
        <v>#N/A</v>
      </c>
      <c r="V350" s="19">
        <f t="shared" si="38"/>
        <v>12</v>
      </c>
      <c r="W350" s="19">
        <f t="shared" si="39"/>
        <v>50</v>
      </c>
    </row>
    <row r="351" spans="19:23">
      <c r="S351" s="18">
        <f t="shared" ref="S351:T366" si="41">S350+1</f>
        <v>44910</v>
      </c>
      <c r="T351" s="18">
        <f t="shared" si="41"/>
        <v>44897</v>
      </c>
      <c r="U351" s="19" t="e">
        <f t="shared" si="36"/>
        <v>#N/A</v>
      </c>
      <c r="V351" s="19">
        <f t="shared" si="38"/>
        <v>12</v>
      </c>
      <c r="W351" s="19">
        <f t="shared" si="39"/>
        <v>50</v>
      </c>
    </row>
    <row r="352" spans="19:23">
      <c r="S352" s="18">
        <f t="shared" si="41"/>
        <v>44911</v>
      </c>
      <c r="T352" s="18">
        <f t="shared" si="41"/>
        <v>44898</v>
      </c>
      <c r="U352" s="19" t="e">
        <f t="shared" si="36"/>
        <v>#N/A</v>
      </c>
      <c r="V352" s="19">
        <f t="shared" si="38"/>
        <v>12</v>
      </c>
      <c r="W352" s="19">
        <f t="shared" si="39"/>
        <v>50</v>
      </c>
    </row>
    <row r="353" spans="19:23">
      <c r="S353" s="18">
        <f t="shared" si="41"/>
        <v>44912</v>
      </c>
      <c r="T353" s="18">
        <f t="shared" si="41"/>
        <v>44899</v>
      </c>
      <c r="U353" s="19" t="e">
        <f t="shared" si="36"/>
        <v>#N/A</v>
      </c>
      <c r="V353" s="19">
        <f t="shared" si="38"/>
        <v>12</v>
      </c>
      <c r="W353" s="19">
        <f t="shared" si="39"/>
        <v>50</v>
      </c>
    </row>
    <row r="354" spans="19:23">
      <c r="S354" s="18">
        <f t="shared" si="41"/>
        <v>44913</v>
      </c>
      <c r="T354" s="18">
        <f t="shared" si="41"/>
        <v>44900</v>
      </c>
      <c r="U354" s="19" t="e">
        <f t="shared" si="36"/>
        <v>#N/A</v>
      </c>
      <c r="V354" s="19">
        <f t="shared" si="38"/>
        <v>12</v>
      </c>
      <c r="W354" s="19">
        <f t="shared" si="39"/>
        <v>50</v>
      </c>
    </row>
    <row r="355" spans="19:23">
      <c r="S355" s="18">
        <f t="shared" si="41"/>
        <v>44914</v>
      </c>
      <c r="T355" s="18">
        <f t="shared" si="41"/>
        <v>44901</v>
      </c>
      <c r="U355" s="19" t="e">
        <f t="shared" si="36"/>
        <v>#N/A</v>
      </c>
      <c r="V355" s="19">
        <f t="shared" si="38"/>
        <v>12</v>
      </c>
      <c r="W355" s="19">
        <f t="shared" si="39"/>
        <v>51</v>
      </c>
    </row>
    <row r="356" spans="19:23">
      <c r="S356" s="18">
        <f t="shared" si="41"/>
        <v>44915</v>
      </c>
      <c r="T356" s="18">
        <f t="shared" si="41"/>
        <v>44902</v>
      </c>
      <c r="U356" s="19" t="e">
        <f t="shared" si="36"/>
        <v>#N/A</v>
      </c>
      <c r="V356" s="19">
        <f t="shared" si="38"/>
        <v>12</v>
      </c>
      <c r="W356" s="19">
        <f t="shared" si="39"/>
        <v>51</v>
      </c>
    </row>
    <row r="357" spans="19:23">
      <c r="S357" s="18">
        <f t="shared" si="41"/>
        <v>44916</v>
      </c>
      <c r="T357" s="18">
        <f t="shared" si="41"/>
        <v>44903</v>
      </c>
      <c r="U357" s="19" t="e">
        <f t="shared" si="36"/>
        <v>#N/A</v>
      </c>
      <c r="V357" s="19">
        <f t="shared" si="38"/>
        <v>12</v>
      </c>
      <c r="W357" s="19">
        <f t="shared" si="39"/>
        <v>51</v>
      </c>
    </row>
    <row r="358" spans="19:23">
      <c r="S358" s="18">
        <f t="shared" si="41"/>
        <v>44917</v>
      </c>
      <c r="T358" s="18">
        <f t="shared" si="41"/>
        <v>44904</v>
      </c>
      <c r="U358" s="19" t="e">
        <f t="shared" si="36"/>
        <v>#N/A</v>
      </c>
      <c r="V358" s="19">
        <f t="shared" si="38"/>
        <v>12</v>
      </c>
      <c r="W358" s="19">
        <f t="shared" si="39"/>
        <v>51</v>
      </c>
    </row>
    <row r="359" spans="19:23">
      <c r="S359" s="18">
        <f t="shared" si="41"/>
        <v>44918</v>
      </c>
      <c r="T359" s="18">
        <f t="shared" si="41"/>
        <v>44905</v>
      </c>
      <c r="U359" s="19" t="e">
        <f t="shared" si="36"/>
        <v>#N/A</v>
      </c>
      <c r="V359" s="19">
        <f t="shared" si="38"/>
        <v>12</v>
      </c>
      <c r="W359" s="19">
        <f t="shared" si="39"/>
        <v>51</v>
      </c>
    </row>
    <row r="360" spans="19:23">
      <c r="S360" s="18">
        <f t="shared" si="41"/>
        <v>44919</v>
      </c>
      <c r="T360" s="18">
        <f t="shared" si="41"/>
        <v>44906</v>
      </c>
      <c r="U360" s="19" t="e">
        <f t="shared" si="36"/>
        <v>#N/A</v>
      </c>
      <c r="V360" s="19">
        <f t="shared" si="38"/>
        <v>12</v>
      </c>
      <c r="W360" s="19">
        <f t="shared" si="39"/>
        <v>51</v>
      </c>
    </row>
    <row r="361" spans="19:23">
      <c r="S361" s="18">
        <f t="shared" si="41"/>
        <v>44920</v>
      </c>
      <c r="T361" s="18">
        <f t="shared" si="41"/>
        <v>44907</v>
      </c>
      <c r="U361" s="19" t="e">
        <f t="shared" si="36"/>
        <v>#N/A</v>
      </c>
      <c r="V361" s="19">
        <f t="shared" si="38"/>
        <v>12</v>
      </c>
      <c r="W361" s="19">
        <f t="shared" si="39"/>
        <v>51</v>
      </c>
    </row>
    <row r="362" spans="19:23">
      <c r="S362" s="18">
        <f t="shared" si="41"/>
        <v>44921</v>
      </c>
      <c r="T362" s="18">
        <f t="shared" si="41"/>
        <v>44908</v>
      </c>
      <c r="U362" s="19" t="e">
        <f t="shared" si="36"/>
        <v>#N/A</v>
      </c>
      <c r="V362" s="19">
        <f t="shared" si="38"/>
        <v>12</v>
      </c>
      <c r="W362" s="19">
        <f t="shared" si="39"/>
        <v>52</v>
      </c>
    </row>
    <row r="363" spans="19:23">
      <c r="S363" s="18">
        <f t="shared" si="41"/>
        <v>44922</v>
      </c>
      <c r="T363" s="18">
        <f t="shared" si="41"/>
        <v>44909</v>
      </c>
      <c r="U363" s="19" t="e">
        <f t="shared" si="36"/>
        <v>#N/A</v>
      </c>
      <c r="V363" s="19">
        <f t="shared" si="38"/>
        <v>12</v>
      </c>
      <c r="W363" s="19">
        <f t="shared" si="39"/>
        <v>52</v>
      </c>
    </row>
    <row r="364" spans="19:23">
      <c r="S364" s="18">
        <f t="shared" si="41"/>
        <v>44923</v>
      </c>
      <c r="T364" s="18">
        <f t="shared" si="41"/>
        <v>44910</v>
      </c>
      <c r="U364" s="19" t="e">
        <f t="shared" si="36"/>
        <v>#N/A</v>
      </c>
      <c r="V364" s="19">
        <f t="shared" si="38"/>
        <v>12</v>
      </c>
      <c r="W364" s="19">
        <f t="shared" si="39"/>
        <v>52</v>
      </c>
    </row>
    <row r="365" spans="19:23">
      <c r="S365" s="18">
        <f t="shared" si="41"/>
        <v>44924</v>
      </c>
      <c r="T365" s="18">
        <f t="shared" si="41"/>
        <v>44911</v>
      </c>
      <c r="U365" s="19" t="e">
        <f t="shared" si="36"/>
        <v>#N/A</v>
      </c>
      <c r="V365" s="19">
        <f t="shared" si="38"/>
        <v>12</v>
      </c>
      <c r="W365" s="19">
        <f t="shared" si="39"/>
        <v>52</v>
      </c>
    </row>
    <row r="366" spans="19:23">
      <c r="S366" s="18">
        <f>S365+1</f>
        <v>44925</v>
      </c>
      <c r="T366" s="18">
        <f t="shared" si="41"/>
        <v>44912</v>
      </c>
      <c r="U366" s="19" t="e">
        <f t="shared" si="36"/>
        <v>#N/A</v>
      </c>
      <c r="V366" s="19">
        <f t="shared" si="38"/>
        <v>12</v>
      </c>
      <c r="W366" s="19">
        <f t="shared" si="39"/>
        <v>52</v>
      </c>
    </row>
    <row r="367" spans="19:23">
      <c r="S367" s="18">
        <f>S366+1</f>
        <v>44926</v>
      </c>
      <c r="T367" s="18">
        <f t="shared" ref="T367" si="42">T366+1</f>
        <v>44913</v>
      </c>
      <c r="U367" s="19" t="e">
        <f t="shared" si="36"/>
        <v>#N/A</v>
      </c>
      <c r="V367" s="19">
        <f t="shared" si="38"/>
        <v>12</v>
      </c>
      <c r="W367" s="19">
        <f t="shared" si="39"/>
        <v>52</v>
      </c>
    </row>
    <row r="368" spans="19:23">
      <c r="S368" s="18">
        <f t="shared" ref="S368:T380" si="43">S367+1</f>
        <v>44927</v>
      </c>
      <c r="T368" s="18">
        <f t="shared" si="43"/>
        <v>44914</v>
      </c>
      <c r="U368" s="19" t="e">
        <f t="shared" si="36"/>
        <v>#N/A</v>
      </c>
      <c r="V368" s="19">
        <f t="shared" si="38"/>
        <v>1</v>
      </c>
      <c r="W368" s="19">
        <f t="shared" si="39"/>
        <v>52</v>
      </c>
    </row>
    <row r="369" spans="19:23">
      <c r="S369" s="18">
        <f t="shared" si="43"/>
        <v>44928</v>
      </c>
      <c r="T369" s="18">
        <f t="shared" si="43"/>
        <v>44915</v>
      </c>
      <c r="U369" s="19" t="e">
        <f t="shared" si="36"/>
        <v>#N/A</v>
      </c>
      <c r="V369" s="19">
        <f t="shared" si="38"/>
        <v>1</v>
      </c>
      <c r="W369" s="19">
        <f t="shared" si="39"/>
        <v>1</v>
      </c>
    </row>
    <row r="370" spans="19:23">
      <c r="S370" s="18">
        <f t="shared" si="43"/>
        <v>44929</v>
      </c>
      <c r="T370" s="18">
        <f t="shared" si="43"/>
        <v>44916</v>
      </c>
      <c r="U370" s="19" t="e">
        <f t="shared" si="36"/>
        <v>#N/A</v>
      </c>
      <c r="V370" s="19">
        <f t="shared" si="38"/>
        <v>1</v>
      </c>
      <c r="W370" s="19">
        <f t="shared" si="39"/>
        <v>1</v>
      </c>
    </row>
    <row r="371" spans="19:23">
      <c r="S371" s="18">
        <f t="shared" si="43"/>
        <v>44930</v>
      </c>
      <c r="T371" s="18">
        <f t="shared" si="43"/>
        <v>44917</v>
      </c>
      <c r="U371" s="19" t="e">
        <f t="shared" si="36"/>
        <v>#N/A</v>
      </c>
      <c r="V371" s="19">
        <f t="shared" si="38"/>
        <v>1</v>
      </c>
      <c r="W371" s="19">
        <f t="shared" si="39"/>
        <v>1</v>
      </c>
    </row>
    <row r="372" spans="19:23">
      <c r="S372" s="18">
        <f t="shared" si="43"/>
        <v>44931</v>
      </c>
      <c r="T372" s="18">
        <f t="shared" si="43"/>
        <v>44918</v>
      </c>
      <c r="U372" s="19" t="e">
        <f t="shared" si="36"/>
        <v>#N/A</v>
      </c>
      <c r="V372" s="19">
        <f t="shared" si="38"/>
        <v>1</v>
      </c>
      <c r="W372" s="19">
        <f t="shared" si="39"/>
        <v>1</v>
      </c>
    </row>
    <row r="373" spans="19:23">
      <c r="S373" s="18">
        <f t="shared" si="43"/>
        <v>44932</v>
      </c>
      <c r="T373" s="18">
        <f t="shared" si="43"/>
        <v>44919</v>
      </c>
      <c r="U373" s="19" t="e">
        <f t="shared" si="36"/>
        <v>#N/A</v>
      </c>
      <c r="V373" s="19">
        <f t="shared" si="38"/>
        <v>1</v>
      </c>
      <c r="W373" s="19">
        <f t="shared" si="39"/>
        <v>1</v>
      </c>
    </row>
    <row r="374" spans="19:23">
      <c r="S374" s="18">
        <f t="shared" si="43"/>
        <v>44933</v>
      </c>
      <c r="T374" s="18">
        <f t="shared" si="43"/>
        <v>44920</v>
      </c>
      <c r="U374" s="19" t="e">
        <f t="shared" si="36"/>
        <v>#N/A</v>
      </c>
      <c r="V374" s="19">
        <f t="shared" si="38"/>
        <v>1</v>
      </c>
      <c r="W374" s="19">
        <f t="shared" si="39"/>
        <v>1</v>
      </c>
    </row>
    <row r="375" spans="19:23">
      <c r="S375" s="18">
        <f t="shared" si="43"/>
        <v>44934</v>
      </c>
      <c r="T375" s="18">
        <f t="shared" si="43"/>
        <v>44921</v>
      </c>
      <c r="U375" s="19" t="e">
        <f t="shared" si="36"/>
        <v>#N/A</v>
      </c>
      <c r="V375" s="19">
        <f t="shared" si="38"/>
        <v>1</v>
      </c>
      <c r="W375" s="19">
        <f t="shared" si="39"/>
        <v>1</v>
      </c>
    </row>
    <row r="376" spans="19:23">
      <c r="S376" s="18">
        <f t="shared" si="43"/>
        <v>44935</v>
      </c>
      <c r="T376" s="18">
        <f t="shared" si="43"/>
        <v>44922</v>
      </c>
      <c r="U376" s="19" t="e">
        <f t="shared" si="36"/>
        <v>#N/A</v>
      </c>
      <c r="V376" s="19">
        <f t="shared" si="38"/>
        <v>1</v>
      </c>
      <c r="W376" s="19">
        <f t="shared" si="39"/>
        <v>2</v>
      </c>
    </row>
    <row r="377" spans="19:23">
      <c r="S377" s="18">
        <f t="shared" si="43"/>
        <v>44936</v>
      </c>
      <c r="T377" s="18">
        <f t="shared" si="43"/>
        <v>44923</v>
      </c>
      <c r="U377" s="19" t="e">
        <f t="shared" si="36"/>
        <v>#N/A</v>
      </c>
      <c r="V377" s="19">
        <f t="shared" si="38"/>
        <v>1</v>
      </c>
      <c r="W377" s="19">
        <f t="shared" si="39"/>
        <v>2</v>
      </c>
    </row>
    <row r="378" spans="19:23">
      <c r="S378" s="18">
        <f t="shared" si="43"/>
        <v>44937</v>
      </c>
      <c r="T378" s="18">
        <f t="shared" si="43"/>
        <v>44924</v>
      </c>
      <c r="U378" s="19" t="e">
        <f t="shared" si="36"/>
        <v>#N/A</v>
      </c>
      <c r="V378" s="19">
        <f t="shared" si="38"/>
        <v>1</v>
      </c>
      <c r="W378" s="19">
        <f t="shared" si="39"/>
        <v>2</v>
      </c>
    </row>
    <row r="379" spans="19:23">
      <c r="T379" s="31">
        <f t="shared" si="43"/>
        <v>44925</v>
      </c>
      <c r="U379" s="17" t="e">
        <f t="shared" si="36"/>
        <v>#N/A</v>
      </c>
    </row>
    <row r="380" spans="19:23">
      <c r="T380" s="31">
        <f t="shared" si="43"/>
        <v>44926</v>
      </c>
      <c r="U380" s="17" t="e">
        <f t="shared" si="36"/>
        <v>#N/A</v>
      </c>
    </row>
    <row r="381" spans="19:23">
      <c r="T381" s="31"/>
    </row>
    <row r="382" spans="19:23">
      <c r="T382" s="31"/>
    </row>
    <row r="383" spans="19:23">
      <c r="T383" s="31"/>
    </row>
    <row r="384" spans="19:23">
      <c r="T384" s="31"/>
    </row>
    <row r="385" spans="20:20">
      <c r="T385" s="31"/>
    </row>
    <row r="386" spans="20:20">
      <c r="T386" s="31"/>
    </row>
    <row r="387" spans="20:20">
      <c r="T387" s="31"/>
    </row>
    <row r="388" spans="20:20">
      <c r="T388" s="31"/>
    </row>
    <row r="389" spans="20:20">
      <c r="T389" s="31"/>
    </row>
    <row r="390" spans="20:20">
      <c r="T390" s="31"/>
    </row>
    <row r="391" spans="20:20">
      <c r="T391" s="31"/>
    </row>
    <row r="392" spans="20:20">
      <c r="T392" s="31"/>
    </row>
    <row r="393" spans="20:20">
      <c r="T393" s="31"/>
    </row>
    <row r="394" spans="20:20">
      <c r="T394" s="31"/>
    </row>
    <row r="395" spans="20:20">
      <c r="T395" s="31"/>
    </row>
    <row r="396" spans="20:20">
      <c r="T396" s="31"/>
    </row>
    <row r="397" spans="20:20">
      <c r="T397" s="31"/>
    </row>
    <row r="398" spans="20:20">
      <c r="T398" s="31"/>
    </row>
    <row r="399" spans="20:20">
      <c r="T399" s="31"/>
    </row>
    <row r="400" spans="20:20">
      <c r="T400" s="31"/>
    </row>
    <row r="401" spans="20:20">
      <c r="T401" s="31"/>
    </row>
    <row r="402" spans="20:20">
      <c r="T402" s="31"/>
    </row>
    <row r="403" spans="20:20">
      <c r="T403" s="31"/>
    </row>
    <row r="404" spans="20:20">
      <c r="T404" s="31"/>
    </row>
    <row r="405" spans="20:20">
      <c r="T405" s="31"/>
    </row>
    <row r="406" spans="20:20">
      <c r="T406" s="31"/>
    </row>
    <row r="407" spans="20:20">
      <c r="T407" s="31"/>
    </row>
    <row r="408" spans="20:20">
      <c r="T408" s="31"/>
    </row>
    <row r="409" spans="20:20">
      <c r="T409" s="31"/>
    </row>
    <row r="410" spans="20:20">
      <c r="T410" s="31"/>
    </row>
    <row r="411" spans="20:20">
      <c r="T411" s="31"/>
    </row>
    <row r="412" spans="20:20">
      <c r="T412" s="31"/>
    </row>
    <row r="413" spans="20:20">
      <c r="T413" s="31"/>
    </row>
    <row r="414" spans="20:20">
      <c r="T414" s="31"/>
    </row>
    <row r="415" spans="20:20">
      <c r="T415" s="31"/>
    </row>
    <row r="416" spans="20:20">
      <c r="T416" s="31"/>
    </row>
    <row r="417" spans="20:20">
      <c r="T417" s="31"/>
    </row>
    <row r="418" spans="20:20">
      <c r="T418" s="31"/>
    </row>
    <row r="419" spans="20:20">
      <c r="T419" s="31"/>
    </row>
    <row r="420" spans="20:20">
      <c r="T420" s="31"/>
    </row>
    <row r="421" spans="20:20">
      <c r="T421" s="31"/>
    </row>
    <row r="422" spans="20:20">
      <c r="T422" s="31"/>
    </row>
    <row r="423" spans="20:20">
      <c r="T423" s="31"/>
    </row>
    <row r="424" spans="20:20">
      <c r="T424" s="31"/>
    </row>
    <row r="425" spans="20:20">
      <c r="T425" s="31"/>
    </row>
    <row r="426" spans="20:20">
      <c r="T426" s="31"/>
    </row>
    <row r="427" spans="20:20">
      <c r="T427" s="31"/>
    </row>
    <row r="428" spans="20:20">
      <c r="T428" s="31"/>
    </row>
    <row r="429" spans="20:20">
      <c r="T429" s="31"/>
    </row>
    <row r="430" spans="20:20">
      <c r="T430" s="31"/>
    </row>
    <row r="431" spans="20:20">
      <c r="T431" s="31"/>
    </row>
    <row r="432" spans="20:20">
      <c r="T432" s="31"/>
    </row>
    <row r="433" spans="20:20">
      <c r="T433" s="31"/>
    </row>
    <row r="434" spans="20:20">
      <c r="T434" s="31"/>
    </row>
    <row r="435" spans="20:20">
      <c r="T435" s="31"/>
    </row>
    <row r="436" spans="20:20">
      <c r="T436" s="31"/>
    </row>
    <row r="437" spans="20:20">
      <c r="T437" s="31"/>
    </row>
    <row r="438" spans="20:20">
      <c r="T438" s="31"/>
    </row>
    <row r="439" spans="20:20">
      <c r="T439" s="31"/>
    </row>
    <row r="440" spans="20:20">
      <c r="T440" s="31"/>
    </row>
    <row r="441" spans="20:20">
      <c r="T441" s="31"/>
    </row>
    <row r="442" spans="20:20">
      <c r="T442" s="31"/>
    </row>
    <row r="443" spans="20:20">
      <c r="T443" s="31"/>
    </row>
    <row r="444" spans="20:20">
      <c r="T444" s="31"/>
    </row>
    <row r="445" spans="20:20">
      <c r="T445" s="31"/>
    </row>
    <row r="446" spans="20:20">
      <c r="T446" s="31"/>
    </row>
    <row r="447" spans="20:20">
      <c r="T447" s="31"/>
    </row>
    <row r="448" spans="20:20">
      <c r="T448" s="31"/>
    </row>
    <row r="449" spans="20:20">
      <c r="T449" s="31"/>
    </row>
    <row r="450" spans="20:20">
      <c r="T450" s="31"/>
    </row>
    <row r="451" spans="20:20">
      <c r="T451" s="31"/>
    </row>
    <row r="452" spans="20:20">
      <c r="T452" s="31"/>
    </row>
    <row r="453" spans="20:20">
      <c r="T453" s="31"/>
    </row>
    <row r="454" spans="20:20">
      <c r="T454" s="31"/>
    </row>
    <row r="455" spans="20:20">
      <c r="T455" s="31"/>
    </row>
    <row r="456" spans="20:20">
      <c r="T456" s="31"/>
    </row>
    <row r="457" spans="20:20">
      <c r="T457" s="31"/>
    </row>
    <row r="458" spans="20:20">
      <c r="T458" s="31"/>
    </row>
    <row r="459" spans="20:20">
      <c r="T459" s="31"/>
    </row>
    <row r="460" spans="20:20">
      <c r="T460" s="31"/>
    </row>
    <row r="461" spans="20:20">
      <c r="T461" s="31"/>
    </row>
    <row r="462" spans="20:20">
      <c r="T462" s="31"/>
    </row>
    <row r="463" spans="20:20">
      <c r="T463" s="31"/>
    </row>
    <row r="464" spans="20:20">
      <c r="T464" s="31"/>
    </row>
    <row r="465" spans="20:20">
      <c r="T465" s="31"/>
    </row>
    <row r="466" spans="20:20">
      <c r="T466" s="31"/>
    </row>
    <row r="467" spans="20:20">
      <c r="T467" s="31"/>
    </row>
    <row r="468" spans="20:20">
      <c r="T468" s="31"/>
    </row>
    <row r="469" spans="20:20">
      <c r="T469" s="31"/>
    </row>
    <row r="470" spans="20:20">
      <c r="T470" s="31"/>
    </row>
    <row r="471" spans="20:20">
      <c r="T471" s="31"/>
    </row>
    <row r="472" spans="20:20">
      <c r="T472" s="31"/>
    </row>
    <row r="473" spans="20:20">
      <c r="T473" s="31"/>
    </row>
    <row r="474" spans="20:20">
      <c r="T474" s="31"/>
    </row>
    <row r="475" spans="20:20">
      <c r="T475" s="31"/>
    </row>
    <row r="476" spans="20:20">
      <c r="T476" s="31"/>
    </row>
    <row r="477" spans="20:20">
      <c r="T477" s="31"/>
    </row>
    <row r="478" spans="20:20">
      <c r="T478" s="31"/>
    </row>
    <row r="479" spans="20:20">
      <c r="T479" s="31"/>
    </row>
    <row r="480" spans="20:20">
      <c r="T480" s="31"/>
    </row>
    <row r="481" spans="20:20">
      <c r="T481" s="31"/>
    </row>
    <row r="482" spans="20:20">
      <c r="T482" s="31"/>
    </row>
    <row r="483" spans="20:20">
      <c r="T483" s="31"/>
    </row>
    <row r="484" spans="20:20">
      <c r="T484" s="31"/>
    </row>
    <row r="485" spans="20:20">
      <c r="T485" s="31"/>
    </row>
    <row r="486" spans="20:20">
      <c r="T486" s="31"/>
    </row>
    <row r="487" spans="20:20">
      <c r="T487" s="31"/>
    </row>
    <row r="488" spans="20:20">
      <c r="T488" s="31"/>
    </row>
    <row r="489" spans="20:20">
      <c r="T489" s="31"/>
    </row>
    <row r="490" spans="20:20">
      <c r="T490" s="31"/>
    </row>
    <row r="491" spans="20:20">
      <c r="T491" s="31"/>
    </row>
    <row r="492" spans="20:20">
      <c r="T492" s="31"/>
    </row>
    <row r="493" spans="20:20">
      <c r="T493" s="31"/>
    </row>
    <row r="494" spans="20:20">
      <c r="T494" s="31"/>
    </row>
    <row r="495" spans="20:20">
      <c r="T495" s="31"/>
    </row>
    <row r="496" spans="20:20">
      <c r="T496" s="31"/>
    </row>
    <row r="497" spans="20:20">
      <c r="T497" s="31"/>
    </row>
    <row r="498" spans="20:20">
      <c r="T498" s="31"/>
    </row>
    <row r="499" spans="20:20">
      <c r="T499" s="31"/>
    </row>
    <row r="500" spans="20:20">
      <c r="T500" s="31"/>
    </row>
    <row r="501" spans="20:20">
      <c r="T501" s="31"/>
    </row>
    <row r="502" spans="20:20">
      <c r="T502" s="31"/>
    </row>
    <row r="503" spans="20:20">
      <c r="T503" s="31"/>
    </row>
    <row r="504" spans="20:20">
      <c r="T504" s="31"/>
    </row>
    <row r="505" spans="20:20">
      <c r="T505" s="31"/>
    </row>
    <row r="506" spans="20:20">
      <c r="T506" s="31"/>
    </row>
    <row r="507" spans="20:20">
      <c r="T507" s="31"/>
    </row>
    <row r="508" spans="20:20">
      <c r="T508" s="31"/>
    </row>
    <row r="509" spans="20:20">
      <c r="T509" s="31"/>
    </row>
    <row r="510" spans="20:20">
      <c r="T510" s="31"/>
    </row>
    <row r="511" spans="20:20">
      <c r="T511" s="31"/>
    </row>
    <row r="512" spans="20:20">
      <c r="T512" s="31"/>
    </row>
    <row r="513" spans="20:20">
      <c r="T513" s="3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E16"/>
  <sheetViews>
    <sheetView topLeftCell="A4" workbookViewId="0">
      <selection activeCell="E15" sqref="B4:E15"/>
    </sheetView>
  </sheetViews>
  <sheetFormatPr baseColWidth="10" defaultColWidth="11.42578125" defaultRowHeight="15"/>
  <cols>
    <col min="1" max="9" width="11.42578125" style="2"/>
    <col min="10" max="10" width="11.42578125" style="2" customWidth="1"/>
    <col min="11" max="11" width="11.42578125" style="2"/>
    <col min="12" max="12" width="15.28515625" style="2" customWidth="1"/>
    <col min="13" max="16384" width="11.42578125" style="2"/>
  </cols>
  <sheetData>
    <row r="3" spans="2:5">
      <c r="C3" s="3" t="s">
        <v>0</v>
      </c>
      <c r="D3" s="3" t="s">
        <v>1</v>
      </c>
      <c r="E3" s="4" t="s">
        <v>2</v>
      </c>
    </row>
    <row r="4" spans="2:5">
      <c r="B4" s="5" t="s">
        <v>3</v>
      </c>
      <c r="C4" s="6">
        <v>2.0833333333333332E-2</v>
      </c>
      <c r="D4" s="6">
        <v>0.33333333333333331</v>
      </c>
      <c r="E4" s="6">
        <v>2.0833333333333332E-2</v>
      </c>
    </row>
    <row r="5" spans="2:5">
      <c r="B5" s="6" t="s">
        <v>4</v>
      </c>
      <c r="C5" s="6">
        <v>0.29166666666666669</v>
      </c>
      <c r="D5" s="6">
        <v>0.625</v>
      </c>
      <c r="E5" s="6">
        <v>4.1666666666666664E-2</v>
      </c>
    </row>
    <row r="6" spans="2:5">
      <c r="B6" s="5" t="s">
        <v>5</v>
      </c>
      <c r="C6" s="6">
        <v>0.33333333333333298</v>
      </c>
      <c r="D6" s="6">
        <v>0.66666666666666696</v>
      </c>
      <c r="E6" s="6">
        <f>E5+0</f>
        <v>4.1666666666666664E-2</v>
      </c>
    </row>
    <row r="7" spans="2:5">
      <c r="B7" s="5" t="s">
        <v>6</v>
      </c>
      <c r="C7" s="6">
        <v>0.375</v>
      </c>
      <c r="D7" s="6">
        <v>0.70833333333333304</v>
      </c>
      <c r="E7" s="6">
        <f>E6+0</f>
        <v>4.1666666666666664E-2</v>
      </c>
    </row>
    <row r="8" spans="2:5">
      <c r="B8" s="5" t="s">
        <v>7</v>
      </c>
      <c r="C8" s="6">
        <v>0.41666666666666702</v>
      </c>
      <c r="D8" s="6">
        <v>0.75</v>
      </c>
      <c r="E8" s="6">
        <f>E7+0</f>
        <v>4.1666666666666664E-2</v>
      </c>
    </row>
    <row r="9" spans="2:5">
      <c r="B9" s="5" t="s">
        <v>8</v>
      </c>
      <c r="C9" s="6">
        <v>0.45833333333333298</v>
      </c>
      <c r="D9" s="6">
        <v>0.79166666666666696</v>
      </c>
      <c r="E9" s="6">
        <f>E8+0</f>
        <v>4.1666666666666664E-2</v>
      </c>
    </row>
    <row r="10" spans="2:5">
      <c r="B10" s="7" t="s">
        <v>9</v>
      </c>
      <c r="C10" s="6">
        <v>0.5</v>
      </c>
      <c r="D10" s="6">
        <v>0.83333333333333337</v>
      </c>
      <c r="E10" s="6">
        <v>4.1666666666666664E-2</v>
      </c>
    </row>
    <row r="11" spans="2:5">
      <c r="B11" s="7" t="s">
        <v>10</v>
      </c>
      <c r="C11" s="6">
        <v>0.54166666666666663</v>
      </c>
      <c r="D11" s="6">
        <v>0.875</v>
      </c>
      <c r="E11" s="6">
        <v>4.1666666666666664E-2</v>
      </c>
    </row>
    <row r="12" spans="2:5">
      <c r="B12" s="5" t="s">
        <v>11</v>
      </c>
      <c r="C12" s="6">
        <v>0.83333333333333337</v>
      </c>
      <c r="D12" s="6">
        <v>0.14583333333333334</v>
      </c>
      <c r="E12" s="6">
        <v>2.0833333333333332E-2</v>
      </c>
    </row>
    <row r="13" spans="2:5">
      <c r="B13" s="5" t="s">
        <v>12</v>
      </c>
      <c r="C13" s="6">
        <v>0.875</v>
      </c>
      <c r="D13" s="6">
        <v>0.1875</v>
      </c>
      <c r="E13" s="6">
        <v>2.0833333333333332E-2</v>
      </c>
    </row>
    <row r="14" spans="2:5">
      <c r="B14" s="5"/>
      <c r="C14" s="5"/>
      <c r="D14" s="5"/>
      <c r="E14" s="5"/>
    </row>
    <row r="15" spans="2:5">
      <c r="B15" s="5"/>
      <c r="C15" s="5"/>
      <c r="D15" s="5"/>
      <c r="E15" s="5"/>
    </row>
    <row r="16" spans="2:5">
      <c r="B16" s="5"/>
      <c r="C16" s="5"/>
      <c r="D16" s="5"/>
      <c r="E16" s="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33"/>
  <sheetViews>
    <sheetView workbookViewId="0">
      <selection activeCell="L6" sqref="L6"/>
    </sheetView>
  </sheetViews>
  <sheetFormatPr baseColWidth="10" defaultRowHeight="15"/>
  <cols>
    <col min="2" max="2" width="12.7109375" bestFit="1" customWidth="1"/>
    <col min="8" max="8" width="14.5703125" bestFit="1" customWidth="1"/>
  </cols>
  <sheetData>
    <row r="1" spans="1:14" ht="15.75" thickBot="1">
      <c r="D1" s="95" t="s">
        <v>111</v>
      </c>
      <c r="E1" s="96"/>
      <c r="F1" s="96"/>
      <c r="G1" s="96"/>
      <c r="H1" s="96"/>
      <c r="I1" s="97"/>
      <c r="L1" s="95" t="s">
        <v>110</v>
      </c>
      <c r="M1" s="96"/>
      <c r="N1" s="97"/>
    </row>
    <row r="2" spans="1:14" ht="15.75" thickBot="1"/>
    <row r="3" spans="1:14" ht="15.75" thickBot="1">
      <c r="D3" s="92">
        <v>44557</v>
      </c>
      <c r="E3" s="93"/>
      <c r="F3" s="93"/>
      <c r="G3" s="93"/>
      <c r="H3" s="93"/>
      <c r="I3" s="94"/>
      <c r="J3" s="80"/>
      <c r="L3" s="1" t="str">
        <f>"Semaine " &amp; WEEKNUM(D3,21)</f>
        <v>Semaine 52</v>
      </c>
      <c r="M3" s="90"/>
      <c r="N3" s="91"/>
    </row>
    <row r="4" spans="1:14">
      <c r="D4" s="89"/>
      <c r="E4" s="89"/>
      <c r="F4" s="89"/>
      <c r="G4" s="89"/>
      <c r="H4" s="89"/>
      <c r="I4" s="89"/>
      <c r="J4" s="81"/>
    </row>
    <row r="5" spans="1:14">
      <c r="A5" s="87" t="s">
        <v>27</v>
      </c>
      <c r="B5" s="87" t="s">
        <v>117</v>
      </c>
      <c r="C5" s="87" t="s">
        <v>118</v>
      </c>
      <c r="D5" s="87" t="s">
        <v>120</v>
      </c>
      <c r="E5" s="87" t="s">
        <v>121</v>
      </c>
      <c r="F5" s="87" t="s">
        <v>2</v>
      </c>
      <c r="G5" s="87" t="s">
        <v>122</v>
      </c>
      <c r="H5" s="87" t="s">
        <v>123</v>
      </c>
      <c r="I5" s="87" t="s">
        <v>124</v>
      </c>
      <c r="L5" s="88" t="s">
        <v>128</v>
      </c>
      <c r="M5" s="88" t="s">
        <v>126</v>
      </c>
      <c r="N5" s="88" t="s">
        <v>127</v>
      </c>
    </row>
    <row r="6" spans="1:14">
      <c r="A6" t="s">
        <v>125</v>
      </c>
      <c r="B6" t="s">
        <v>119</v>
      </c>
      <c r="C6" s="8" t="s">
        <v>5</v>
      </c>
      <c r="D6" s="83">
        <f ca="1">IFERROR(IF(AND(G6="",I6=""),VLOOKUP(OFFSET($A6,0,43*QUOTIENT(COLUMN()-8,43)+2),Planning2!$B$4:$E$16,2,0),IF(AND(OR(G6="RCN",G6="COR",G6="CPD Att",G6="CPD Nok",G6="AAH",G6="AIH",G6="ANH",G6="DEL",G6="VMH"),I6=""),VLOOKUP(OFFSET($A6,0,43*QUOTIENT(COLUMN()-8,43)+6),Planning2!$B$4:$E$16,2,0),"")),"")</f>
        <v>0.33333333333333298</v>
      </c>
      <c r="E6" s="83">
        <f ca="1">IFERROR(IF(AND(G6="",I6=""),VLOOKUP(OFFSET($A6,0,43*QUOTIENT(COLUMN()-8,43)+2),Planning2!$B$4:$E$16,3,0),IF(AND(OR(G6="RCN",G6="COR",G6="CPD Att",G6="CPD Nok",G6="AAH",G6="AIH",G6="ANH",G6="DEL",G6="VMH"),I6=""),VLOOKUP(OFFSET($A6,0,43*QUOTIENT(COLUMN()-8,43)+6),Planning2!$B$4:$E$16,3,0),"")),"")</f>
        <v>0.66666666666666696</v>
      </c>
      <c r="F6" s="83">
        <f ca="1">IFERROR(IF(AND(G6="",I6=""),VLOOKUP(OFFSET($A6,0,43*QUOTIENT(COLUMN()-8,43)+2),Planning2!$B$4:$E$16,4,0),IF(AND(OR(G6="RCN",G6="COR",G6="CPD Att",G6="CPD Nok",G6="AAH",G6="AIH",G6="ANH",G6="DEL",G6="VMH"),I6=""),VLOOKUP(OFFSET($A6,0,43*QUOTIENT(COLUMN()-8,43)+6),Planning2!$B$4:$E$16,4,0),"")),"")</f>
        <v>4.1666666666666664E-2</v>
      </c>
      <c r="G6" s="84"/>
      <c r="H6" s="85"/>
      <c r="I6" s="86" t="str">
        <f>IF(OR(D$3=Calendrier2!$E$15,D$3=Calendrier2!$E$16,D$3=Calendrier2!$E$17,D$3=Calendrier2!$E$18,D$3=Calendrier2!$E$19,D$3=Calendrier2!$E$20,D$3=Calendrier2!$E$21,D$3=Calendrier2!$E$22,D$3=Calendrier2!$E$23,D$3=Calendrier2!$E$24,D$3=Calendrier2!$E$25,D$3=Calendrier2!$E$26,D$3=Calendrier2!$E$27),"OUI","")</f>
        <v/>
      </c>
      <c r="J6" s="82"/>
      <c r="L6" s="65">
        <f t="shared" ref="L6:L33" ca="1" si="0">IF(SUM(N6:N6)*24&lt;=35,SUMIF(N6:N6,"&gt;0,29166667")*24-COUNTIF(N6:N6,"&gt;0,29166667")*7,0)</f>
        <v>0</v>
      </c>
      <c r="M6" s="66">
        <f t="shared" ref="M6:M33" ca="1" si="1">IF(AO6&lt;0,AO6*(-1)+SUM(N6:N6)*24,SUM(N6:N6)*24)</f>
        <v>7.0000000000000151</v>
      </c>
      <c r="N6" s="67">
        <f ca="1">IFERROR(IF($I6="",IF(OR($G6="",$G6="RCN",$G6="COR",$G6="CPD Att",$G6="CPD Nok",$G6="AAH",$G6="AIH",$G6="ANH",$G6="DEL",$G6="VMH",$G6="FOR"),IF($E6&lt;$D6,$E6-$D6-$F6+1,$E6-$D6-$F6),$G6),0),0)</f>
        <v>0.2916666666666673</v>
      </c>
    </row>
    <row r="7" spans="1:14">
      <c r="A7" t="s">
        <v>125</v>
      </c>
      <c r="B7" t="s">
        <v>119</v>
      </c>
      <c r="C7" s="12" t="s">
        <v>7</v>
      </c>
      <c r="D7" s="83">
        <f ca="1">IFERROR(IF(AND(G7="",I7=""),VLOOKUP(OFFSET($A7,0,43*QUOTIENT(COLUMN()-8,43)+2),Planning2!$B$4:$E$16,2,0),IF(AND(OR(G7="RCN",G7="COR",G7="CPD Att",G7="CPD Nok",G7="AAH",G7="AIH",G7="ANH",G7="DEL",G7="VMH"),I7=""),VLOOKUP(OFFSET($A7,0,43*QUOTIENT(COLUMN()-8,43)+6),Planning2!$B$4:$E$16,2,0),"")),"")</f>
        <v>0.41666666666666702</v>
      </c>
      <c r="E7" s="83">
        <f ca="1">IFERROR(IF(AND(G7="",I7=""),VLOOKUP(OFFSET($A7,0,43*QUOTIENT(COLUMN()-8,43)+2),Planning2!$B$4:$E$16,3,0),IF(AND(OR(G7="RCN",G7="COR",G7="CPD Att",G7="CPD Nok",G7="AAH",G7="AIH",G7="ANH",G7="DEL",G7="VMH"),I7=""),VLOOKUP(OFFSET($A7,0,43*QUOTIENT(COLUMN()-8,43)+6),Planning2!$B$4:$E$16,3,0),"")),"")</f>
        <v>0.75</v>
      </c>
      <c r="F7" s="83">
        <f ca="1">IFERROR(IF(AND(G7="",I7=""),VLOOKUP(OFFSET($A7,0,43*QUOTIENT(COLUMN()-8,43)+2),Planning2!$B$4:$E$16,4,0),IF(AND(OR(G7="RCN",G7="COR",G7="CPD Att",G7="CPD Nok",G7="AAH",G7="AIH",G7="ANH",G7="DEL",G7="VMH"),I7=""),VLOOKUP(OFFSET($A7,0,43*QUOTIENT(COLUMN()-8,43)+6),Planning2!$B$4:$E$16,4,0),"")),"")</f>
        <v>4.1666666666666664E-2</v>
      </c>
      <c r="G7" s="9"/>
      <c r="H7" s="10"/>
      <c r="I7" s="11" t="str">
        <f>IF(OR(D$3=Calendrier2!$E$15,D$3=Calendrier2!$E$16,D$3=Calendrier2!$E$17,D$3=Calendrier2!$E$18,D$3=Calendrier2!$E$19,D$3=Calendrier2!$E$20,D$3=Calendrier2!$E$21,D$3=Calendrier2!$E$22,D$3=Calendrier2!$E$23,D$3=Calendrier2!$E$24,D$3=Calendrier2!$E$25,D$3=Calendrier2!$E$26,D$3=Calendrier2!$E$27),"OUI","")</f>
        <v/>
      </c>
      <c r="J7" s="82"/>
      <c r="K7" s="64"/>
      <c r="L7" s="65">
        <f t="shared" si="0"/>
        <v>0</v>
      </c>
      <c r="M7" s="66">
        <f t="shared" si="1"/>
        <v>0</v>
      </c>
      <c r="N7" s="67">
        <f t="shared" ref="N7:N33" si="2">IFERROR(IF($I7="",IF(OR($G7="",$G7="RCN",$G7="COR",$G7="CPD Att",$G7="CPD Nok",$G7="AAH",$G7="AIH",$G7="ANH",$G7="DEL",$G7="VMH",$G7="FOR"),IF($I7&lt;$H7,$I7-$H7-$K7+1,$I7-$H7-$K7),$G7),0),0)</f>
        <v>0</v>
      </c>
    </row>
    <row r="8" spans="1:14">
      <c r="A8" t="s">
        <v>125</v>
      </c>
      <c r="B8" t="s">
        <v>119</v>
      </c>
      <c r="C8" s="8"/>
      <c r="D8" s="83" t="str">
        <f ca="1">IFERROR(IF(AND(G8="",I8=""),VLOOKUP(OFFSET($A8,0,43*QUOTIENT(COLUMN()-8,43)+2),Planning2!$B$4:$E$16,2,0),IF(AND(OR(G8="RCN",G8="COR",G8="CPD Att",G8="CPD Nok",G8="AAH",G8="AIH",G8="ANH",G8="DEL",G8="VMH"),I8=""),VLOOKUP(OFFSET($A8,0,43*QUOTIENT(COLUMN()-8,43)+6),Planning2!$B$4:$E$16,2,0),"")),"")</f>
        <v/>
      </c>
      <c r="E8" s="83" t="str">
        <f ca="1">IFERROR(IF(AND(G8="",I8=""),VLOOKUP(OFFSET($A8,0,43*QUOTIENT(COLUMN()-8,43)+2),Planning2!$B$4:$E$16,3,0),IF(AND(OR(G8="RCN",G8="COR",G8="CPD Att",G8="CPD Nok",G8="AAH",G8="AIH",G8="ANH",G8="DEL",G8="VMH"),I8=""),VLOOKUP(OFFSET($A8,0,43*QUOTIENT(COLUMN()-8,43)+6),Planning2!$B$4:$E$16,3,0),"")),"")</f>
        <v/>
      </c>
      <c r="F8" s="83" t="str">
        <f ca="1">IFERROR(IF(AND(G8="",I8=""),VLOOKUP(OFFSET($A8,0,43*QUOTIENT(COLUMN()-8,43)+2),Planning2!$B$4:$E$16,4,0),IF(AND(OR(G8="RCN",G8="COR",G8="CPD Att",G8="CPD Nok",G8="AAH",G8="AIH",G8="ANH",G8="DEL",G8="VMH"),I8=""),VLOOKUP(OFFSET($A8,0,43*QUOTIENT(COLUMN()-8,43)+6),Planning2!$B$4:$E$16,4,0),"")),"")</f>
        <v/>
      </c>
      <c r="G8" s="9"/>
      <c r="H8" s="10"/>
      <c r="I8" s="11" t="str">
        <f>IF(OR(D$3=Calendrier2!$E$15,D$3=Calendrier2!$E$16,D$3=Calendrier2!$E$17,D$3=Calendrier2!$E$18,D$3=Calendrier2!$E$19,D$3=Calendrier2!$E$20,D$3=Calendrier2!$E$21,D$3=Calendrier2!$E$22,D$3=Calendrier2!$E$23,D$3=Calendrier2!$E$24,D$3=Calendrier2!$E$25,D$3=Calendrier2!$E$26,D$3=Calendrier2!$E$27),"OUI","")</f>
        <v/>
      </c>
      <c r="J8" s="82"/>
      <c r="L8" s="65">
        <f t="shared" si="0"/>
        <v>0</v>
      </c>
      <c r="M8" s="66">
        <f t="shared" si="1"/>
        <v>0</v>
      </c>
      <c r="N8" s="67">
        <f t="shared" si="2"/>
        <v>0</v>
      </c>
    </row>
    <row r="9" spans="1:14">
      <c r="A9" t="s">
        <v>125</v>
      </c>
      <c r="B9" t="s">
        <v>119</v>
      </c>
      <c r="C9" s="8"/>
      <c r="D9" s="83" t="str">
        <f ca="1">IFERROR(IF(AND(G9="",I9=""),VLOOKUP(OFFSET($A9,0,43*QUOTIENT(COLUMN()-8,43)+2),Planning2!$B$4:$E$16,2,0),IF(AND(OR(G9="RCN",G9="COR",G9="CPD Att",G9="CPD Nok",G9="AAH",G9="AIH",G9="ANH",G9="DEL",G9="VMH"),I9=""),VLOOKUP(OFFSET($A9,0,43*QUOTIENT(COLUMN()-8,43)+6),Planning2!$B$4:$E$16,2,0),"")),"")</f>
        <v/>
      </c>
      <c r="E9" s="83" t="str">
        <f ca="1">IFERROR(IF(AND(G9="",I9=""),VLOOKUP(OFFSET($A9,0,43*QUOTIENT(COLUMN()-8,43)+2),Planning2!$B$4:$E$16,3,0),IF(AND(OR(G9="RCN",G9="COR",G9="CPD Att",G9="CPD Nok",G9="AAH",G9="AIH",G9="ANH",G9="DEL",G9="VMH"),I9=""),VLOOKUP(OFFSET($A9,0,43*QUOTIENT(COLUMN()-8,43)+6),Planning2!$B$4:$E$16,3,0),"")),"")</f>
        <v/>
      </c>
      <c r="F9" s="83" t="str">
        <f ca="1">IFERROR(IF(AND(G9="",I9=""),VLOOKUP(OFFSET($A9,0,43*QUOTIENT(COLUMN()-8,43)+2),Planning2!$B$4:$E$16,4,0),IF(AND(OR(G9="RCN",G9="COR",G9="CPD Att",G9="CPD Nok",G9="AAH",G9="AIH",G9="ANH",G9="DEL",G9="VMH"),I9=""),VLOOKUP(OFFSET($A9,0,43*QUOTIENT(COLUMN()-8,43)+6),Planning2!$B$4:$E$16,4,0),"")),"")</f>
        <v/>
      </c>
      <c r="G9" s="9"/>
      <c r="H9" s="10"/>
      <c r="I9" s="11" t="str">
        <f>IF(OR(D$3=Calendrier2!$E$15,D$3=Calendrier2!$E$16,D$3=Calendrier2!$E$17,D$3=Calendrier2!$E$18,D$3=Calendrier2!$E$19,D$3=Calendrier2!$E$20,D$3=Calendrier2!$E$21,D$3=Calendrier2!$E$22,D$3=Calendrier2!$E$23,D$3=Calendrier2!$E$24,D$3=Calendrier2!$E$25,D$3=Calendrier2!$E$26,D$3=Calendrier2!$E$27),"OUI","")</f>
        <v/>
      </c>
      <c r="J9" s="82"/>
      <c r="L9" s="65">
        <f t="shared" si="0"/>
        <v>0</v>
      </c>
      <c r="M9" s="66">
        <f t="shared" si="1"/>
        <v>0</v>
      </c>
      <c r="N9" s="67">
        <f t="shared" si="2"/>
        <v>0</v>
      </c>
    </row>
    <row r="10" spans="1:14">
      <c r="B10" t="s">
        <v>119</v>
      </c>
      <c r="C10" s="8"/>
      <c r="D10" s="83" t="str">
        <f ca="1">IFERROR(IF(AND(G10="",I10=""),VLOOKUP(OFFSET($A10,0,43*QUOTIENT(COLUMN()-8,43)+2),Planning2!$B$4:$E$16,2,0),IF(AND(OR(G10="RCN",G10="COR",G10="CPD Att",G10="CPD Nok",G10="AAH",G10="AIH",G10="ANH",G10="DEL",G10="VMH"),I10=""),VLOOKUP(OFFSET($A10,0,43*QUOTIENT(COLUMN()-8,43)+6),Planning2!$B$4:$E$16,2,0),"")),"")</f>
        <v/>
      </c>
      <c r="E10" s="83" t="str">
        <f ca="1">IFERROR(IF(AND(G10="",I10=""),VLOOKUP(OFFSET($A10,0,43*QUOTIENT(COLUMN()-8,43)+2),Planning2!$B$4:$E$16,3,0),IF(AND(OR(G10="RCN",G10="COR",G10="CPD Att",G10="CPD Nok",G10="AAH",G10="AIH",G10="ANH",G10="DEL",G10="VMH"),I10=""),VLOOKUP(OFFSET($A10,0,43*QUOTIENT(COLUMN()-8,43)+6),Planning2!$B$4:$E$16,3,0),"")),"")</f>
        <v/>
      </c>
      <c r="F10" s="83" t="str">
        <f ca="1">IFERROR(IF(AND(G10="",I10=""),VLOOKUP(OFFSET($A10,0,43*QUOTIENT(COLUMN()-8,43)+2),Planning2!$B$4:$E$16,4,0),IF(AND(OR(G10="RCN",G10="COR",G10="CPD Att",G10="CPD Nok",G10="AAH",G10="AIH",G10="ANH",G10="DEL",G10="VMH"),I10=""),VLOOKUP(OFFSET($A10,0,43*QUOTIENT(COLUMN()-8,43)+6),Planning2!$B$4:$E$16,4,0),"")),"")</f>
        <v/>
      </c>
      <c r="G10" s="9"/>
      <c r="H10" s="10"/>
      <c r="I10" s="11" t="str">
        <f>IF(OR(D$3=Calendrier2!$E$15,D$3=Calendrier2!$E$16,D$3=Calendrier2!$E$17,D$3=Calendrier2!$E$18,D$3=Calendrier2!$E$19,D$3=Calendrier2!$E$20,D$3=Calendrier2!$E$21,D$3=Calendrier2!$E$22,D$3=Calendrier2!$E$23,D$3=Calendrier2!$E$24,D$3=Calendrier2!$E$25,D$3=Calendrier2!$E$26,D$3=Calendrier2!$E$27),"OUI","")</f>
        <v/>
      </c>
      <c r="J10" s="82"/>
      <c r="L10" s="65">
        <f t="shared" si="0"/>
        <v>0</v>
      </c>
      <c r="M10" s="66">
        <f t="shared" si="1"/>
        <v>0</v>
      </c>
      <c r="N10" s="67">
        <f t="shared" si="2"/>
        <v>0</v>
      </c>
    </row>
    <row r="11" spans="1:14">
      <c r="B11" t="s">
        <v>119</v>
      </c>
      <c r="C11" s="13"/>
      <c r="D11" s="83" t="str">
        <f ca="1">IFERROR(IF(AND(G11="",I11=""),VLOOKUP(OFFSET($A11,0,43*QUOTIENT(COLUMN()-8,43)+2),Planning2!$B$4:$E$16,2,0),IF(AND(OR(G11="RCN",G11="COR",G11="CPD Att",G11="CPD Nok",G11="AAH",G11="AIH",G11="ANH",G11="DEL",G11="VMH"),I11=""),VLOOKUP(OFFSET($A11,0,43*QUOTIENT(COLUMN()-8,43)+6),Planning2!$B$4:$E$16,2,0),"")),"")</f>
        <v/>
      </c>
      <c r="E11" s="83" t="str">
        <f ca="1">IFERROR(IF(AND(G11="",I11=""),VLOOKUP(OFFSET($A11,0,43*QUOTIENT(COLUMN()-8,43)+2),Planning2!$B$4:$E$16,3,0),IF(AND(OR(G11="RCN",G11="COR",G11="CPD Att",G11="CPD Nok",G11="AAH",G11="AIH",G11="ANH",G11="DEL",G11="VMH"),I11=""),VLOOKUP(OFFSET($A11,0,43*QUOTIENT(COLUMN()-8,43)+6),Planning2!$B$4:$E$16,3,0),"")),"")</f>
        <v/>
      </c>
      <c r="F11" s="83" t="str">
        <f ca="1">IFERROR(IF(AND(G11="",I11=""),VLOOKUP(OFFSET($A11,0,43*QUOTIENT(COLUMN()-8,43)+2),Planning2!$B$4:$E$16,4,0),IF(AND(OR(G11="RCN",G11="COR",G11="CPD Att",G11="CPD Nok",G11="AAH",G11="AIH",G11="ANH",G11="DEL",G11="VMH"),I11=""),VLOOKUP(OFFSET($A11,0,43*QUOTIENT(COLUMN()-8,43)+6),Planning2!$B$4:$E$16,4,0),"")),"")</f>
        <v/>
      </c>
      <c r="G11" s="9"/>
      <c r="H11" s="10"/>
      <c r="I11" s="11" t="str">
        <f>IF(OR(D$3=Calendrier2!$E$15,D$3=Calendrier2!$E$16,D$3=Calendrier2!$E$17,D$3=Calendrier2!$E$18,D$3=Calendrier2!$E$19,D$3=Calendrier2!$E$20,D$3=Calendrier2!$E$21,D$3=Calendrier2!$E$22,D$3=Calendrier2!$E$23,D$3=Calendrier2!$E$24,D$3=Calendrier2!$E$25,D$3=Calendrier2!$E$26,D$3=Calendrier2!$E$27),"OUI","")</f>
        <v/>
      </c>
      <c r="J11" s="82"/>
      <c r="L11" s="65">
        <f t="shared" si="0"/>
        <v>0</v>
      </c>
      <c r="M11" s="66">
        <f t="shared" si="1"/>
        <v>0</v>
      </c>
      <c r="N11" s="67">
        <f t="shared" si="2"/>
        <v>0</v>
      </c>
    </row>
    <row r="12" spans="1:14">
      <c r="B12" t="s">
        <v>119</v>
      </c>
      <c r="C12" s="14"/>
      <c r="D12" s="83" t="str">
        <f ca="1">IFERROR(IF(AND(G12="",I12=""),VLOOKUP(OFFSET($A12,0,43*QUOTIENT(COLUMN()-8,43)+2),Planning2!$B$4:$E$16,2,0),IF(AND(OR(G12="RCN",G12="COR",G12="CPD Att",G12="CPD Nok",G12="AAH",G12="AIH",G12="ANH",G12="DEL",G12="VMH"),I12=""),VLOOKUP(OFFSET($A12,0,43*QUOTIENT(COLUMN()-8,43)+6),Planning2!$B$4:$E$16,2,0),"")),"")</f>
        <v/>
      </c>
      <c r="E12" s="83" t="str">
        <f ca="1">IFERROR(IF(AND(G12="",I12=""),VLOOKUP(OFFSET($A12,0,43*QUOTIENT(COLUMN()-8,43)+2),Planning2!$B$4:$E$16,3,0),IF(AND(OR(G12="RCN",G12="COR",G12="CPD Att",G12="CPD Nok",G12="AAH",G12="AIH",G12="ANH",G12="DEL",G12="VMH"),I12=""),VLOOKUP(OFFSET($A12,0,43*QUOTIENT(COLUMN()-8,43)+6),Planning2!$B$4:$E$16,3,0),"")),"")</f>
        <v/>
      </c>
      <c r="F12" s="83" t="str">
        <f ca="1">IFERROR(IF(AND(G12="",I12=""),VLOOKUP(OFFSET($A12,0,43*QUOTIENT(COLUMN()-8,43)+2),Planning2!$B$4:$E$16,4,0),IF(AND(OR(G12="RCN",G12="COR",G12="CPD Att",G12="CPD Nok",G12="AAH",G12="AIH",G12="ANH",G12="DEL",G12="VMH"),I12=""),VLOOKUP(OFFSET($A12,0,43*QUOTIENT(COLUMN()-8,43)+6),Planning2!$B$4:$E$16,4,0),"")),"")</f>
        <v/>
      </c>
      <c r="G12" s="9"/>
      <c r="H12" s="10"/>
      <c r="I12" s="11" t="str">
        <f>IF(OR(D$3=Calendrier2!$E$15,D$3=Calendrier2!$E$16,D$3=Calendrier2!$E$17,D$3=Calendrier2!$E$18,D$3=Calendrier2!$E$19,D$3=Calendrier2!$E$20,D$3=Calendrier2!$E$21,D$3=Calendrier2!$E$22,D$3=Calendrier2!$E$23,D$3=Calendrier2!$E$24,D$3=Calendrier2!$E$25,D$3=Calendrier2!$E$26,D$3=Calendrier2!$E$27),"OUI","")</f>
        <v/>
      </c>
      <c r="J12" s="82"/>
      <c r="L12" s="65">
        <f t="shared" si="0"/>
        <v>0</v>
      </c>
      <c r="M12" s="66">
        <f t="shared" si="1"/>
        <v>0</v>
      </c>
      <c r="N12" s="67">
        <f t="shared" si="2"/>
        <v>0</v>
      </c>
    </row>
    <row r="13" spans="1:14">
      <c r="B13" t="s">
        <v>119</v>
      </c>
      <c r="C13" s="12"/>
      <c r="D13" s="83" t="str">
        <f ca="1">IFERROR(IF(AND(G13="",I13=""),VLOOKUP(OFFSET($A13,0,43*QUOTIENT(COLUMN()-8,43)+2),Planning2!$B$4:$E$16,2,0),IF(AND(OR(G13="RCN",G13="COR",G13="CPD Att",G13="CPD Nok",G13="AAH",G13="AIH",G13="ANH",G13="DEL",G13="VMH"),I13=""),VLOOKUP(OFFSET($A13,0,43*QUOTIENT(COLUMN()-8,43)+6),Planning2!$B$4:$E$16,2,0),"")),"")</f>
        <v/>
      </c>
      <c r="E13" s="83" t="str">
        <f ca="1">IFERROR(IF(AND(G13="",I13=""),VLOOKUP(OFFSET($A13,0,43*QUOTIENT(COLUMN()-8,43)+2),Planning2!$B$4:$E$16,3,0),IF(AND(OR(G13="RCN",G13="COR",G13="CPD Att",G13="CPD Nok",G13="AAH",G13="AIH",G13="ANH",G13="DEL",G13="VMH"),I13=""),VLOOKUP(OFFSET($A13,0,43*QUOTIENT(COLUMN()-8,43)+6),Planning2!$B$4:$E$16,3,0),"")),"")</f>
        <v/>
      </c>
      <c r="F13" s="83" t="str">
        <f ca="1">IFERROR(IF(AND(G13="",I13=""),VLOOKUP(OFFSET($A13,0,43*QUOTIENT(COLUMN()-8,43)+2),Planning2!$B$4:$E$16,4,0),IF(AND(OR(G13="RCN",G13="COR",G13="CPD Att",G13="CPD Nok",G13="AAH",G13="AIH",G13="ANH",G13="DEL",G13="VMH"),I13=""),VLOOKUP(OFFSET($A13,0,43*QUOTIENT(COLUMN()-8,43)+6),Planning2!$B$4:$E$16,4,0),"")),"")</f>
        <v/>
      </c>
      <c r="G13" s="9"/>
      <c r="H13" s="10"/>
      <c r="I13" s="11" t="str">
        <f>IF(OR(D$3=Calendrier2!$E$15,D$3=Calendrier2!$E$16,D$3=Calendrier2!$E$17,D$3=Calendrier2!$E$18,D$3=Calendrier2!$E$19,D$3=Calendrier2!$E$20,D$3=Calendrier2!$E$21,D$3=Calendrier2!$E$22,D$3=Calendrier2!$E$23,D$3=Calendrier2!$E$24,D$3=Calendrier2!$E$25,D$3=Calendrier2!$E$26,D$3=Calendrier2!$E$27),"OUI","")</f>
        <v/>
      </c>
      <c r="J13" s="82"/>
      <c r="L13" s="65">
        <f t="shared" si="0"/>
        <v>0</v>
      </c>
      <c r="M13" s="66">
        <f t="shared" si="1"/>
        <v>0</v>
      </c>
      <c r="N13" s="67">
        <f t="shared" si="2"/>
        <v>0</v>
      </c>
    </row>
    <row r="14" spans="1:14">
      <c r="B14" t="s">
        <v>119</v>
      </c>
      <c r="C14" s="15"/>
      <c r="D14" s="83" t="str">
        <f ca="1">IFERROR(IF(AND(G14="",I14=""),VLOOKUP(OFFSET($A14,0,43*QUOTIENT(COLUMN()-8,43)+2),Planning2!$B$4:$E$16,2,0),IF(AND(OR(G14="RCN",G14="COR",G14="CPD Att",G14="CPD Nok",G14="AAH",G14="AIH",G14="ANH",G14="DEL",G14="VMH"),I14=""),VLOOKUP(OFFSET($A14,0,43*QUOTIENT(COLUMN()-8,43)+6),Planning2!$B$4:$E$16,2,0),"")),"")</f>
        <v/>
      </c>
      <c r="E14" s="83" t="str">
        <f ca="1">IFERROR(IF(AND(G14="",I14=""),VLOOKUP(OFFSET($A14,0,43*QUOTIENT(COLUMN()-8,43)+2),Planning2!$B$4:$E$16,3,0),IF(AND(OR(G14="RCN",G14="COR",G14="CPD Att",G14="CPD Nok",G14="AAH",G14="AIH",G14="ANH",G14="DEL",G14="VMH"),I14=""),VLOOKUP(OFFSET($A14,0,43*QUOTIENT(COLUMN()-8,43)+6),Planning2!$B$4:$E$16,3,0),"")),"")</f>
        <v/>
      </c>
      <c r="F14" s="83" t="str">
        <f ca="1">IFERROR(IF(AND(G14="",I14=""),VLOOKUP(OFFSET($A14,0,43*QUOTIENT(COLUMN()-8,43)+2),Planning2!$B$4:$E$16,4,0),IF(AND(OR(G14="RCN",G14="COR",G14="CPD Att",G14="CPD Nok",G14="AAH",G14="AIH",G14="ANH",G14="DEL",G14="VMH"),I14=""),VLOOKUP(OFFSET($A14,0,43*QUOTIENT(COLUMN()-8,43)+6),Planning2!$B$4:$E$16,4,0),"")),"")</f>
        <v/>
      </c>
      <c r="G14" s="9"/>
      <c r="H14" s="10"/>
      <c r="I14" s="11" t="str">
        <f>IF(OR(D$3=Calendrier2!$E$15,D$3=Calendrier2!$E$16,D$3=Calendrier2!$E$17,D$3=Calendrier2!$E$18,D$3=Calendrier2!$E$19,D$3=Calendrier2!$E$20,D$3=Calendrier2!$E$21,D$3=Calendrier2!$E$22,D$3=Calendrier2!$E$23,D$3=Calendrier2!$E$24,D$3=Calendrier2!$E$25,D$3=Calendrier2!$E$26,D$3=Calendrier2!$E$27),"OUI","")</f>
        <v/>
      </c>
      <c r="J14" s="82"/>
      <c r="L14" s="65">
        <f t="shared" si="0"/>
        <v>0</v>
      </c>
      <c r="M14" s="66">
        <f t="shared" si="1"/>
        <v>0</v>
      </c>
      <c r="N14" s="67">
        <f t="shared" si="2"/>
        <v>0</v>
      </c>
    </row>
    <row r="15" spans="1:14">
      <c r="B15" t="s">
        <v>119</v>
      </c>
      <c r="C15" s="8"/>
      <c r="D15" s="83" t="str">
        <f ca="1">IFERROR(IF(AND(G15="",I15=""),VLOOKUP(OFFSET($A15,0,43*QUOTIENT(COLUMN()-8,43)+2),Planning2!$B$4:$E$16,2,0),IF(AND(OR(G15="RCN",G15="COR",G15="CPD Att",G15="CPD Nok",G15="AAH",G15="AIH",G15="ANH",G15="DEL",G15="VMH"),I15=""),VLOOKUP(OFFSET($A15,0,43*QUOTIENT(COLUMN()-8,43)+6),Planning2!$B$4:$E$16,2,0),"")),"")</f>
        <v/>
      </c>
      <c r="E15" s="83" t="str">
        <f ca="1">IFERROR(IF(AND(G15="",I15=""),VLOOKUP(OFFSET($A15,0,43*QUOTIENT(COLUMN()-8,43)+2),Planning2!$B$4:$E$16,3,0),IF(AND(OR(G15="RCN",G15="COR",G15="CPD Att",G15="CPD Nok",G15="AAH",G15="AIH",G15="ANH",G15="DEL",G15="VMH"),I15=""),VLOOKUP(OFFSET($A15,0,43*QUOTIENT(COLUMN()-8,43)+6),Planning2!$B$4:$E$16,3,0),"")),"")</f>
        <v/>
      </c>
      <c r="F15" s="83" t="str">
        <f ca="1">IFERROR(IF(AND(G15="",I15=""),VLOOKUP(OFFSET($A15,0,43*QUOTIENT(COLUMN()-8,43)+2),Planning2!$B$4:$E$16,4,0),IF(AND(OR(G15="RCN",G15="COR",G15="CPD Att",G15="CPD Nok",G15="AAH",G15="AIH",G15="ANH",G15="DEL",G15="VMH"),I15=""),VLOOKUP(OFFSET($A15,0,43*QUOTIENT(COLUMN()-8,43)+6),Planning2!$B$4:$E$16,4,0),"")),"")</f>
        <v/>
      </c>
      <c r="G15" s="9"/>
      <c r="H15" s="10"/>
      <c r="I15" s="11" t="str">
        <f>IF(OR(D$3=Calendrier2!$E$15,D$3=Calendrier2!$E$16,D$3=Calendrier2!$E$17,D$3=Calendrier2!$E$18,D$3=Calendrier2!$E$19,D$3=Calendrier2!$E$20,D$3=Calendrier2!$E$21,D$3=Calendrier2!$E$22,D$3=Calendrier2!$E$23,D$3=Calendrier2!$E$24,D$3=Calendrier2!$E$25,D$3=Calendrier2!$E$26,D$3=Calendrier2!$E$27),"OUI","")</f>
        <v/>
      </c>
      <c r="J15" s="82"/>
      <c r="L15" s="65">
        <f t="shared" si="0"/>
        <v>0</v>
      </c>
      <c r="M15" s="66">
        <f t="shared" si="1"/>
        <v>0</v>
      </c>
      <c r="N15" s="67">
        <f t="shared" si="2"/>
        <v>0</v>
      </c>
    </row>
    <row r="16" spans="1:14">
      <c r="B16" t="s">
        <v>119</v>
      </c>
      <c r="C16" s="8"/>
      <c r="D16" s="83" t="str">
        <f ca="1">IFERROR(IF(AND(G16="",I16=""),VLOOKUP(OFFSET($A16,0,43*QUOTIENT(COLUMN()-8,43)+2),Planning2!$B$4:$E$16,2,0),IF(AND(OR(G16="RCN",G16="COR",G16="CPD Att",G16="CPD Nok",G16="AAH",G16="AIH",G16="ANH",G16="DEL",G16="VMH"),I16=""),VLOOKUP(OFFSET($A16,0,43*QUOTIENT(COLUMN()-8,43)+6),Planning2!$B$4:$E$16,2,0),"")),"")</f>
        <v/>
      </c>
      <c r="E16" s="83" t="str">
        <f ca="1">IFERROR(IF(AND(G16="",I16=""),VLOOKUP(OFFSET($A16,0,43*QUOTIENT(COLUMN()-8,43)+2),Planning2!$B$4:$E$16,3,0),IF(AND(OR(G16="RCN",G16="COR",G16="CPD Att",G16="CPD Nok",G16="AAH",G16="AIH",G16="ANH",G16="DEL",G16="VMH"),I16=""),VLOOKUP(OFFSET($A16,0,43*QUOTIENT(COLUMN()-8,43)+6),Planning2!$B$4:$E$16,3,0),"")),"")</f>
        <v/>
      </c>
      <c r="F16" s="83" t="str">
        <f ca="1">IFERROR(IF(AND(G16="",I16=""),VLOOKUP(OFFSET($A16,0,43*QUOTIENT(COLUMN()-8,43)+2),Planning2!$B$4:$E$16,4,0),IF(AND(OR(G16="RCN",G16="COR",G16="CPD Att",G16="CPD Nok",G16="AAH",G16="AIH",G16="ANH",G16="DEL",G16="VMH"),I16=""),VLOOKUP(OFFSET($A16,0,43*QUOTIENT(COLUMN()-8,43)+6),Planning2!$B$4:$E$16,4,0),"")),"")</f>
        <v/>
      </c>
      <c r="G16" s="9"/>
      <c r="H16" s="10"/>
      <c r="I16" s="11" t="str">
        <f>IF(OR(D$3=Calendrier2!$E$15,D$3=Calendrier2!$E$16,D$3=Calendrier2!$E$17,D$3=Calendrier2!$E$18,D$3=Calendrier2!$E$19,D$3=Calendrier2!$E$20,D$3=Calendrier2!$E$21,D$3=Calendrier2!$E$22,D$3=Calendrier2!$E$23,D$3=Calendrier2!$E$24,D$3=Calendrier2!$E$25,D$3=Calendrier2!$E$26,D$3=Calendrier2!$E$27),"OUI","")</f>
        <v/>
      </c>
      <c r="J16" s="82"/>
      <c r="L16" s="65">
        <f t="shared" si="0"/>
        <v>0</v>
      </c>
      <c r="M16" s="66">
        <f t="shared" si="1"/>
        <v>0</v>
      </c>
      <c r="N16" s="67">
        <f t="shared" si="2"/>
        <v>0</v>
      </c>
    </row>
    <row r="17" spans="2:14">
      <c r="B17" t="s">
        <v>119</v>
      </c>
      <c r="C17" s="8"/>
      <c r="D17" s="83" t="str">
        <f ca="1">IFERROR(IF(AND(G17="",I17=""),VLOOKUP(OFFSET($A17,0,43*QUOTIENT(COLUMN()-8,43)+2),Planning2!$B$4:$E$16,2,0),IF(AND(OR(G17="RCN",G17="COR",G17="CPD Att",G17="CPD Nok",G17="AAH",G17="AIH",G17="ANH",G17="DEL",G17="VMH"),I17=""),VLOOKUP(OFFSET($A17,0,43*QUOTIENT(COLUMN()-8,43)+6),Planning2!$B$4:$E$16,2,0),"")),"")</f>
        <v/>
      </c>
      <c r="E17" s="83" t="str">
        <f ca="1">IFERROR(IF(AND(G17="",I17=""),VLOOKUP(OFFSET($A17,0,43*QUOTIENT(COLUMN()-8,43)+2),Planning2!$B$4:$E$16,3,0),IF(AND(OR(G17="RCN",G17="COR",G17="CPD Att",G17="CPD Nok",G17="AAH",G17="AIH",G17="ANH",G17="DEL",G17="VMH"),I17=""),VLOOKUP(OFFSET($A17,0,43*QUOTIENT(COLUMN()-8,43)+6),Planning2!$B$4:$E$16,3,0),"")),"")</f>
        <v/>
      </c>
      <c r="F17" s="83" t="str">
        <f ca="1">IFERROR(IF(AND(G17="",I17=""),VLOOKUP(OFFSET($A17,0,43*QUOTIENT(COLUMN()-8,43)+2),Planning2!$B$4:$E$16,4,0),IF(AND(OR(G17="RCN",G17="COR",G17="CPD Att",G17="CPD Nok",G17="AAH",G17="AIH",G17="ANH",G17="DEL",G17="VMH"),I17=""),VLOOKUP(OFFSET($A17,0,43*QUOTIENT(COLUMN()-8,43)+6),Planning2!$B$4:$E$16,4,0),"")),"")</f>
        <v/>
      </c>
      <c r="G17" s="9"/>
      <c r="H17" s="10"/>
      <c r="I17" s="11" t="str">
        <f>IF(OR(D$3=Calendrier2!$E$15,D$3=Calendrier2!$E$16,D$3=Calendrier2!$E$17,D$3=Calendrier2!$E$18,D$3=Calendrier2!$E$19,D$3=Calendrier2!$E$20,D$3=Calendrier2!$E$21,D$3=Calendrier2!$E$22,D$3=Calendrier2!$E$23,D$3=Calendrier2!$E$24,D$3=Calendrier2!$E$25,D$3=Calendrier2!$E$26,D$3=Calendrier2!$E$27),"OUI","")</f>
        <v/>
      </c>
      <c r="J17" s="82"/>
      <c r="L17" s="65">
        <f t="shared" si="0"/>
        <v>0</v>
      </c>
      <c r="M17" s="66">
        <f t="shared" si="1"/>
        <v>0</v>
      </c>
      <c r="N17" s="67">
        <f t="shared" si="2"/>
        <v>0</v>
      </c>
    </row>
    <row r="18" spans="2:14">
      <c r="B18" t="s">
        <v>119</v>
      </c>
      <c r="C18" s="16"/>
      <c r="D18" s="83" t="str">
        <f ca="1">IFERROR(IF(AND(G18="",I18=""),VLOOKUP(OFFSET($A18,0,43*QUOTIENT(COLUMN()-8,43)+2),Planning2!$B$4:$E$16,2,0),IF(AND(OR(G18="RCN",G18="COR",G18="CPD Att",G18="CPD Nok",G18="AAH",G18="AIH",G18="ANH",G18="DEL",G18="VMH"),I18=""),VLOOKUP(OFFSET($A18,0,43*QUOTIENT(COLUMN()-8,43)+6),Planning2!$B$4:$E$16,2,0),"")),"")</f>
        <v/>
      </c>
      <c r="E18" s="83" t="str">
        <f ca="1">IFERROR(IF(AND(G18="",I18=""),VLOOKUP(OFFSET($A18,0,43*QUOTIENT(COLUMN()-8,43)+2),Planning2!$B$4:$E$16,3,0),IF(AND(OR(G18="RCN",G18="COR",G18="CPD Att",G18="CPD Nok",G18="AAH",G18="AIH",G18="ANH",G18="DEL",G18="VMH"),I18=""),VLOOKUP(OFFSET($A18,0,43*QUOTIENT(COLUMN()-8,43)+6),Planning2!$B$4:$E$16,3,0),"")),"")</f>
        <v/>
      </c>
      <c r="F18" s="83" t="str">
        <f ca="1">IFERROR(IF(AND(G18="",I18=""),VLOOKUP(OFFSET($A18,0,43*QUOTIENT(COLUMN()-8,43)+2),Planning2!$B$4:$E$16,4,0),IF(AND(OR(G18="RCN",G18="COR",G18="CPD Att",G18="CPD Nok",G18="AAH",G18="AIH",G18="ANH",G18="DEL",G18="VMH"),I18=""),VLOOKUP(OFFSET($A18,0,43*QUOTIENT(COLUMN()-8,43)+6),Planning2!$B$4:$E$16,4,0),"")),"")</f>
        <v/>
      </c>
      <c r="G18" s="9"/>
      <c r="H18" s="10"/>
      <c r="I18" s="11" t="str">
        <f>IF(OR(D$3=Calendrier2!$E$15,D$3=Calendrier2!$E$16,D$3=Calendrier2!$E$17,D$3=Calendrier2!$E$18,D$3=Calendrier2!$E$19,D$3=Calendrier2!$E$20,D$3=Calendrier2!$E$21,D$3=Calendrier2!$E$22,D$3=Calendrier2!$E$23,D$3=Calendrier2!$E$24,D$3=Calendrier2!$E$25,D$3=Calendrier2!$E$26,D$3=Calendrier2!$E$27),"OUI","")</f>
        <v/>
      </c>
      <c r="J18" s="82"/>
      <c r="L18" s="65">
        <f t="shared" si="0"/>
        <v>0</v>
      </c>
      <c r="M18" s="66">
        <f t="shared" si="1"/>
        <v>0</v>
      </c>
      <c r="N18" s="67">
        <f t="shared" si="2"/>
        <v>0</v>
      </c>
    </row>
    <row r="19" spans="2:14">
      <c r="B19" t="s">
        <v>119</v>
      </c>
      <c r="C19" s="8"/>
      <c r="D19" s="83" t="str">
        <f ca="1">IFERROR(IF(AND(G19="",I19=""),VLOOKUP(OFFSET($A19,0,43*QUOTIENT(COLUMN()-8,43)+2),Planning2!$B$4:$E$16,2,0),IF(AND(OR(G19="RCN",G19="COR",G19="CPD Att",G19="CPD Nok",G19="AAH",G19="AIH",G19="ANH",G19="DEL",G19="VMH"),I19=""),VLOOKUP(OFFSET($A19,0,43*QUOTIENT(COLUMN()-8,43)+6),Planning2!$B$4:$E$16,2,0),"")),"")</f>
        <v/>
      </c>
      <c r="E19" s="83" t="str">
        <f ca="1">IFERROR(IF(AND(G19="",I19=""),VLOOKUP(OFFSET($A19,0,43*QUOTIENT(COLUMN()-8,43)+2),Planning2!$B$4:$E$16,3,0),IF(AND(OR(G19="RCN",G19="COR",G19="CPD Att",G19="CPD Nok",G19="AAH",G19="AIH",G19="ANH",G19="DEL",G19="VMH"),I19=""),VLOOKUP(OFFSET($A19,0,43*QUOTIENT(COLUMN()-8,43)+6),Planning2!$B$4:$E$16,3,0),"")),"")</f>
        <v/>
      </c>
      <c r="F19" s="83" t="str">
        <f ca="1">IFERROR(IF(AND(G19="",I19=""),VLOOKUP(OFFSET($A19,0,43*QUOTIENT(COLUMN()-8,43)+2),Planning2!$B$4:$E$16,4,0),IF(AND(OR(G19="RCN",G19="COR",G19="CPD Att",G19="CPD Nok",G19="AAH",G19="AIH",G19="ANH",G19="DEL",G19="VMH"),I19=""),VLOOKUP(OFFSET($A19,0,43*QUOTIENT(COLUMN()-8,43)+6),Planning2!$B$4:$E$16,4,0),"")),"")</f>
        <v/>
      </c>
      <c r="G19" s="9"/>
      <c r="H19" s="10"/>
      <c r="I19" s="11" t="str">
        <f>IF(OR(D$3=Calendrier2!$E$15,D$3=Calendrier2!$E$16,D$3=Calendrier2!$E$17,D$3=Calendrier2!$E$18,D$3=Calendrier2!$E$19,D$3=Calendrier2!$E$20,D$3=Calendrier2!$E$21,D$3=Calendrier2!$E$22,D$3=Calendrier2!$E$23,D$3=Calendrier2!$E$24,D$3=Calendrier2!$E$25,D$3=Calendrier2!$E$26,D$3=Calendrier2!$E$27),"OUI","")</f>
        <v/>
      </c>
      <c r="J19" s="82"/>
      <c r="L19" s="65">
        <f t="shared" si="0"/>
        <v>0</v>
      </c>
      <c r="M19" s="66">
        <f t="shared" si="1"/>
        <v>0</v>
      </c>
      <c r="N19" s="67">
        <f t="shared" si="2"/>
        <v>0</v>
      </c>
    </row>
    <row r="20" spans="2:14">
      <c r="B20" t="s">
        <v>119</v>
      </c>
      <c r="C20" s="8"/>
      <c r="D20" s="83" t="str">
        <f ca="1">IFERROR(IF(AND(G20="",I20=""),VLOOKUP(OFFSET($A20,0,43*QUOTIENT(COLUMN()-8,43)+2),Planning2!$B$4:$E$16,2,0),IF(AND(OR(G20="RCN",G20="COR",G20="CPD Att",G20="CPD Nok",G20="AAH",G20="AIH",G20="ANH",G20="DEL",G20="VMH"),I20=""),VLOOKUP(OFFSET($A20,0,43*QUOTIENT(COLUMN()-8,43)+6),Planning2!$B$4:$E$16,2,0),"")),"")</f>
        <v/>
      </c>
      <c r="E20" s="83" t="str">
        <f ca="1">IFERROR(IF(AND(G20="",I20=""),VLOOKUP(OFFSET($A20,0,43*QUOTIENT(COLUMN()-8,43)+2),Planning2!$B$4:$E$16,3,0),IF(AND(OR(G20="RCN",G20="COR",G20="CPD Att",G20="CPD Nok",G20="AAH",G20="AIH",G20="ANH",G20="DEL",G20="VMH"),I20=""),VLOOKUP(OFFSET($A20,0,43*QUOTIENT(COLUMN()-8,43)+6),Planning2!$B$4:$E$16,3,0),"")),"")</f>
        <v/>
      </c>
      <c r="F20" s="83" t="str">
        <f ca="1">IFERROR(IF(AND(G20="",I20=""),VLOOKUP(OFFSET($A20,0,43*QUOTIENT(COLUMN()-8,43)+2),Planning2!$B$4:$E$16,4,0),IF(AND(OR(G20="RCN",G20="COR",G20="CPD Att",G20="CPD Nok",G20="AAH",G20="AIH",G20="ANH",G20="DEL",G20="VMH"),I20=""),VLOOKUP(OFFSET($A20,0,43*QUOTIENT(COLUMN()-8,43)+6),Planning2!$B$4:$E$16,4,0),"")),"")</f>
        <v/>
      </c>
      <c r="G20" s="9"/>
      <c r="H20" s="10"/>
      <c r="I20" s="11" t="str">
        <f>IF(OR(D$3=Calendrier2!$E$15,D$3=Calendrier2!$E$16,D$3=Calendrier2!$E$17,D$3=Calendrier2!$E$18,D$3=Calendrier2!$E$19,D$3=Calendrier2!$E$20,D$3=Calendrier2!$E$21,D$3=Calendrier2!$E$22,D$3=Calendrier2!$E$23,D$3=Calendrier2!$E$24,D$3=Calendrier2!$E$25,D$3=Calendrier2!$E$26,D$3=Calendrier2!$E$27),"OUI","")</f>
        <v/>
      </c>
      <c r="J20" s="82"/>
      <c r="L20" s="65">
        <f t="shared" si="0"/>
        <v>0</v>
      </c>
      <c r="M20" s="66">
        <f t="shared" si="1"/>
        <v>0</v>
      </c>
      <c r="N20" s="67">
        <f t="shared" si="2"/>
        <v>0</v>
      </c>
    </row>
    <row r="21" spans="2:14">
      <c r="B21" t="s">
        <v>119</v>
      </c>
      <c r="C21" s="8"/>
      <c r="D21" s="83" t="str">
        <f ca="1">IFERROR(IF(AND(G21="",I21=""),VLOOKUP(OFFSET($A21,0,43*QUOTIENT(COLUMN()-8,43)+2),Planning2!$B$4:$E$16,2,0),IF(AND(OR(G21="RCN",G21="COR",G21="CPD Att",G21="CPD Nok",G21="AAH",G21="AIH",G21="ANH",G21="DEL",G21="VMH"),I21=""),VLOOKUP(OFFSET($A21,0,43*QUOTIENT(COLUMN()-8,43)+6),Planning2!$B$4:$E$16,2,0),"")),"")</f>
        <v/>
      </c>
      <c r="E21" s="83" t="str">
        <f ca="1">IFERROR(IF(AND(G21="",I21=""),VLOOKUP(OFFSET($A21,0,43*QUOTIENT(COLUMN()-8,43)+2),Planning2!$B$4:$E$16,3,0),IF(AND(OR(G21="RCN",G21="COR",G21="CPD Att",G21="CPD Nok",G21="AAH",G21="AIH",G21="ANH",G21="DEL",G21="VMH"),I21=""),VLOOKUP(OFFSET($A21,0,43*QUOTIENT(COLUMN()-8,43)+6),Planning2!$B$4:$E$16,3,0),"")),"")</f>
        <v/>
      </c>
      <c r="F21" s="83" t="str">
        <f ca="1">IFERROR(IF(AND(G21="",I21=""),VLOOKUP(OFFSET($A21,0,43*QUOTIENT(COLUMN()-8,43)+2),Planning2!$B$4:$E$16,4,0),IF(AND(OR(G21="RCN",G21="COR",G21="CPD Att",G21="CPD Nok",G21="AAH",G21="AIH",G21="ANH",G21="DEL",G21="VMH"),I21=""),VLOOKUP(OFFSET($A21,0,43*QUOTIENT(COLUMN()-8,43)+6),Planning2!$B$4:$E$16,4,0),"")),"")</f>
        <v/>
      </c>
      <c r="G21" s="9"/>
      <c r="H21" s="10"/>
      <c r="I21" s="11" t="str">
        <f>IF(OR(D$3=Calendrier2!$E$15,D$3=Calendrier2!$E$16,D$3=Calendrier2!$E$17,D$3=Calendrier2!$E$18,D$3=Calendrier2!$E$19,D$3=Calendrier2!$E$20,D$3=Calendrier2!$E$21,D$3=Calendrier2!$E$22,D$3=Calendrier2!$E$23,D$3=Calendrier2!$E$24,D$3=Calendrier2!$E$25,D$3=Calendrier2!$E$26,D$3=Calendrier2!$E$27),"OUI","")</f>
        <v/>
      </c>
      <c r="J21" s="82"/>
      <c r="L21" s="65">
        <f t="shared" si="0"/>
        <v>0</v>
      </c>
      <c r="M21" s="66">
        <f t="shared" si="1"/>
        <v>0</v>
      </c>
      <c r="N21" s="67">
        <f t="shared" si="2"/>
        <v>0</v>
      </c>
    </row>
    <row r="22" spans="2:14">
      <c r="B22" t="s">
        <v>119</v>
      </c>
      <c r="C22" s="13"/>
      <c r="D22" s="83" t="str">
        <f ca="1">IFERROR(IF(AND(G22="",I22=""),VLOOKUP(OFFSET($A22,0,43*QUOTIENT(COLUMN()-8,43)+2),Planning2!$B$4:$E$16,2,0),IF(AND(OR(G22="RCN",G22="COR",G22="CPD Att",G22="CPD Nok",G22="AAH",G22="AIH",G22="ANH",G22="DEL",G22="VMH"),I22=""),VLOOKUP(OFFSET($A22,0,43*QUOTIENT(COLUMN()-8,43)+6),Planning2!$B$4:$E$16,2,0),"")),"")</f>
        <v/>
      </c>
      <c r="E22" s="83" t="str">
        <f ca="1">IFERROR(IF(AND(G22="",I22=""),VLOOKUP(OFFSET($A22,0,43*QUOTIENT(COLUMN()-8,43)+2),Planning2!$B$4:$E$16,3,0),IF(AND(OR(G22="RCN",G22="COR",G22="CPD Att",G22="CPD Nok",G22="AAH",G22="AIH",G22="ANH",G22="DEL",G22="VMH"),I22=""),VLOOKUP(OFFSET($A22,0,43*QUOTIENT(COLUMN()-8,43)+6),Planning2!$B$4:$E$16,3,0),"")),"")</f>
        <v/>
      </c>
      <c r="F22" s="83" t="str">
        <f ca="1">IFERROR(IF(AND(G22="",I22=""),VLOOKUP(OFFSET($A22,0,43*QUOTIENT(COLUMN()-8,43)+2),Planning2!$B$4:$E$16,4,0),IF(AND(OR(G22="RCN",G22="COR",G22="CPD Att",G22="CPD Nok",G22="AAH",G22="AIH",G22="ANH",G22="DEL",G22="VMH"),I22=""),VLOOKUP(OFFSET($A22,0,43*QUOTIENT(COLUMN()-8,43)+6),Planning2!$B$4:$E$16,4,0),"")),"")</f>
        <v/>
      </c>
      <c r="G22" s="9"/>
      <c r="H22" s="10"/>
      <c r="I22" s="11" t="str">
        <f>IF(OR(D$3=Calendrier2!$E$15,D$3=Calendrier2!$E$16,D$3=Calendrier2!$E$17,D$3=Calendrier2!$E$18,D$3=Calendrier2!$E$19,D$3=Calendrier2!$E$20,D$3=Calendrier2!$E$21,D$3=Calendrier2!$E$22,D$3=Calendrier2!$E$23,D$3=Calendrier2!$E$24,D$3=Calendrier2!$E$25,D$3=Calendrier2!$E$26,D$3=Calendrier2!$E$27),"OUI","")</f>
        <v/>
      </c>
      <c r="J22" s="82"/>
      <c r="L22" s="65">
        <f t="shared" si="0"/>
        <v>0</v>
      </c>
      <c r="M22" s="66">
        <f t="shared" si="1"/>
        <v>0</v>
      </c>
      <c r="N22" s="67">
        <f t="shared" si="2"/>
        <v>0</v>
      </c>
    </row>
    <row r="23" spans="2:14">
      <c r="C23" s="8"/>
      <c r="D23" s="83" t="str">
        <f ca="1">IFERROR(IF(AND(G23="",I23=""),VLOOKUP(OFFSET($A23,0,43*QUOTIENT(COLUMN()-8,43)+2),Planning2!$B$4:$E$16,2,0),IF(AND(OR(G23="RCN",G23="COR",G23="CPD Att",G23="CPD Nok",G23="AAH",G23="AIH",G23="ANH",G23="DEL",G23="VMH"),I23=""),VLOOKUP(OFFSET($A23,0,43*QUOTIENT(COLUMN()-8,43)+6),Planning2!$B$4:$E$16,2,0),"")),"")</f>
        <v/>
      </c>
      <c r="E23" s="83" t="str">
        <f ca="1">IFERROR(IF(AND(G23="",I23=""),VLOOKUP(OFFSET($A23,0,43*QUOTIENT(COLUMN()-8,43)+2),Planning2!$B$4:$E$16,3,0),IF(AND(OR(G23="RCN",G23="COR",G23="CPD Att",G23="CPD Nok",G23="AAH",G23="AIH",G23="ANH",G23="DEL",G23="VMH"),I23=""),VLOOKUP(OFFSET($A23,0,43*QUOTIENT(COLUMN()-8,43)+6),Planning2!$B$4:$E$16,3,0),"")),"")</f>
        <v/>
      </c>
      <c r="F23" s="83" t="str">
        <f ca="1">IFERROR(IF(AND(G23="",I23=""),VLOOKUP(OFFSET($A23,0,43*QUOTIENT(COLUMN()-8,43)+2),Planning2!$B$4:$E$16,4,0),IF(AND(OR(G23="RCN",G23="COR",G23="CPD Att",G23="CPD Nok",G23="AAH",G23="AIH",G23="ANH",G23="DEL",G23="VMH"),I23=""),VLOOKUP(OFFSET($A23,0,43*QUOTIENT(COLUMN()-8,43)+6),Planning2!$B$4:$E$16,4,0),"")),"")</f>
        <v/>
      </c>
      <c r="G23" s="9"/>
      <c r="H23" s="10"/>
      <c r="I23" s="11" t="str">
        <f>IF(OR(D$3=Calendrier2!$E$15,D$3=Calendrier2!$E$16,D$3=Calendrier2!$E$17,D$3=Calendrier2!$E$18,D$3=Calendrier2!$E$19,D$3=Calendrier2!$E$20,D$3=Calendrier2!$E$21,D$3=Calendrier2!$E$22,D$3=Calendrier2!$E$23,D$3=Calendrier2!$E$24,D$3=Calendrier2!$E$25,D$3=Calendrier2!$E$26,D$3=Calendrier2!$E$27),"OUI","")</f>
        <v/>
      </c>
      <c r="J23" s="82"/>
      <c r="L23" s="65">
        <f t="shared" si="0"/>
        <v>0</v>
      </c>
      <c r="M23" s="66">
        <f t="shared" si="1"/>
        <v>0</v>
      </c>
      <c r="N23" s="67">
        <f t="shared" si="2"/>
        <v>0</v>
      </c>
    </row>
    <row r="24" spans="2:14">
      <c r="C24" s="8"/>
      <c r="D24" s="83" t="str">
        <f ca="1">IFERROR(IF(AND(G24="",I24=""),VLOOKUP(OFFSET($A24,0,43*QUOTIENT(COLUMN()-8,43)+2),Planning2!$B$4:$E$16,2,0),IF(AND(OR(G24="RCN",G24="COR",G24="CPD Att",G24="CPD Nok",G24="AAH",G24="AIH",G24="ANH",G24="DEL",G24="VMH"),I24=""),VLOOKUP(OFFSET($A24,0,43*QUOTIENT(COLUMN()-8,43)+6),Planning2!$B$4:$E$16,2,0),"")),"")</f>
        <v/>
      </c>
      <c r="E24" s="83" t="str">
        <f ca="1">IFERROR(IF(AND(G24="",I24=""),VLOOKUP(OFFSET($A24,0,43*QUOTIENT(COLUMN()-8,43)+2),Planning2!$B$4:$E$16,3,0),IF(AND(OR(G24="RCN",G24="COR",G24="CPD Att",G24="CPD Nok",G24="AAH",G24="AIH",G24="ANH",G24="DEL",G24="VMH"),I24=""),VLOOKUP(OFFSET($A24,0,43*QUOTIENT(COLUMN()-8,43)+6),Planning2!$B$4:$E$16,3,0),"")),"")</f>
        <v/>
      </c>
      <c r="F24" s="83" t="str">
        <f ca="1">IFERROR(IF(AND(G24="",I24=""),VLOOKUP(OFFSET($A24,0,43*QUOTIENT(COLUMN()-8,43)+2),Planning2!$B$4:$E$16,4,0),IF(AND(OR(G24="RCN",G24="COR",G24="CPD Att",G24="CPD Nok",G24="AAH",G24="AIH",G24="ANH",G24="DEL",G24="VMH"),I24=""),VLOOKUP(OFFSET($A24,0,43*QUOTIENT(COLUMN()-8,43)+6),Planning2!$B$4:$E$16,4,0),"")),"")</f>
        <v/>
      </c>
      <c r="G24" s="9"/>
      <c r="H24" s="10"/>
      <c r="I24" s="11" t="str">
        <f>IF(OR(D$3=Calendrier2!$E$15,D$3=Calendrier2!$E$16,D$3=Calendrier2!$E$17,D$3=Calendrier2!$E$18,D$3=Calendrier2!$E$19,D$3=Calendrier2!$E$20,D$3=Calendrier2!$E$21,D$3=Calendrier2!$E$22,D$3=Calendrier2!$E$23,D$3=Calendrier2!$E$24,D$3=Calendrier2!$E$25,D$3=Calendrier2!$E$26,D$3=Calendrier2!$E$27),"OUI","")</f>
        <v/>
      </c>
      <c r="J24" s="82"/>
      <c r="L24" s="65">
        <f t="shared" si="0"/>
        <v>0</v>
      </c>
      <c r="M24" s="66">
        <f t="shared" si="1"/>
        <v>0</v>
      </c>
      <c r="N24" s="67">
        <f t="shared" si="2"/>
        <v>0</v>
      </c>
    </row>
    <row r="25" spans="2:14">
      <c r="C25" s="15"/>
      <c r="D25" s="83" t="str">
        <f ca="1">IFERROR(IF(AND(G25="",I25=""),VLOOKUP(OFFSET($A25,0,43*QUOTIENT(COLUMN()-8,43)+2),Planning2!$B$4:$E$16,2,0),IF(AND(OR(G25="RCN",G25="COR",G25="CPD Att",G25="CPD Nok",G25="AAH",G25="AIH",G25="ANH",G25="DEL",G25="VMH"),I25=""),VLOOKUP(OFFSET($A25,0,43*QUOTIENT(COLUMN()-8,43)+6),Planning2!$B$4:$E$16,2,0),"")),"")</f>
        <v/>
      </c>
      <c r="E25" s="83" t="str">
        <f ca="1">IFERROR(IF(AND(G25="",I25=""),VLOOKUP(OFFSET($A25,0,43*QUOTIENT(COLUMN()-8,43)+2),Planning2!$B$4:$E$16,3,0),IF(AND(OR(G25="RCN",G25="COR",G25="CPD Att",G25="CPD Nok",G25="AAH",G25="AIH",G25="ANH",G25="DEL",G25="VMH"),I25=""),VLOOKUP(OFFSET($A25,0,43*QUOTIENT(COLUMN()-8,43)+6),Planning2!$B$4:$E$16,3,0),"")),"")</f>
        <v/>
      </c>
      <c r="F25" s="83" t="str">
        <f ca="1">IFERROR(IF(AND(G25="",I25=""),VLOOKUP(OFFSET($A25,0,43*QUOTIENT(COLUMN()-8,43)+2),Planning2!$B$4:$E$16,4,0),IF(AND(OR(G25="RCN",G25="COR",G25="CPD Att",G25="CPD Nok",G25="AAH",G25="AIH",G25="ANH",G25="DEL",G25="VMH"),I25=""),VLOOKUP(OFFSET($A25,0,43*QUOTIENT(COLUMN()-8,43)+6),Planning2!$B$4:$E$16,4,0),"")),"")</f>
        <v/>
      </c>
      <c r="G25" s="9"/>
      <c r="H25" s="10"/>
      <c r="I25" s="11" t="str">
        <f>IF(OR(D$3=Calendrier2!$E$15,D$3=Calendrier2!$E$16,D$3=Calendrier2!$E$17,D$3=Calendrier2!$E$18,D$3=Calendrier2!$E$19,D$3=Calendrier2!$E$20,D$3=Calendrier2!$E$21,D$3=Calendrier2!$E$22,D$3=Calendrier2!$E$23,D$3=Calendrier2!$E$24,D$3=Calendrier2!$E$25,D$3=Calendrier2!$E$26,D$3=Calendrier2!$E$27),"OUI","")</f>
        <v/>
      </c>
      <c r="J25" s="82"/>
      <c r="L25" s="65">
        <f t="shared" si="0"/>
        <v>0</v>
      </c>
      <c r="M25" s="66">
        <f t="shared" si="1"/>
        <v>0</v>
      </c>
      <c r="N25" s="67">
        <f t="shared" si="2"/>
        <v>0</v>
      </c>
    </row>
    <row r="26" spans="2:14">
      <c r="C26" s="8"/>
      <c r="D26" s="83" t="str">
        <f ca="1">IFERROR(IF(AND(G26="",I26=""),VLOOKUP(OFFSET($A26,0,43*QUOTIENT(COLUMN()-8,43)+2),Planning2!$B$4:$E$16,2,0),IF(AND(OR(G26="RCN",G26="COR",G26="CPD Att",G26="CPD Nok",G26="AAH",G26="AIH",G26="ANH",G26="DEL",G26="VMH"),I26=""),VLOOKUP(OFFSET($A26,0,43*QUOTIENT(COLUMN()-8,43)+6),Planning2!$B$4:$E$16,2,0),"")),"")</f>
        <v/>
      </c>
      <c r="E26" s="83" t="str">
        <f ca="1">IFERROR(IF(AND(G26="",I26=""),VLOOKUP(OFFSET($A26,0,43*QUOTIENT(COLUMN()-8,43)+2),Planning2!$B$4:$E$16,3,0),IF(AND(OR(G26="RCN",G26="COR",G26="CPD Att",G26="CPD Nok",G26="AAH",G26="AIH",G26="ANH",G26="DEL",G26="VMH"),I26=""),VLOOKUP(OFFSET($A26,0,43*QUOTIENT(COLUMN()-8,43)+6),Planning2!$B$4:$E$16,3,0),"")),"")</f>
        <v/>
      </c>
      <c r="F26" s="83" t="str">
        <f ca="1">IFERROR(IF(AND(G26="",I26=""),VLOOKUP(OFFSET($A26,0,43*QUOTIENT(COLUMN()-8,43)+2),Planning2!$B$4:$E$16,4,0),IF(AND(OR(G26="RCN",G26="COR",G26="CPD Att",G26="CPD Nok",G26="AAH",G26="AIH",G26="ANH",G26="DEL",G26="VMH"),I26=""),VLOOKUP(OFFSET($A26,0,43*QUOTIENT(COLUMN()-8,43)+6),Planning2!$B$4:$E$16,4,0),"")),"")</f>
        <v/>
      </c>
      <c r="G26" s="9"/>
      <c r="H26" s="10"/>
      <c r="I26" s="11" t="str">
        <f>IF(OR(D$3=Calendrier2!$E$15,D$3=Calendrier2!$E$16,D$3=Calendrier2!$E$17,D$3=Calendrier2!$E$18,D$3=Calendrier2!$E$19,D$3=Calendrier2!$E$20,D$3=Calendrier2!$E$21,D$3=Calendrier2!$E$22,D$3=Calendrier2!$E$23,D$3=Calendrier2!$E$24,D$3=Calendrier2!$E$25,D$3=Calendrier2!$E$26,D$3=Calendrier2!$E$27),"OUI","")</f>
        <v/>
      </c>
      <c r="J26" s="82"/>
      <c r="L26" s="65">
        <f t="shared" si="0"/>
        <v>0</v>
      </c>
      <c r="M26" s="66">
        <f t="shared" si="1"/>
        <v>0</v>
      </c>
      <c r="N26" s="67">
        <f t="shared" si="2"/>
        <v>0</v>
      </c>
    </row>
    <row r="27" spans="2:14">
      <c r="C27" s="12"/>
      <c r="D27" s="83" t="str">
        <f ca="1">IFERROR(IF(AND(G27="",I27=""),VLOOKUP(OFFSET($A27,0,43*QUOTIENT(COLUMN()-8,43)+2),Planning2!$B$4:$E$16,2,0),IF(AND(OR(G27="RCN",G27="COR",G27="CPD Att",G27="CPD Nok",G27="AAH",G27="AIH",G27="ANH",G27="DEL",G27="VMH"),I27=""),VLOOKUP(OFFSET($A27,0,43*QUOTIENT(COLUMN()-8,43)+6),Planning2!$B$4:$E$16,2,0),"")),"")</f>
        <v/>
      </c>
      <c r="E27" s="83" t="str">
        <f ca="1">IFERROR(IF(AND(G27="",I27=""),VLOOKUP(OFFSET($A27,0,43*QUOTIENT(COLUMN()-8,43)+2),Planning2!$B$4:$E$16,3,0),IF(AND(OR(G27="RCN",G27="COR",G27="CPD Att",G27="CPD Nok",G27="AAH",G27="AIH",G27="ANH",G27="DEL",G27="VMH"),I27=""),VLOOKUP(OFFSET($A27,0,43*QUOTIENT(COLUMN()-8,43)+6),Planning2!$B$4:$E$16,3,0),"")),"")</f>
        <v/>
      </c>
      <c r="F27" s="83" t="str">
        <f ca="1">IFERROR(IF(AND(G27="",I27=""),VLOOKUP(OFFSET($A27,0,43*QUOTIENT(COLUMN()-8,43)+2),Planning2!$B$4:$E$16,4,0),IF(AND(OR(G27="RCN",G27="COR",G27="CPD Att",G27="CPD Nok",G27="AAH",G27="AIH",G27="ANH",G27="DEL",G27="VMH"),I27=""),VLOOKUP(OFFSET($A27,0,43*QUOTIENT(COLUMN()-8,43)+6),Planning2!$B$4:$E$16,4,0),"")),"")</f>
        <v/>
      </c>
      <c r="G27" s="9"/>
      <c r="H27" s="10"/>
      <c r="I27" s="11" t="str">
        <f>IF(OR(D$3=Calendrier2!$E$15,D$3=Calendrier2!$E$16,D$3=Calendrier2!$E$17,D$3=Calendrier2!$E$18,D$3=Calendrier2!$E$19,D$3=Calendrier2!$E$20,D$3=Calendrier2!$E$21,D$3=Calendrier2!$E$22,D$3=Calendrier2!$E$23,D$3=Calendrier2!$E$24,D$3=Calendrier2!$E$25,D$3=Calendrier2!$E$26,D$3=Calendrier2!$E$27),"OUI","")</f>
        <v/>
      </c>
      <c r="J27" s="82"/>
      <c r="L27" s="65">
        <f t="shared" si="0"/>
        <v>0</v>
      </c>
      <c r="M27" s="66">
        <f t="shared" si="1"/>
        <v>0</v>
      </c>
      <c r="N27" s="67">
        <f t="shared" si="2"/>
        <v>0</v>
      </c>
    </row>
    <row r="28" spans="2:14">
      <c r="C28" s="8"/>
      <c r="D28" s="83" t="str">
        <f ca="1">IFERROR(IF(AND(G28="",I28=""),VLOOKUP(OFFSET($A28,0,43*QUOTIENT(COLUMN()-8,43)+2),Planning2!$B$4:$E$16,2,0),IF(AND(OR(G28="RCN",G28="COR",G28="CPD Att",G28="CPD Nok",G28="AAH",G28="AIH",G28="ANH",G28="DEL",G28="VMH"),I28=""),VLOOKUP(OFFSET($A28,0,43*QUOTIENT(COLUMN()-8,43)+6),Planning2!$B$4:$E$16,2,0),"")),"")</f>
        <v/>
      </c>
      <c r="E28" s="83" t="str">
        <f ca="1">IFERROR(IF(AND(G28="",I28=""),VLOOKUP(OFFSET($A28,0,43*QUOTIENT(COLUMN()-8,43)+2),Planning2!$B$4:$E$16,3,0),IF(AND(OR(G28="RCN",G28="COR",G28="CPD Att",G28="CPD Nok",G28="AAH",G28="AIH",G28="ANH",G28="DEL",G28="VMH"),I28=""),VLOOKUP(OFFSET($A28,0,43*QUOTIENT(COLUMN()-8,43)+6),Planning2!$B$4:$E$16,3,0),"")),"")</f>
        <v/>
      </c>
      <c r="F28" s="83" t="str">
        <f ca="1">IFERROR(IF(AND(G28="",I28=""),VLOOKUP(OFFSET($A28,0,43*QUOTIENT(COLUMN()-8,43)+2),Planning2!$B$4:$E$16,4,0),IF(AND(OR(G28="RCN",G28="COR",G28="CPD Att",G28="CPD Nok",G28="AAH",G28="AIH",G28="ANH",G28="DEL",G28="VMH"),I28=""),VLOOKUP(OFFSET($A28,0,43*QUOTIENT(COLUMN()-8,43)+6),Planning2!$B$4:$E$16,4,0),"")),"")</f>
        <v/>
      </c>
      <c r="G28" s="9"/>
      <c r="H28" s="10"/>
      <c r="I28" s="11" t="str">
        <f>IF(OR(D$3=Calendrier2!$E$15,D$3=Calendrier2!$E$16,D$3=Calendrier2!$E$17,D$3=Calendrier2!$E$18,D$3=Calendrier2!$E$19,D$3=Calendrier2!$E$20,D$3=Calendrier2!$E$21,D$3=Calendrier2!$E$22,D$3=Calendrier2!$E$23,D$3=Calendrier2!$E$24,D$3=Calendrier2!$E$25,D$3=Calendrier2!$E$26,D$3=Calendrier2!$E$27),"OUI","")</f>
        <v/>
      </c>
      <c r="J28" s="82"/>
      <c r="L28" s="65">
        <f t="shared" si="0"/>
        <v>0</v>
      </c>
      <c r="M28" s="66">
        <f t="shared" si="1"/>
        <v>0</v>
      </c>
      <c r="N28" s="67">
        <f t="shared" si="2"/>
        <v>0</v>
      </c>
    </row>
    <row r="29" spans="2:14">
      <c r="C29" s="12"/>
      <c r="D29" s="83" t="str">
        <f ca="1">IFERROR(IF(AND(G29="",I29=""),VLOOKUP(OFFSET($A29,0,43*QUOTIENT(COLUMN()-8,43)+2),Planning2!$B$4:$E$16,2,0),IF(AND(OR(G29="RCN",G29="COR",G29="CPD Att",G29="CPD Nok",G29="AAH",G29="AIH",G29="ANH",G29="DEL",G29="VMH"),I29=""),VLOOKUP(OFFSET($A29,0,43*QUOTIENT(COLUMN()-8,43)+6),Planning2!$B$4:$E$16,2,0),"")),"")</f>
        <v/>
      </c>
      <c r="E29" s="83" t="str">
        <f ca="1">IFERROR(IF(AND(G29="",I29=""),VLOOKUP(OFFSET($A29,0,43*QUOTIENT(COLUMN()-8,43)+2),Planning2!$B$4:$E$16,3,0),IF(AND(OR(G29="RCN",G29="COR",G29="CPD Att",G29="CPD Nok",G29="AAH",G29="AIH",G29="ANH",G29="DEL",G29="VMH"),I29=""),VLOOKUP(OFFSET($A29,0,43*QUOTIENT(COLUMN()-8,43)+6),Planning2!$B$4:$E$16,3,0),"")),"")</f>
        <v/>
      </c>
      <c r="F29" s="83" t="str">
        <f ca="1">IFERROR(IF(AND(G29="",I29=""),VLOOKUP(OFFSET($A29,0,43*QUOTIENT(COLUMN()-8,43)+2),Planning2!$B$4:$E$16,4,0),IF(AND(OR(G29="RCN",G29="COR",G29="CPD Att",G29="CPD Nok",G29="AAH",G29="AIH",G29="ANH",G29="DEL",G29="VMH"),I29=""),VLOOKUP(OFFSET($A29,0,43*QUOTIENT(COLUMN()-8,43)+6),Planning2!$B$4:$E$16,4,0),"")),"")</f>
        <v/>
      </c>
      <c r="G29" s="9"/>
      <c r="H29" s="10"/>
      <c r="I29" s="11" t="str">
        <f>IF(OR(D$3=Calendrier2!$E$15,D$3=Calendrier2!$E$16,D$3=Calendrier2!$E$17,D$3=Calendrier2!$E$18,D$3=Calendrier2!$E$19,D$3=Calendrier2!$E$20,D$3=Calendrier2!$E$21,D$3=Calendrier2!$E$22,D$3=Calendrier2!$E$23,D$3=Calendrier2!$E$24,D$3=Calendrier2!$E$25,D$3=Calendrier2!$E$26,D$3=Calendrier2!$E$27),"OUI","")</f>
        <v/>
      </c>
      <c r="J29" s="82"/>
      <c r="L29" s="65">
        <f t="shared" si="0"/>
        <v>0</v>
      </c>
      <c r="M29" s="66">
        <f t="shared" si="1"/>
        <v>0</v>
      </c>
      <c r="N29" s="67">
        <f t="shared" si="2"/>
        <v>0</v>
      </c>
    </row>
    <row r="30" spans="2:14">
      <c r="C30" s="8"/>
      <c r="D30" s="83" t="str">
        <f ca="1">IFERROR(IF(AND(G30="",I30=""),VLOOKUP(OFFSET($A30,0,43*QUOTIENT(COLUMN()-8,43)+2),Planning2!$B$4:$E$16,2,0),IF(AND(OR(G30="RCN",G30="COR",G30="CPD Att",G30="CPD Nok",G30="AAH",G30="AIH",G30="ANH",G30="DEL",G30="VMH"),I30=""),VLOOKUP(OFFSET($A30,0,43*QUOTIENT(COLUMN()-8,43)+6),Planning2!$B$4:$E$16,2,0),"")),"")</f>
        <v/>
      </c>
      <c r="E30" s="83" t="str">
        <f ca="1">IFERROR(IF(AND(G30="",I30=""),VLOOKUP(OFFSET($A30,0,43*QUOTIENT(COLUMN()-8,43)+2),Planning2!$B$4:$E$16,3,0),IF(AND(OR(G30="RCN",G30="COR",G30="CPD Att",G30="CPD Nok",G30="AAH",G30="AIH",G30="ANH",G30="DEL",G30="VMH"),I30=""),VLOOKUP(OFFSET($A30,0,43*QUOTIENT(COLUMN()-8,43)+6),Planning2!$B$4:$E$16,3,0),"")),"")</f>
        <v/>
      </c>
      <c r="F30" s="83" t="str">
        <f ca="1">IFERROR(IF(AND(G30="",I30=""),VLOOKUP(OFFSET($A30,0,43*QUOTIENT(COLUMN()-8,43)+2),Planning2!$B$4:$E$16,4,0),IF(AND(OR(G30="RCN",G30="COR",G30="CPD Att",G30="CPD Nok",G30="AAH",G30="AIH",G30="ANH",G30="DEL",G30="VMH"),I30=""),VLOOKUP(OFFSET($A30,0,43*QUOTIENT(COLUMN()-8,43)+6),Planning2!$B$4:$E$16,4,0),"")),"")</f>
        <v/>
      </c>
      <c r="G30" s="9"/>
      <c r="H30" s="10"/>
      <c r="I30" s="11" t="str">
        <f>IF(OR(D$3=Calendrier2!$E$15,D$3=Calendrier2!$E$16,D$3=Calendrier2!$E$17,D$3=Calendrier2!$E$18,D$3=Calendrier2!$E$19,D$3=Calendrier2!$E$20,D$3=Calendrier2!$E$21,D$3=Calendrier2!$E$22,D$3=Calendrier2!$E$23,D$3=Calendrier2!$E$24,D$3=Calendrier2!$E$25,D$3=Calendrier2!$E$26,D$3=Calendrier2!$E$27),"OUI","")</f>
        <v/>
      </c>
      <c r="J30" s="82"/>
      <c r="L30" s="65">
        <f t="shared" si="0"/>
        <v>0</v>
      </c>
      <c r="M30" s="66">
        <f t="shared" si="1"/>
        <v>0</v>
      </c>
      <c r="N30" s="67">
        <f t="shared" si="2"/>
        <v>0</v>
      </c>
    </row>
    <row r="31" spans="2:14">
      <c r="C31" s="8"/>
      <c r="D31" s="83" t="str">
        <f ca="1">IFERROR(IF(AND(G31="",I31=""),VLOOKUP(OFFSET($A31,0,43*QUOTIENT(COLUMN()-8,43)+2),Planning2!$B$4:$E$16,2,0),IF(AND(OR(G31="RCN",G31="COR",G31="CPD Att",G31="CPD Nok",G31="AAH",G31="AIH",G31="ANH",G31="DEL",G31="VMH"),I31=""),VLOOKUP(OFFSET($A31,0,43*QUOTIENT(COLUMN()-8,43)+6),Planning2!$B$4:$E$16,2,0),"")),"")</f>
        <v/>
      </c>
      <c r="E31" s="83" t="str">
        <f ca="1">IFERROR(IF(AND(G31="",I31=""),VLOOKUP(OFFSET($A31,0,43*QUOTIENT(COLUMN()-8,43)+2),Planning2!$B$4:$E$16,3,0),IF(AND(OR(G31="RCN",G31="COR",G31="CPD Att",G31="CPD Nok",G31="AAH",G31="AIH",G31="ANH",G31="DEL",G31="VMH"),I31=""),VLOOKUP(OFFSET($A31,0,43*QUOTIENT(COLUMN()-8,43)+6),Planning2!$B$4:$E$16,3,0),"")),"")</f>
        <v/>
      </c>
      <c r="F31" s="83" t="str">
        <f ca="1">IFERROR(IF(AND(G31="",I31=""),VLOOKUP(OFFSET($A31,0,43*QUOTIENT(COLUMN()-8,43)+2),Planning2!$B$4:$E$16,4,0),IF(AND(OR(G31="RCN",G31="COR",G31="CPD Att",G31="CPD Nok",G31="AAH",G31="AIH",G31="ANH",G31="DEL",G31="VMH"),I31=""),VLOOKUP(OFFSET($A31,0,43*QUOTIENT(COLUMN()-8,43)+6),Planning2!$B$4:$E$16,4,0),"")),"")</f>
        <v/>
      </c>
      <c r="G31" s="9"/>
      <c r="H31" s="10"/>
      <c r="I31" s="11" t="str">
        <f>IF(OR(D$3=Calendrier2!$E$15,D$3=Calendrier2!$E$16,D$3=Calendrier2!$E$17,D$3=Calendrier2!$E$18,D$3=Calendrier2!$E$19,D$3=Calendrier2!$E$20,D$3=Calendrier2!$E$21,D$3=Calendrier2!$E$22,D$3=Calendrier2!$E$23,D$3=Calendrier2!$E$24,D$3=Calendrier2!$E$25,D$3=Calendrier2!$E$26,D$3=Calendrier2!$E$27),"OUI","")</f>
        <v/>
      </c>
      <c r="J31" s="82"/>
      <c r="L31" s="65">
        <f t="shared" si="0"/>
        <v>0</v>
      </c>
      <c r="M31" s="66">
        <f t="shared" si="1"/>
        <v>0</v>
      </c>
      <c r="N31" s="67">
        <f t="shared" si="2"/>
        <v>0</v>
      </c>
    </row>
    <row r="32" spans="2:14">
      <c r="C32" s="8"/>
      <c r="D32" s="83" t="str">
        <f ca="1">IFERROR(IF(AND(G32="",I32=""),VLOOKUP(OFFSET($A32,0,43*QUOTIENT(COLUMN()-8,43)+2),Planning2!$B$4:$E$16,2,0),IF(AND(OR(G32="RCN",G32="COR",G32="CPD Att",G32="CPD Nok",G32="AAH",G32="AIH",G32="ANH",G32="DEL",G32="VMH"),I32=""),VLOOKUP(OFFSET($A32,0,43*QUOTIENT(COLUMN()-8,43)+6),Planning2!$B$4:$E$16,2,0),"")),"")</f>
        <v/>
      </c>
      <c r="E32" s="83" t="str">
        <f ca="1">IFERROR(IF(AND(G32="",I32=""),VLOOKUP(OFFSET($A32,0,43*QUOTIENT(COLUMN()-8,43)+2),Planning2!$B$4:$E$16,3,0),IF(AND(OR(G32="RCN",G32="COR",G32="CPD Att",G32="CPD Nok",G32="AAH",G32="AIH",G32="ANH",G32="DEL",G32="VMH"),I32=""),VLOOKUP(OFFSET($A32,0,43*QUOTIENT(COLUMN()-8,43)+6),Planning2!$B$4:$E$16,3,0),"")),"")</f>
        <v/>
      </c>
      <c r="F32" s="83" t="str">
        <f ca="1">IFERROR(IF(AND(G32="",I32=""),VLOOKUP(OFFSET($A32,0,43*QUOTIENT(COLUMN()-8,43)+2),Planning2!$B$4:$E$16,4,0),IF(AND(OR(G32="RCN",G32="COR",G32="CPD Att",G32="CPD Nok",G32="AAH",G32="AIH",G32="ANH",G32="DEL",G32="VMH"),I32=""),VLOOKUP(OFFSET($A32,0,43*QUOTIENT(COLUMN()-8,43)+6),Planning2!$B$4:$E$16,4,0),"")),"")</f>
        <v/>
      </c>
      <c r="G32" s="9"/>
      <c r="H32" s="10"/>
      <c r="I32" s="11" t="str">
        <f>IF(OR(D$3=Calendrier2!$E$15,D$3=Calendrier2!$E$16,D$3=Calendrier2!$E$17,D$3=Calendrier2!$E$18,D$3=Calendrier2!$E$19,D$3=Calendrier2!$E$20,D$3=Calendrier2!$E$21,D$3=Calendrier2!$E$22,D$3=Calendrier2!$E$23,D$3=Calendrier2!$E$24,D$3=Calendrier2!$E$25,D$3=Calendrier2!$E$26,D$3=Calendrier2!$E$27),"OUI","")</f>
        <v/>
      </c>
      <c r="J32" s="82"/>
      <c r="L32" s="65">
        <f t="shared" si="0"/>
        <v>0</v>
      </c>
      <c r="M32" s="66">
        <f t="shared" si="1"/>
        <v>0</v>
      </c>
      <c r="N32" s="67">
        <f t="shared" si="2"/>
        <v>0</v>
      </c>
    </row>
    <row r="33" spans="3:14">
      <c r="C33" s="8"/>
      <c r="D33" s="83" t="str">
        <f ca="1">IFERROR(IF(AND(G33="",I33=""),VLOOKUP(OFFSET($A33,0,43*QUOTIENT(COLUMN()-8,43)+2),Planning2!$B$4:$E$16,2,0),IF(AND(OR(G33="RCN",G33="COR",G33="CPD Att",G33="CPD Nok",G33="AAH",G33="AIH",G33="ANH",G33="DEL",G33="VMH"),I33=""),VLOOKUP(OFFSET($A33,0,43*QUOTIENT(COLUMN()-8,43)+6),Planning2!$B$4:$E$16,2,0),"")),"")</f>
        <v/>
      </c>
      <c r="E33" s="83" t="str">
        <f ca="1">IFERROR(IF(AND(G33="",I33=""),VLOOKUP(OFFSET($A33,0,43*QUOTIENT(COLUMN()-8,43)+2),Planning2!$B$4:$E$16,3,0),IF(AND(OR(G33="RCN",G33="COR",G33="CPD Att",G33="CPD Nok",G33="AAH",G33="AIH",G33="ANH",G33="DEL",G33="VMH"),I33=""),VLOOKUP(OFFSET($A33,0,43*QUOTIENT(COLUMN()-8,43)+6),Planning2!$B$4:$E$16,3,0),"")),"")</f>
        <v/>
      </c>
      <c r="F33" s="83" t="str">
        <f ca="1">IFERROR(IF(AND(G33="",I33=""),VLOOKUP(OFFSET($A33,0,43*QUOTIENT(COLUMN()-8,43)+2),Planning2!$B$4:$E$16,4,0),IF(AND(OR(G33="RCN",G33="COR",G33="CPD Att",G33="CPD Nok",G33="AAH",G33="AIH",G33="ANH",G33="DEL",G33="VMH"),I33=""),VLOOKUP(OFFSET($A33,0,43*QUOTIENT(COLUMN()-8,43)+6),Planning2!$B$4:$E$16,4,0),"")),"")</f>
        <v/>
      </c>
      <c r="G33" s="9"/>
      <c r="H33" s="10"/>
      <c r="I33" s="11" t="str">
        <f>IF(OR(D$3=Calendrier2!$E$15,D$3=Calendrier2!$E$16,D$3=Calendrier2!$E$17,D$3=Calendrier2!$E$18,D$3=Calendrier2!$E$19,D$3=Calendrier2!$E$20,D$3=Calendrier2!$E$21,D$3=Calendrier2!$E$22,D$3=Calendrier2!$E$23,D$3=Calendrier2!$E$24,D$3=Calendrier2!$E$25,D$3=Calendrier2!$E$26,D$3=Calendrier2!$E$27),"OUI","")</f>
        <v/>
      </c>
      <c r="J33" s="82"/>
      <c r="L33" s="65">
        <f t="shared" si="0"/>
        <v>0</v>
      </c>
      <c r="M33" s="66">
        <f t="shared" si="1"/>
        <v>0</v>
      </c>
      <c r="N33" s="67">
        <f t="shared" si="2"/>
        <v>0</v>
      </c>
    </row>
  </sheetData>
  <mergeCells count="4">
    <mergeCell ref="L3:N3"/>
    <mergeCell ref="D3:I3"/>
    <mergeCell ref="L1:N1"/>
    <mergeCell ref="D1:I1"/>
  </mergeCell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872DE66F-3BC2-49FC-94E6-E866E4290119}">
            <xm:f>AND(OR($H6&lt;&gt;Calendrier2!#REF!, $I6&lt;&gt;Calendrier2!#REF!,$K6&lt;&gt;Calendrier2!#REF!),OR($H6&lt;&gt;Calendrier2!#REF!,$I6&lt;&gt;Calendrier2!#REF!,$K6&lt;&gt;Calendrier2!#REF!),OR($H6&lt;&gt;Calendrier2!#REF!,$I6&lt;&gt;Calendrier2!#REF!,$K6&lt;&gt;Calendrier2!#REF!),OR($H6&lt;&gt;Calendrier2!#REF!,$I6&lt;&gt;Calendrier2!#REF!,$K6&lt;&gt;Calendrier2!#REF!),OR($H6&lt;&gt;Calendrier2!#REF!,$I6&lt;&gt;Calendrier2!#REF!,$K6&lt;&gt;Calendrier2!#REF!),OR($H6&lt;&gt;Calendrier2!#REF!,$I6&lt;&gt;Calendrier2!#REF!,$K6&lt;&gt;Calendrier2!#REF!),OR($H6&lt;&gt;Calendrier2!#REF!,$I6&lt;&gt;Calendrier2!#REF!,$K6&lt;&gt;Calendrier2!#REF!),OR($H6&lt;&gt;Calendrier2!#REF!,$I6&lt;&gt;Calendrier2!#REF!,$K6&lt;&gt;Calendrier2!#REF!),OR($H6&lt;&gt;Calendrier2!#REF!,$I6&lt;&gt;Calendrier2!#REF!,$K6&lt;&gt;Calendrier2!#REF!),OR($H6&lt;&gt;Calendrier2!#REF!,$I6&lt;&gt;Calendrier2!#REF!,$K6&lt;&gt;Calendrier2!#REF!))</xm:f>
            <x14:dxf>
              <font>
                <color rgb="FFFF0000"/>
              </font>
            </x14:dxf>
          </x14:cfRule>
          <xm:sqref>D6:F33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Planning2!$B$4:$B$16</xm:f>
          </x14:formula1>
          <xm:sqref>C6:C33</xm:sqref>
        </x14:dataValidation>
        <x14:dataValidation type="list" allowBlank="1" showInputMessage="1" showErrorMessage="1">
          <x14:formula1>
            <xm:f>Calendrier2!$K$15:$K$46</xm:f>
          </x14:formula1>
          <xm:sqref>G7:G33</xm:sqref>
        </x14:dataValidation>
        <x14:dataValidation type="list" allowBlank="1" showInputMessage="1" showErrorMessage="1">
          <x14:formula1>
            <xm:f>Calendrier2!$K$15:$K$48</xm:f>
          </x14:formula1>
          <xm:sqref>G6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L17"/>
  <sheetViews>
    <sheetView tabSelected="1" workbookViewId="0">
      <selection activeCell="D6" sqref="D6"/>
    </sheetView>
  </sheetViews>
  <sheetFormatPr baseColWidth="10" defaultRowHeight="15"/>
  <sheetData>
    <row r="1" spans="2:12" ht="15.75" thickBot="1">
      <c r="B1" s="1" t="s">
        <v>115</v>
      </c>
      <c r="C1" s="90"/>
      <c r="D1" s="91"/>
      <c r="I1" s="1" t="s">
        <v>114</v>
      </c>
      <c r="J1" s="90"/>
      <c r="K1" s="91"/>
    </row>
    <row r="2" spans="2:12">
      <c r="B2" t="s">
        <v>28</v>
      </c>
      <c r="D2">
        <f>IFERROR(VLOOKUP(B2,Calendrier2!B15:C27,2,FALSE),0)</f>
        <v>1</v>
      </c>
    </row>
    <row r="3" spans="2:12" ht="15.75" thickBot="1">
      <c r="I3">
        <f>MATCH(D2,Calendrier2!V:V,1)</f>
        <v>32</v>
      </c>
    </row>
    <row r="4" spans="2:12">
      <c r="C4" s="68" t="s">
        <v>112</v>
      </c>
      <c r="D4" s="69"/>
      <c r="I4" s="75">
        <f>MATCH(D2,Calendrier2!V:V,0)</f>
        <v>2</v>
      </c>
      <c r="J4" s="76"/>
      <c r="K4" s="77"/>
      <c r="L4" s="74"/>
    </row>
    <row r="5" spans="2:12">
      <c r="B5" t="s">
        <v>116</v>
      </c>
      <c r="C5" s="70" t="s">
        <v>113</v>
      </c>
      <c r="D5" s="71" t="str">
        <f>"Sem "&amp;$K9</f>
        <v>Sem 1</v>
      </c>
      <c r="G5" s="73"/>
      <c r="I5" s="75">
        <f>MAX(INDEX(Calendrier2!W:W,I4),INDEX(Calendrier2!W:W,I3))</f>
        <v>52</v>
      </c>
      <c r="J5" s="78" t="str">
        <f>IF(Calendrier2!W2&gt;=52,IF(K3="",IF(K4="","",K4+1),K3),IF(AND(D2=1,I4&gt;=52),IF(I5&lt;5,"",I5),IF(I4-I5+1&lt;6,"",I4)))</f>
        <v/>
      </c>
      <c r="K5" s="77">
        <f>IF(AND(D2=1,I5&gt;=52),IF(I6&lt;5,"",I6),IF(I5-I6+1&lt;6,"",I5))</f>
        <v>5</v>
      </c>
      <c r="L5" s="74"/>
    </row>
    <row r="6" spans="2:12">
      <c r="B6" t="s">
        <v>119</v>
      </c>
      <c r="C6" s="65">
        <f t="shared" ref="C6" ca="1" si="0">SUM(D6:D6)</f>
        <v>8.9999999200000076</v>
      </c>
      <c r="D6" s="72">
        <f ca="1">IF(OFFSET('Saisie et bilan semaine'!M6,0,($J$10-1)*79)&lt;=35,IF(AND(MONTH(OFFSET('Saisie et bilan semaine'!E$4,0,($J$10-1)*79))=$D$2,ISNONTEXT(OFFSET('Saisie et bilan semaine'!E6,0,($J$10-1)*79))=TRUE,OFFSET('Saisie et bilan semaine'!E6,0,($J$10-1)*79)&gt;0.29166667),OFFSET('Saisie et bilan semaine'!E6,0,($J$10-1)*79)-0.29166667,0)+IF(AND(MONTH(OFFSET('Saisie et bilan semaine'!F$4,0,($J$10-1)*79))=$D$2,ISNONTEXT(OFFSET('Saisie et bilan semaine'!F6,0,($J$10-1)*79))=TRUE,OFFSET('Saisie et bilan semaine'!F6,0,($J$10-1)*79)&gt;0.29166667),OFFSET('Saisie et bilan semaine'!F6,0,($J$10-1)*79)-0.29166667,0)+IF(AND(MONTH(OFFSET('Saisie et bilan semaine'!G$4,0,($J$10-1)*79))=$D$2,ISNONTEXT(OFFSET('Saisie et bilan semaine'!G6,0,($J$10-1)*79))=TRUE,OFFSET('Saisie et bilan semaine'!G6,0,($J$10-1)*79)&gt;0.29166667),OFFSET('Saisie et bilan semaine'!G6,0,($J$10-1)*79)-0.29166667,0)+IF(AND(MONTH(OFFSET('Saisie et bilan semaine'!H$4,0,($J$10-1)*79))=$D$2,ISNONTEXT(OFFSET('Saisie et bilan semaine'!H6,0,($J$10-1)*79))=TRUE,OFFSET('Saisie et bilan semaine'!H6,0,($J$10-1)*79)&gt;0.29166667),OFFSET('Saisie et bilan semaine'!H6,0,($J$10-1)*79)-0.29166667,0)+IF(AND(MONTH(OFFSET('Saisie et bilan semaine'!I$4,0,($J$10-1)*79))=$D$2,ISNONTEXT(OFFSET('Saisie et bilan semaine'!I6,0,($J$10-1)*79))=TRUE,OFFSET('Saisie et bilan semaine'!I6,0,($J$10-1)*79)&gt;0.29166667),OFFSET('Saisie et bilan semaine'!I6,0,($J$10-1)*79)-0.29166667,0)+IF(AND(MONTH(OFFSET('Saisie et bilan semaine'!K$4,0,($J$10-1)*79))=$D$2,ISNONTEXT(OFFSET('Saisie et bilan semaine'!K6,0,($J$10-1)*79))=TRUE,OFFSET('Saisie et bilan semaine'!K6,0,($J$10-1)*79)&gt;0.29166667),OFFSET('Saisie et bilan semaine'!K6,0,($J$10-1)*79)-0.29166667,0)+IF(AND(MONTH(OFFSET('Saisie et bilan semaine'!L$4,0,($J$10-1)*79))=$D$2,ISNONTEXT(OFFSET('Saisie et bilan semaine'!L6,0,($J$10-1)*79))=TRUE,OFFSET('Saisie et bilan semaine'!L6,0,($J$10-1)*79)&gt;0.29166667),OFFSET('Saisie et bilan semaine'!L6,0,($J$10-1)*79)-0.29166667,0),0)*24</f>
        <v>8.9999999200000076</v>
      </c>
      <c r="I6" s="79">
        <f>MIN(INDEX(Calendrier2!W:W,I4),INDEX(Calendrier2!W:W,I3))</f>
        <v>5</v>
      </c>
      <c r="J6" s="79">
        <f>IF(Calendrier2!W2&gt;=52,IF(K5="",IF(K6="","",K6+1),K5),IF(AND(D2=1,I5&gt;=52),IF(I6&lt;4,"",IF(I6&lt;5,I6,I6-1)),IF(I5-I6+1&lt;5,"",IF(I5-I6+1&gt;5,J5-1,I5))))</f>
        <v>5</v>
      </c>
      <c r="K6" s="77">
        <f>IF(AND(D2=1,I5&gt;=52),IF(I6&lt;4,"",IF(I6&lt;5,I6,I6-1)),IF(I5-I6+1&lt;5,"",IF(I5-I6+1&gt;5,K5-1,I5)))</f>
        <v>4</v>
      </c>
      <c r="L6" s="74"/>
    </row>
    <row r="7" spans="2:12">
      <c r="B7" t="s">
        <v>119</v>
      </c>
      <c r="C7" s="65">
        <f t="shared" ref="C7:C17" ca="1" si="1">SUM(D7:D7)</f>
        <v>10.99999992</v>
      </c>
      <c r="D7" s="72">
        <f ca="1">IF(OFFSET('Saisie et bilan semaine'!M7,0,($J$10-1)*79)&lt;=35,IF(AND(MONTH(OFFSET('Saisie et bilan semaine'!E$4,0,($J$10-1)*79))=$D$2,ISNONTEXT(OFFSET('Saisie et bilan semaine'!E7,0,($J$10-1)*79))=TRUE,OFFSET('Saisie et bilan semaine'!E7,0,($J$10-1)*79)&gt;0.29166667),OFFSET('Saisie et bilan semaine'!E7,0,($J$10-1)*79)-0.29166667,0)+IF(AND(MONTH(OFFSET('Saisie et bilan semaine'!F$4,0,($J$10-1)*79))=$D$2,ISNONTEXT(OFFSET('Saisie et bilan semaine'!F7,0,($J$10-1)*79))=TRUE,OFFSET('Saisie et bilan semaine'!F7,0,($J$10-1)*79)&gt;0.29166667),OFFSET('Saisie et bilan semaine'!F7,0,($J$10-1)*79)-0.29166667,0)+IF(AND(MONTH(OFFSET('Saisie et bilan semaine'!G$4,0,($J$10-1)*79))=$D$2,ISNONTEXT(OFFSET('Saisie et bilan semaine'!G7,0,($J$10-1)*79))=TRUE,OFFSET('Saisie et bilan semaine'!G7,0,($J$10-1)*79)&gt;0.29166667),OFFSET('Saisie et bilan semaine'!G7,0,($J$10-1)*79)-0.29166667,0)+IF(AND(MONTH(OFFSET('Saisie et bilan semaine'!H$4,0,($J$10-1)*79))=$D$2,ISNONTEXT(OFFSET('Saisie et bilan semaine'!H7,0,($J$10-1)*79))=TRUE,OFFSET('Saisie et bilan semaine'!H7,0,($J$10-1)*79)&gt;0.29166667),OFFSET('Saisie et bilan semaine'!H7,0,($J$10-1)*79)-0.29166667,0)+IF(AND(MONTH(OFFSET('Saisie et bilan semaine'!I$4,0,($J$10-1)*79))=$D$2,ISNONTEXT(OFFSET('Saisie et bilan semaine'!I7,0,($J$10-1)*79))=TRUE,OFFSET('Saisie et bilan semaine'!I7,0,($J$10-1)*79)&gt;0.29166667),OFFSET('Saisie et bilan semaine'!I7,0,($J$10-1)*79)-0.29166667,0)+IF(AND(MONTH(OFFSET('Saisie et bilan semaine'!K$4,0,($J$10-1)*79))=$D$2,ISNONTEXT(OFFSET('Saisie et bilan semaine'!K7,0,($J$10-1)*79))=TRUE,OFFSET('Saisie et bilan semaine'!K7,0,($J$10-1)*79)&gt;0.29166667),OFFSET('Saisie et bilan semaine'!K7,0,($J$10-1)*79)-0.29166667,0)+IF(AND(MONTH(OFFSET('Saisie et bilan semaine'!L$4,0,($J$10-1)*79))=$D$2,ISNONTEXT(OFFSET('Saisie et bilan semaine'!L7,0,($J$10-1)*79))=TRUE,OFFSET('Saisie et bilan semaine'!L7,0,($J$10-1)*79)&gt;0.29166667),OFFSET('Saisie et bilan semaine'!L7,0,($J$10-1)*79)-0.29166667,0),0)*24</f>
        <v>10.99999992</v>
      </c>
      <c r="I7" s="76"/>
      <c r="J7" s="75">
        <f>IF(Calendrier2!W2&gt;=52,IF(K6="",K7+1,K6),IF(I5-I6+1&gt;4,J6-1,I5))</f>
        <v>4</v>
      </c>
      <c r="K7" s="77">
        <f>IF(I5-I6+1&gt;4,K6-1,I5)</f>
        <v>3</v>
      </c>
      <c r="L7" s="74"/>
    </row>
    <row r="8" spans="2:12">
      <c r="C8" s="65">
        <f t="shared" ca="1" si="1"/>
        <v>0</v>
      </c>
      <c r="D8" s="72">
        <f ca="1">IF(OFFSET('Saisie et bilan semaine'!M8,0,($J$10-1)*79)&lt;=35,IF(AND(MONTH(OFFSET('Saisie et bilan semaine'!E$4,0,($J$10-1)*79))=$D$2,ISNONTEXT(OFFSET('Saisie et bilan semaine'!E8,0,($J$10-1)*79))=TRUE,OFFSET('Saisie et bilan semaine'!E8,0,($J$10-1)*79)&gt;0.29166667),OFFSET('Saisie et bilan semaine'!E8,0,($J$10-1)*79)-0.29166667,0)+IF(AND(MONTH(OFFSET('Saisie et bilan semaine'!F$4,0,($J$10-1)*79))=$D$2,ISNONTEXT(OFFSET('Saisie et bilan semaine'!F8,0,($J$10-1)*79))=TRUE,OFFSET('Saisie et bilan semaine'!F8,0,($J$10-1)*79)&gt;0.29166667),OFFSET('Saisie et bilan semaine'!F8,0,($J$10-1)*79)-0.29166667,0)+IF(AND(MONTH(OFFSET('Saisie et bilan semaine'!G$4,0,($J$10-1)*79))=$D$2,ISNONTEXT(OFFSET('Saisie et bilan semaine'!G8,0,($J$10-1)*79))=TRUE,OFFSET('Saisie et bilan semaine'!G8,0,($J$10-1)*79)&gt;0.29166667),OFFSET('Saisie et bilan semaine'!G8,0,($J$10-1)*79)-0.29166667,0)+IF(AND(MONTH(OFFSET('Saisie et bilan semaine'!H$4,0,($J$10-1)*79))=$D$2,ISNONTEXT(OFFSET('Saisie et bilan semaine'!H8,0,($J$10-1)*79))=TRUE,OFFSET('Saisie et bilan semaine'!H8,0,($J$10-1)*79)&gt;0.29166667),OFFSET('Saisie et bilan semaine'!H8,0,($J$10-1)*79)-0.29166667,0)+IF(AND(MONTH(OFFSET('Saisie et bilan semaine'!I$4,0,($J$10-1)*79))=$D$2,ISNONTEXT(OFFSET('Saisie et bilan semaine'!I8,0,($J$10-1)*79))=TRUE,OFFSET('Saisie et bilan semaine'!I8,0,($J$10-1)*79)&gt;0.29166667),OFFSET('Saisie et bilan semaine'!I8,0,($J$10-1)*79)-0.29166667,0)+IF(AND(MONTH(OFFSET('Saisie et bilan semaine'!K$4,0,($J$10-1)*79))=$D$2,ISNONTEXT(OFFSET('Saisie et bilan semaine'!K8,0,($J$10-1)*79))=TRUE,OFFSET('Saisie et bilan semaine'!K8,0,($J$10-1)*79)&gt;0.29166667),OFFSET('Saisie et bilan semaine'!K8,0,($J$10-1)*79)-0.29166667,0)+IF(AND(MONTH(OFFSET('Saisie et bilan semaine'!L$4,0,($J$10-1)*79))=$D$2,ISNONTEXT(OFFSET('Saisie et bilan semaine'!L8,0,($J$10-1)*79))=TRUE,OFFSET('Saisie et bilan semaine'!L8,0,($J$10-1)*79)&gt;0.29166667),OFFSET('Saisie et bilan semaine'!L8,0,($J$10-1)*79)-0.29166667,0),0)*24</f>
        <v>0</v>
      </c>
      <c r="I8" s="76"/>
      <c r="J8" s="75">
        <f>IF(Calendrier2!W2&gt;=52,K7,J7-1)</f>
        <v>3</v>
      </c>
      <c r="K8" s="75">
        <f>K7-1</f>
        <v>2</v>
      </c>
      <c r="L8" s="74"/>
    </row>
    <row r="9" spans="2:12">
      <c r="C9" s="65">
        <f t="shared" ca="1" si="1"/>
        <v>0</v>
      </c>
      <c r="D9" s="72">
        <f ca="1">IF(OFFSET('Saisie et bilan semaine'!M9,0,($J$10-1)*79)&lt;=35,IF(AND(MONTH(OFFSET('Saisie et bilan semaine'!E$4,0,($J$10-1)*79))=$D$2,ISNONTEXT(OFFSET('Saisie et bilan semaine'!E9,0,($J$10-1)*79))=TRUE,OFFSET('Saisie et bilan semaine'!E9,0,($J$10-1)*79)&gt;0.29166667),OFFSET('Saisie et bilan semaine'!E9,0,($J$10-1)*79)-0.29166667,0)+IF(AND(MONTH(OFFSET('Saisie et bilan semaine'!F$4,0,($J$10-1)*79))=$D$2,ISNONTEXT(OFFSET('Saisie et bilan semaine'!F9,0,($J$10-1)*79))=TRUE,OFFSET('Saisie et bilan semaine'!F9,0,($J$10-1)*79)&gt;0.29166667),OFFSET('Saisie et bilan semaine'!F9,0,($J$10-1)*79)-0.29166667,0)+IF(AND(MONTH(OFFSET('Saisie et bilan semaine'!G$4,0,($J$10-1)*79))=$D$2,ISNONTEXT(OFFSET('Saisie et bilan semaine'!G9,0,($J$10-1)*79))=TRUE,OFFSET('Saisie et bilan semaine'!G9,0,($J$10-1)*79)&gt;0.29166667),OFFSET('Saisie et bilan semaine'!G9,0,($J$10-1)*79)-0.29166667,0)+IF(AND(MONTH(OFFSET('Saisie et bilan semaine'!H$4,0,($J$10-1)*79))=$D$2,ISNONTEXT(OFFSET('Saisie et bilan semaine'!H9,0,($J$10-1)*79))=TRUE,OFFSET('Saisie et bilan semaine'!H9,0,($J$10-1)*79)&gt;0.29166667),OFFSET('Saisie et bilan semaine'!H9,0,($J$10-1)*79)-0.29166667,0)+IF(AND(MONTH(OFFSET('Saisie et bilan semaine'!I$4,0,($J$10-1)*79))=$D$2,ISNONTEXT(OFFSET('Saisie et bilan semaine'!I9,0,($J$10-1)*79))=TRUE,OFFSET('Saisie et bilan semaine'!I9,0,($J$10-1)*79)&gt;0.29166667),OFFSET('Saisie et bilan semaine'!I9,0,($J$10-1)*79)-0.29166667,0)+IF(AND(MONTH(OFFSET('Saisie et bilan semaine'!K$4,0,($J$10-1)*79))=$D$2,ISNONTEXT(OFFSET('Saisie et bilan semaine'!K9,0,($J$10-1)*79))=TRUE,OFFSET('Saisie et bilan semaine'!K9,0,($J$10-1)*79)&gt;0.29166667),OFFSET('Saisie et bilan semaine'!K9,0,($J$10-1)*79)-0.29166667,0)+IF(AND(MONTH(OFFSET('Saisie et bilan semaine'!L$4,0,($J$10-1)*79))=$D$2,ISNONTEXT(OFFSET('Saisie et bilan semaine'!L9,0,($J$10-1)*79))=TRUE,OFFSET('Saisie et bilan semaine'!L9,0,($J$10-1)*79)&gt;0.29166667),OFFSET('Saisie et bilan semaine'!L9,0,($J$10-1)*79)-0.29166667,0),0)*24</f>
        <v>0</v>
      </c>
      <c r="I9" s="76"/>
      <c r="J9" s="75">
        <f>IF(Calendrier2!W2&gt;=52,K8,J8-1)</f>
        <v>2</v>
      </c>
      <c r="K9" s="75">
        <f>K8-1</f>
        <v>1</v>
      </c>
      <c r="L9" s="74"/>
    </row>
    <row r="10" spans="2:12">
      <c r="C10" s="65">
        <f t="shared" ca="1" si="1"/>
        <v>0</v>
      </c>
      <c r="D10" s="72">
        <f ca="1">IF(OFFSET('Saisie et bilan semaine'!M10,0,($J$10-1)*79)&lt;=35,IF(AND(MONTH(OFFSET('Saisie et bilan semaine'!E$4,0,($J$10-1)*79))=$D$2,ISNONTEXT(OFFSET('Saisie et bilan semaine'!E10,0,($J$10-1)*79))=TRUE,OFFSET('Saisie et bilan semaine'!E10,0,($J$10-1)*79)&gt;0.29166667),OFFSET('Saisie et bilan semaine'!E10,0,($J$10-1)*79)-0.29166667,0)+IF(AND(MONTH(OFFSET('Saisie et bilan semaine'!F$4,0,($J$10-1)*79))=$D$2,ISNONTEXT(OFFSET('Saisie et bilan semaine'!F10,0,($J$10-1)*79))=TRUE,OFFSET('Saisie et bilan semaine'!F10,0,($J$10-1)*79)&gt;0.29166667),OFFSET('Saisie et bilan semaine'!F10,0,($J$10-1)*79)-0.29166667,0)+IF(AND(MONTH(OFFSET('Saisie et bilan semaine'!G$4,0,($J$10-1)*79))=$D$2,ISNONTEXT(OFFSET('Saisie et bilan semaine'!G10,0,($J$10-1)*79))=TRUE,OFFSET('Saisie et bilan semaine'!G10,0,($J$10-1)*79)&gt;0.29166667),OFFSET('Saisie et bilan semaine'!G10,0,($J$10-1)*79)-0.29166667,0)+IF(AND(MONTH(OFFSET('Saisie et bilan semaine'!H$4,0,($J$10-1)*79))=$D$2,ISNONTEXT(OFFSET('Saisie et bilan semaine'!H10,0,($J$10-1)*79))=TRUE,OFFSET('Saisie et bilan semaine'!H10,0,($J$10-1)*79)&gt;0.29166667),OFFSET('Saisie et bilan semaine'!H10,0,($J$10-1)*79)-0.29166667,0)+IF(AND(MONTH(OFFSET('Saisie et bilan semaine'!I$4,0,($J$10-1)*79))=$D$2,ISNONTEXT(OFFSET('Saisie et bilan semaine'!I10,0,($J$10-1)*79))=TRUE,OFFSET('Saisie et bilan semaine'!I10,0,($J$10-1)*79)&gt;0.29166667),OFFSET('Saisie et bilan semaine'!I10,0,($J$10-1)*79)-0.29166667,0)+IF(AND(MONTH(OFFSET('Saisie et bilan semaine'!K$4,0,($J$10-1)*79))=$D$2,ISNONTEXT(OFFSET('Saisie et bilan semaine'!K10,0,($J$10-1)*79))=TRUE,OFFSET('Saisie et bilan semaine'!K10,0,($J$10-1)*79)&gt;0.29166667),OFFSET('Saisie et bilan semaine'!K10,0,($J$10-1)*79)-0.29166667,0)+IF(AND(MONTH(OFFSET('Saisie et bilan semaine'!L$4,0,($J$10-1)*79))=$D$2,ISNONTEXT(OFFSET('Saisie et bilan semaine'!L10,0,($J$10-1)*79))=TRUE,OFFSET('Saisie et bilan semaine'!L10,0,($J$10-1)*79)&gt;0.29166667),OFFSET('Saisie et bilan semaine'!L10,0,($J$10-1)*79)-0.29166667,0),0)*24</f>
        <v>0</v>
      </c>
      <c r="I10" s="76"/>
      <c r="J10" s="75">
        <f>IF(Calendrier2!W2&gt;=52,K9,IF(AND(D1=1,I5&gt;=52),I5,I6))</f>
        <v>1</v>
      </c>
      <c r="K10" s="77">
        <f>IF(AND(D2=1,I5&gt;=52),I5,I6)</f>
        <v>52</v>
      </c>
      <c r="L10" s="74"/>
    </row>
    <row r="11" spans="2:12">
      <c r="C11" s="65">
        <f t="shared" ca="1" si="1"/>
        <v>0</v>
      </c>
      <c r="D11" s="72">
        <f ca="1">IF(OFFSET('Saisie et bilan semaine'!M11,0,($J$10-1)*79)&lt;=35,IF(AND(MONTH(OFFSET('Saisie et bilan semaine'!E$4,0,($J$10-1)*79))=$D$2,ISNONTEXT(OFFSET('Saisie et bilan semaine'!E11,0,($J$10-1)*79))=TRUE,OFFSET('Saisie et bilan semaine'!E11,0,($J$10-1)*79)&gt;0.29166667),OFFSET('Saisie et bilan semaine'!E11,0,($J$10-1)*79)-0.29166667,0)+IF(AND(MONTH(OFFSET('Saisie et bilan semaine'!F$4,0,($J$10-1)*79))=$D$2,ISNONTEXT(OFFSET('Saisie et bilan semaine'!F11,0,($J$10-1)*79))=TRUE,OFFSET('Saisie et bilan semaine'!F11,0,($J$10-1)*79)&gt;0.29166667),OFFSET('Saisie et bilan semaine'!F11,0,($J$10-1)*79)-0.29166667,0)+IF(AND(MONTH(OFFSET('Saisie et bilan semaine'!G$4,0,($J$10-1)*79))=$D$2,ISNONTEXT(OFFSET('Saisie et bilan semaine'!G11,0,($J$10-1)*79))=TRUE,OFFSET('Saisie et bilan semaine'!G11,0,($J$10-1)*79)&gt;0.29166667),OFFSET('Saisie et bilan semaine'!G11,0,($J$10-1)*79)-0.29166667,0)+IF(AND(MONTH(OFFSET('Saisie et bilan semaine'!H$4,0,($J$10-1)*79))=$D$2,ISNONTEXT(OFFSET('Saisie et bilan semaine'!H11,0,($J$10-1)*79))=TRUE,OFFSET('Saisie et bilan semaine'!H11,0,($J$10-1)*79)&gt;0.29166667),OFFSET('Saisie et bilan semaine'!H11,0,($J$10-1)*79)-0.29166667,0)+IF(AND(MONTH(OFFSET('Saisie et bilan semaine'!I$4,0,($J$10-1)*79))=$D$2,ISNONTEXT(OFFSET('Saisie et bilan semaine'!I11,0,($J$10-1)*79))=TRUE,OFFSET('Saisie et bilan semaine'!I11,0,($J$10-1)*79)&gt;0.29166667),OFFSET('Saisie et bilan semaine'!I11,0,($J$10-1)*79)-0.29166667,0)+IF(AND(MONTH(OFFSET('Saisie et bilan semaine'!K$4,0,($J$10-1)*79))=$D$2,ISNONTEXT(OFFSET('Saisie et bilan semaine'!K11,0,($J$10-1)*79))=TRUE,OFFSET('Saisie et bilan semaine'!K11,0,($J$10-1)*79)&gt;0.29166667),OFFSET('Saisie et bilan semaine'!K11,0,($J$10-1)*79)-0.29166667,0)+IF(AND(MONTH(OFFSET('Saisie et bilan semaine'!L$4,0,($J$10-1)*79))=$D$2,ISNONTEXT(OFFSET('Saisie et bilan semaine'!L11,0,($J$10-1)*79))=TRUE,OFFSET('Saisie et bilan semaine'!L11,0,($J$10-1)*79)&gt;0.29166667),OFFSET('Saisie et bilan semaine'!L11,0,($J$10-1)*79)-0.29166667,0),0)*24</f>
        <v>0</v>
      </c>
      <c r="I11" s="74"/>
      <c r="J11" s="74"/>
      <c r="K11" s="74"/>
      <c r="L11" s="74"/>
    </row>
    <row r="12" spans="2:12">
      <c r="C12" s="65">
        <f t="shared" ca="1" si="1"/>
        <v>0</v>
      </c>
      <c r="D12" s="72">
        <f ca="1">IF(OFFSET('Saisie et bilan semaine'!M12,0,($J$10-1)*79)&lt;=35,IF(AND(MONTH(OFFSET('Saisie et bilan semaine'!E$4,0,($J$10-1)*79))=$D$2,ISNONTEXT(OFFSET('Saisie et bilan semaine'!E12,0,($J$10-1)*79))=TRUE,OFFSET('Saisie et bilan semaine'!E12,0,($J$10-1)*79)&gt;0.29166667),OFFSET('Saisie et bilan semaine'!E12,0,($J$10-1)*79)-0.29166667,0)+IF(AND(MONTH(OFFSET('Saisie et bilan semaine'!F$4,0,($J$10-1)*79))=$D$2,ISNONTEXT(OFFSET('Saisie et bilan semaine'!F12,0,($J$10-1)*79))=TRUE,OFFSET('Saisie et bilan semaine'!F12,0,($J$10-1)*79)&gt;0.29166667),OFFSET('Saisie et bilan semaine'!F12,0,($J$10-1)*79)-0.29166667,0)+IF(AND(MONTH(OFFSET('Saisie et bilan semaine'!G$4,0,($J$10-1)*79))=$D$2,ISNONTEXT(OFFSET('Saisie et bilan semaine'!G12,0,($J$10-1)*79))=TRUE,OFFSET('Saisie et bilan semaine'!G12,0,($J$10-1)*79)&gt;0.29166667),OFFSET('Saisie et bilan semaine'!G12,0,($J$10-1)*79)-0.29166667,0)+IF(AND(MONTH(OFFSET('Saisie et bilan semaine'!H$4,0,($J$10-1)*79))=$D$2,ISNONTEXT(OFFSET('Saisie et bilan semaine'!H12,0,($J$10-1)*79))=TRUE,OFFSET('Saisie et bilan semaine'!H12,0,($J$10-1)*79)&gt;0.29166667),OFFSET('Saisie et bilan semaine'!H12,0,($J$10-1)*79)-0.29166667,0)+IF(AND(MONTH(OFFSET('Saisie et bilan semaine'!I$4,0,($J$10-1)*79))=$D$2,ISNONTEXT(OFFSET('Saisie et bilan semaine'!I12,0,($J$10-1)*79))=TRUE,OFFSET('Saisie et bilan semaine'!I12,0,($J$10-1)*79)&gt;0.29166667),OFFSET('Saisie et bilan semaine'!I12,0,($J$10-1)*79)-0.29166667,0)+IF(AND(MONTH(OFFSET('Saisie et bilan semaine'!K$4,0,($J$10-1)*79))=$D$2,ISNONTEXT(OFFSET('Saisie et bilan semaine'!K12,0,($J$10-1)*79))=TRUE,OFFSET('Saisie et bilan semaine'!K12,0,($J$10-1)*79)&gt;0.29166667),OFFSET('Saisie et bilan semaine'!K12,0,($J$10-1)*79)-0.29166667,0)+IF(AND(MONTH(OFFSET('Saisie et bilan semaine'!L$4,0,($J$10-1)*79))=$D$2,ISNONTEXT(OFFSET('Saisie et bilan semaine'!L12,0,($J$10-1)*79))=TRUE,OFFSET('Saisie et bilan semaine'!L12,0,($J$10-1)*79)&gt;0.29166667),OFFSET('Saisie et bilan semaine'!L12,0,($J$10-1)*79)-0.29166667,0),0)*24</f>
        <v>0</v>
      </c>
    </row>
    <row r="13" spans="2:12">
      <c r="C13" s="65">
        <f t="shared" ca="1" si="1"/>
        <v>0</v>
      </c>
      <c r="D13" s="72">
        <f ca="1">IF(OFFSET('Saisie et bilan semaine'!M13,0,($J$10-1)*79)&lt;=35,IF(AND(MONTH(OFFSET('Saisie et bilan semaine'!E$4,0,($J$10-1)*79))=$D$2,ISNONTEXT(OFFSET('Saisie et bilan semaine'!E13,0,($J$10-1)*79))=TRUE,OFFSET('Saisie et bilan semaine'!E13,0,($J$10-1)*79)&gt;0.29166667),OFFSET('Saisie et bilan semaine'!E13,0,($J$10-1)*79)-0.29166667,0)+IF(AND(MONTH(OFFSET('Saisie et bilan semaine'!F$4,0,($J$10-1)*79))=$D$2,ISNONTEXT(OFFSET('Saisie et bilan semaine'!F13,0,($J$10-1)*79))=TRUE,OFFSET('Saisie et bilan semaine'!F13,0,($J$10-1)*79)&gt;0.29166667),OFFSET('Saisie et bilan semaine'!F13,0,($J$10-1)*79)-0.29166667,0)+IF(AND(MONTH(OFFSET('Saisie et bilan semaine'!G$4,0,($J$10-1)*79))=$D$2,ISNONTEXT(OFFSET('Saisie et bilan semaine'!G13,0,($J$10-1)*79))=TRUE,OFFSET('Saisie et bilan semaine'!G13,0,($J$10-1)*79)&gt;0.29166667),OFFSET('Saisie et bilan semaine'!G13,0,($J$10-1)*79)-0.29166667,0)+IF(AND(MONTH(OFFSET('Saisie et bilan semaine'!H$4,0,($J$10-1)*79))=$D$2,ISNONTEXT(OFFSET('Saisie et bilan semaine'!H13,0,($J$10-1)*79))=TRUE,OFFSET('Saisie et bilan semaine'!H13,0,($J$10-1)*79)&gt;0.29166667),OFFSET('Saisie et bilan semaine'!H13,0,($J$10-1)*79)-0.29166667,0)+IF(AND(MONTH(OFFSET('Saisie et bilan semaine'!I$4,0,($J$10-1)*79))=$D$2,ISNONTEXT(OFFSET('Saisie et bilan semaine'!I13,0,($J$10-1)*79))=TRUE,OFFSET('Saisie et bilan semaine'!I13,0,($J$10-1)*79)&gt;0.29166667),OFFSET('Saisie et bilan semaine'!I13,0,($J$10-1)*79)-0.29166667,0)+IF(AND(MONTH(OFFSET('Saisie et bilan semaine'!K$4,0,($J$10-1)*79))=$D$2,ISNONTEXT(OFFSET('Saisie et bilan semaine'!K13,0,($J$10-1)*79))=TRUE,OFFSET('Saisie et bilan semaine'!K13,0,($J$10-1)*79)&gt;0.29166667),OFFSET('Saisie et bilan semaine'!K13,0,($J$10-1)*79)-0.29166667,0)+IF(AND(MONTH(OFFSET('Saisie et bilan semaine'!L$4,0,($J$10-1)*79))=$D$2,ISNONTEXT(OFFSET('Saisie et bilan semaine'!L13,0,($J$10-1)*79))=TRUE,OFFSET('Saisie et bilan semaine'!L13,0,($J$10-1)*79)&gt;0.29166667),OFFSET('Saisie et bilan semaine'!L13,0,($J$10-1)*79)-0.29166667,0),0)*24</f>
        <v>0</v>
      </c>
    </row>
    <row r="14" spans="2:12">
      <c r="C14" s="65">
        <f t="shared" ca="1" si="1"/>
        <v>0</v>
      </c>
      <c r="D14" s="72">
        <f ca="1">IF(OFFSET('Saisie et bilan semaine'!M14,0,($J$10-1)*79)&lt;=35,IF(AND(MONTH(OFFSET('Saisie et bilan semaine'!E$4,0,($J$10-1)*79))=$D$2,ISNONTEXT(OFFSET('Saisie et bilan semaine'!E14,0,($J$10-1)*79))=TRUE,OFFSET('Saisie et bilan semaine'!E14,0,($J$10-1)*79)&gt;0.29166667),OFFSET('Saisie et bilan semaine'!E14,0,($J$10-1)*79)-0.29166667,0)+IF(AND(MONTH(OFFSET('Saisie et bilan semaine'!F$4,0,($J$10-1)*79))=$D$2,ISNONTEXT(OFFSET('Saisie et bilan semaine'!F14,0,($J$10-1)*79))=TRUE,OFFSET('Saisie et bilan semaine'!F14,0,($J$10-1)*79)&gt;0.29166667),OFFSET('Saisie et bilan semaine'!F14,0,($J$10-1)*79)-0.29166667,0)+IF(AND(MONTH(OFFSET('Saisie et bilan semaine'!G$4,0,($J$10-1)*79))=$D$2,ISNONTEXT(OFFSET('Saisie et bilan semaine'!G14,0,($J$10-1)*79))=TRUE,OFFSET('Saisie et bilan semaine'!G14,0,($J$10-1)*79)&gt;0.29166667),OFFSET('Saisie et bilan semaine'!G14,0,($J$10-1)*79)-0.29166667,0)+IF(AND(MONTH(OFFSET('Saisie et bilan semaine'!H$4,0,($J$10-1)*79))=$D$2,ISNONTEXT(OFFSET('Saisie et bilan semaine'!H14,0,($J$10-1)*79))=TRUE,OFFSET('Saisie et bilan semaine'!H14,0,($J$10-1)*79)&gt;0.29166667),OFFSET('Saisie et bilan semaine'!H14,0,($J$10-1)*79)-0.29166667,0)+IF(AND(MONTH(OFFSET('Saisie et bilan semaine'!I$4,0,($J$10-1)*79))=$D$2,ISNONTEXT(OFFSET('Saisie et bilan semaine'!I14,0,($J$10-1)*79))=TRUE,OFFSET('Saisie et bilan semaine'!I14,0,($J$10-1)*79)&gt;0.29166667),OFFSET('Saisie et bilan semaine'!I14,0,($J$10-1)*79)-0.29166667,0)+IF(AND(MONTH(OFFSET('Saisie et bilan semaine'!K$4,0,($J$10-1)*79))=$D$2,ISNONTEXT(OFFSET('Saisie et bilan semaine'!K14,0,($J$10-1)*79))=TRUE,OFFSET('Saisie et bilan semaine'!K14,0,($J$10-1)*79)&gt;0.29166667),OFFSET('Saisie et bilan semaine'!K14,0,($J$10-1)*79)-0.29166667,0)+IF(AND(MONTH(OFFSET('Saisie et bilan semaine'!L$4,0,($J$10-1)*79))=$D$2,ISNONTEXT(OFFSET('Saisie et bilan semaine'!L14,0,($J$10-1)*79))=TRUE,OFFSET('Saisie et bilan semaine'!L14,0,($J$10-1)*79)&gt;0.29166667),OFFSET('Saisie et bilan semaine'!L14,0,($J$10-1)*79)-0.29166667,0),0)*24</f>
        <v>0</v>
      </c>
    </row>
    <row r="15" spans="2:12">
      <c r="C15" s="65">
        <f t="shared" ca="1" si="1"/>
        <v>0</v>
      </c>
      <c r="D15" s="72">
        <f ca="1">IF(OFFSET('Saisie et bilan semaine'!M15,0,($J$10-1)*79)&lt;=35,IF(AND(MONTH(OFFSET('Saisie et bilan semaine'!E$4,0,($J$10-1)*79))=$D$2,ISNONTEXT(OFFSET('Saisie et bilan semaine'!E15,0,($J$10-1)*79))=TRUE,OFFSET('Saisie et bilan semaine'!E15,0,($J$10-1)*79)&gt;0.29166667),OFFSET('Saisie et bilan semaine'!E15,0,($J$10-1)*79)-0.29166667,0)+IF(AND(MONTH(OFFSET('Saisie et bilan semaine'!F$4,0,($J$10-1)*79))=$D$2,ISNONTEXT(OFFSET('Saisie et bilan semaine'!F15,0,($J$10-1)*79))=TRUE,OFFSET('Saisie et bilan semaine'!F15,0,($J$10-1)*79)&gt;0.29166667),OFFSET('Saisie et bilan semaine'!F15,0,($J$10-1)*79)-0.29166667,0)+IF(AND(MONTH(OFFSET('Saisie et bilan semaine'!G$4,0,($J$10-1)*79))=$D$2,ISNONTEXT(OFFSET('Saisie et bilan semaine'!G15,0,($J$10-1)*79))=TRUE,OFFSET('Saisie et bilan semaine'!G15,0,($J$10-1)*79)&gt;0.29166667),OFFSET('Saisie et bilan semaine'!G15,0,($J$10-1)*79)-0.29166667,0)+IF(AND(MONTH(OFFSET('Saisie et bilan semaine'!H$4,0,($J$10-1)*79))=$D$2,ISNONTEXT(OFFSET('Saisie et bilan semaine'!H15,0,($J$10-1)*79))=TRUE,OFFSET('Saisie et bilan semaine'!H15,0,($J$10-1)*79)&gt;0.29166667),OFFSET('Saisie et bilan semaine'!H15,0,($J$10-1)*79)-0.29166667,0)+IF(AND(MONTH(OFFSET('Saisie et bilan semaine'!I$4,0,($J$10-1)*79))=$D$2,ISNONTEXT(OFFSET('Saisie et bilan semaine'!I15,0,($J$10-1)*79))=TRUE,OFFSET('Saisie et bilan semaine'!I15,0,($J$10-1)*79)&gt;0.29166667),OFFSET('Saisie et bilan semaine'!I15,0,($J$10-1)*79)-0.29166667,0)+IF(AND(MONTH(OFFSET('Saisie et bilan semaine'!K$4,0,($J$10-1)*79))=$D$2,ISNONTEXT(OFFSET('Saisie et bilan semaine'!K15,0,($J$10-1)*79))=TRUE,OFFSET('Saisie et bilan semaine'!K15,0,($J$10-1)*79)&gt;0.29166667),OFFSET('Saisie et bilan semaine'!K15,0,($J$10-1)*79)-0.29166667,0)+IF(AND(MONTH(OFFSET('Saisie et bilan semaine'!L$4,0,($J$10-1)*79))=$D$2,ISNONTEXT(OFFSET('Saisie et bilan semaine'!L15,0,($J$10-1)*79))=TRUE,OFFSET('Saisie et bilan semaine'!L15,0,($J$10-1)*79)&gt;0.29166667),OFFSET('Saisie et bilan semaine'!L15,0,($J$10-1)*79)-0.29166667,0),0)*24</f>
        <v>0</v>
      </c>
    </row>
    <row r="16" spans="2:12">
      <c r="C16" s="65">
        <f t="shared" ca="1" si="1"/>
        <v>0</v>
      </c>
      <c r="D16" s="72">
        <f ca="1">IF(OFFSET('Saisie et bilan semaine'!M16,0,($J$10-1)*79)&lt;=35,IF(AND(MONTH(OFFSET('Saisie et bilan semaine'!E$4,0,($J$10-1)*79))=$D$2,ISNONTEXT(OFFSET('Saisie et bilan semaine'!E16,0,($J$10-1)*79))=TRUE,OFFSET('Saisie et bilan semaine'!E16,0,($J$10-1)*79)&gt;0.29166667),OFFSET('Saisie et bilan semaine'!E16,0,($J$10-1)*79)-0.29166667,0)+IF(AND(MONTH(OFFSET('Saisie et bilan semaine'!F$4,0,($J$10-1)*79))=$D$2,ISNONTEXT(OFFSET('Saisie et bilan semaine'!F16,0,($J$10-1)*79))=TRUE,OFFSET('Saisie et bilan semaine'!F16,0,($J$10-1)*79)&gt;0.29166667),OFFSET('Saisie et bilan semaine'!F16,0,($J$10-1)*79)-0.29166667,0)+IF(AND(MONTH(OFFSET('Saisie et bilan semaine'!G$4,0,($J$10-1)*79))=$D$2,ISNONTEXT(OFFSET('Saisie et bilan semaine'!G16,0,($J$10-1)*79))=TRUE,OFFSET('Saisie et bilan semaine'!G16,0,($J$10-1)*79)&gt;0.29166667),OFFSET('Saisie et bilan semaine'!G16,0,($J$10-1)*79)-0.29166667,0)+IF(AND(MONTH(OFFSET('Saisie et bilan semaine'!H$4,0,($J$10-1)*79))=$D$2,ISNONTEXT(OFFSET('Saisie et bilan semaine'!H16,0,($J$10-1)*79))=TRUE,OFFSET('Saisie et bilan semaine'!H16,0,($J$10-1)*79)&gt;0.29166667),OFFSET('Saisie et bilan semaine'!H16,0,($J$10-1)*79)-0.29166667,0)+IF(AND(MONTH(OFFSET('Saisie et bilan semaine'!I$4,0,($J$10-1)*79))=$D$2,ISNONTEXT(OFFSET('Saisie et bilan semaine'!I16,0,($J$10-1)*79))=TRUE,OFFSET('Saisie et bilan semaine'!I16,0,($J$10-1)*79)&gt;0.29166667),OFFSET('Saisie et bilan semaine'!I16,0,($J$10-1)*79)-0.29166667,0)+IF(AND(MONTH(OFFSET('Saisie et bilan semaine'!K$4,0,($J$10-1)*79))=$D$2,ISNONTEXT(OFFSET('Saisie et bilan semaine'!K16,0,($J$10-1)*79))=TRUE,OFFSET('Saisie et bilan semaine'!K16,0,($J$10-1)*79)&gt;0.29166667),OFFSET('Saisie et bilan semaine'!K16,0,($J$10-1)*79)-0.29166667,0)+IF(AND(MONTH(OFFSET('Saisie et bilan semaine'!L$4,0,($J$10-1)*79))=$D$2,ISNONTEXT(OFFSET('Saisie et bilan semaine'!L16,0,($J$10-1)*79))=TRUE,OFFSET('Saisie et bilan semaine'!L16,0,($J$10-1)*79)&gt;0.29166667),OFFSET('Saisie et bilan semaine'!L16,0,($J$10-1)*79)-0.29166667,0),0)*24</f>
        <v>0</v>
      </c>
    </row>
    <row r="17" spans="3:4">
      <c r="C17" s="65">
        <f t="shared" ca="1" si="1"/>
        <v>0</v>
      </c>
      <c r="D17" s="72">
        <f ca="1">IF(OFFSET('Saisie et bilan semaine'!M17,0,($J$10-1)*79)&lt;=35,IF(AND(MONTH(OFFSET('Saisie et bilan semaine'!E$4,0,($J$10-1)*79))=$D$2,ISNONTEXT(OFFSET('Saisie et bilan semaine'!E17,0,($J$10-1)*79))=TRUE,OFFSET('Saisie et bilan semaine'!E17,0,($J$10-1)*79)&gt;0.29166667),OFFSET('Saisie et bilan semaine'!E17,0,($J$10-1)*79)-0.29166667,0)+IF(AND(MONTH(OFFSET('Saisie et bilan semaine'!F$4,0,($J$10-1)*79))=$D$2,ISNONTEXT(OFFSET('Saisie et bilan semaine'!F17,0,($J$10-1)*79))=TRUE,OFFSET('Saisie et bilan semaine'!F17,0,($J$10-1)*79)&gt;0.29166667),OFFSET('Saisie et bilan semaine'!F17,0,($J$10-1)*79)-0.29166667,0)+IF(AND(MONTH(OFFSET('Saisie et bilan semaine'!G$4,0,($J$10-1)*79))=$D$2,ISNONTEXT(OFFSET('Saisie et bilan semaine'!G17,0,($J$10-1)*79))=TRUE,OFFSET('Saisie et bilan semaine'!G17,0,($J$10-1)*79)&gt;0.29166667),OFFSET('Saisie et bilan semaine'!G17,0,($J$10-1)*79)-0.29166667,0)+IF(AND(MONTH(OFFSET('Saisie et bilan semaine'!H$4,0,($J$10-1)*79))=$D$2,ISNONTEXT(OFFSET('Saisie et bilan semaine'!H17,0,($J$10-1)*79))=TRUE,OFFSET('Saisie et bilan semaine'!H17,0,($J$10-1)*79)&gt;0.29166667),OFFSET('Saisie et bilan semaine'!H17,0,($J$10-1)*79)-0.29166667,0)+IF(AND(MONTH(OFFSET('Saisie et bilan semaine'!I$4,0,($J$10-1)*79))=$D$2,ISNONTEXT(OFFSET('Saisie et bilan semaine'!I17,0,($J$10-1)*79))=TRUE,OFFSET('Saisie et bilan semaine'!I17,0,($J$10-1)*79)&gt;0.29166667),OFFSET('Saisie et bilan semaine'!I17,0,($J$10-1)*79)-0.29166667,0)+IF(AND(MONTH(OFFSET('Saisie et bilan semaine'!K$4,0,($J$10-1)*79))=$D$2,ISNONTEXT(OFFSET('Saisie et bilan semaine'!K17,0,($J$10-1)*79))=TRUE,OFFSET('Saisie et bilan semaine'!K17,0,($J$10-1)*79)&gt;0.29166667),OFFSET('Saisie et bilan semaine'!K17,0,($J$10-1)*79)-0.29166667,0)+IF(AND(MONTH(OFFSET('Saisie et bilan semaine'!L$4,0,($J$10-1)*79))=$D$2,ISNONTEXT(OFFSET('Saisie et bilan semaine'!L17,0,($J$10-1)*79))=TRUE,OFFSET('Saisie et bilan semaine'!L17,0,($J$10-1)*79)&gt;0.29166667),OFFSET('Saisie et bilan semaine'!L17,0,($J$10-1)*79)-0.29166667,0),0)*24</f>
        <v>0</v>
      </c>
    </row>
  </sheetData>
  <mergeCells count="2">
    <mergeCell ref="I1:K1"/>
    <mergeCell ref="B1:D1"/>
  </mergeCells>
  <conditionalFormatting sqref="C6:C17">
    <cfRule type="cellIs" dxfId="1" priority="1" operator="equal">
      <formula>0</formula>
    </cfRule>
  </conditionalFormatting>
  <conditionalFormatting sqref="D5:D17">
    <cfRule type="cellIs" dxfId="0" priority="2" operator="lessThanOrEqual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Calendrier2</vt:lpstr>
      <vt:lpstr>Planning2</vt:lpstr>
      <vt:lpstr>Saisie et bilan semaine</vt:lpstr>
      <vt:lpstr>bilan mensuel</vt:lpstr>
    </vt:vector>
  </TitlesOfParts>
  <Company>Safran AE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KHADRAOUI Nadji - EXT-ONET SERVICES (SAFRAN AIRCRAFT ENGINES)</dc:creator>
  <cp:lastModifiedBy>st12823</cp:lastModifiedBy>
  <dcterms:created xsi:type="dcterms:W3CDTF">2021-12-27T11:27:00Z</dcterms:created>
  <dcterms:modified xsi:type="dcterms:W3CDTF">2021-12-28T18:27:51Z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1643867518</vt:i4>
  </property>
  <property fmtid="{D5CDD505-2E9C-101B-9397-08002B2CF9AE}" pid="3" name="_NewReviewCycle">
    <vt:lpwstr/>
  </property>
  <property fmtid="{D5CDD505-2E9C-101B-9397-08002B2CF9AE}" pid="4" name="_EmailSubject">
    <vt:lpwstr>Test pointage</vt:lpwstr>
  </property>
  <property fmtid="{D5CDD505-2E9C-101B-9397-08002B2CF9AE}" pid="5" name="_AuthorEmail">
    <vt:lpwstr>nadji.khadraoui.ext@safrangroup.com</vt:lpwstr>
  </property>
  <property fmtid="{D5CDD505-2E9C-101B-9397-08002B2CF9AE}" pid="6" name="_AuthorEmailDisplayName">
    <vt:lpwstr>KHADRAOUI Nadji - EXT-ONET SERVICES (SAFRAN AIRCRAFT ENGINES)</vt:lpwstr>
  </property>
</Properties>
</file>