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p\Desktop\"/>
    </mc:Choice>
  </mc:AlternateContent>
  <xr:revisionPtr revIDLastSave="0" documentId="8_{8C6D4CE7-1C4F-4401-9CA6-6C3C3C84DF9C}" xr6:coauthVersionLast="47" xr6:coauthVersionMax="47" xr10:uidLastSave="{00000000-0000-0000-0000-000000000000}"/>
  <bookViews>
    <workbookView xWindow="-120" yWindow="-120" windowWidth="24240" windowHeight="13020" tabRatio="868" activeTab="1" xr2:uid="{00000000-000D-0000-FFFF-FFFF00000000}"/>
  </bookViews>
  <sheets>
    <sheet name="Base" sheetId="1" r:id="rId1"/>
    <sheet name="Recap 2026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7" i="1" l="1"/>
  <c r="L27" i="1"/>
  <c r="M27" i="1"/>
  <c r="N27" i="1"/>
  <c r="O27" i="1"/>
  <c r="P27" i="1"/>
  <c r="Q27" i="1"/>
  <c r="R27" i="1"/>
  <c r="S27" i="1"/>
  <c r="T27" i="1"/>
  <c r="U27" i="1"/>
  <c r="J27" i="1"/>
  <c r="I27" i="1"/>
  <c r="Z27" i="1"/>
  <c r="D27" i="1"/>
  <c r="F27" i="1"/>
  <c r="E27" i="1"/>
  <c r="G27" i="1"/>
  <c r="AB27" i="1"/>
  <c r="AA27" i="1"/>
  <c r="AC27" i="1"/>
  <c r="H27" i="1"/>
  <c r="C27" i="1"/>
  <c r="B27" i="1"/>
  <c r="D15" i="7" l="1"/>
  <c r="D17" i="7" s="1"/>
  <c r="Y15" i="7"/>
  <c r="Y17" i="7" s="1"/>
  <c r="Q15" i="7"/>
  <c r="Q17" i="7" s="1"/>
  <c r="I15" i="7"/>
  <c r="I17" i="7" s="1"/>
  <c r="X15" i="7"/>
  <c r="X17" i="7" s="1"/>
  <c r="P15" i="7"/>
  <c r="P17" i="7" s="1"/>
  <c r="H15" i="7"/>
  <c r="H17" i="7" s="1"/>
  <c r="O15" i="7"/>
  <c r="O17" i="7" s="1"/>
  <c r="G15" i="7"/>
  <c r="G17" i="7" s="1"/>
  <c r="B15" i="7"/>
  <c r="B17" i="7" s="1"/>
  <c r="E15" i="7"/>
  <c r="E17" i="7" s="1"/>
  <c r="S15" i="7"/>
  <c r="S17" i="7" s="1"/>
  <c r="L15" i="7"/>
  <c r="L17" i="7" s="1"/>
  <c r="K15" i="7"/>
  <c r="K17" i="7" s="1"/>
  <c r="M15" i="7"/>
  <c r="M17" i="7" s="1"/>
  <c r="U15" i="7"/>
  <c r="U17" i="7" s="1"/>
  <c r="J15" i="7"/>
  <c r="J17" i="7" s="1"/>
  <c r="T15" i="7"/>
  <c r="T17" i="7" s="1"/>
  <c r="F15" i="7"/>
  <c r="F17" i="7" s="1"/>
  <c r="N15" i="7"/>
  <c r="N17" i="7" s="1"/>
  <c r="V15" i="7"/>
  <c r="V17" i="7" s="1"/>
  <c r="C15" i="7"/>
  <c r="C17" i="7" s="1"/>
  <c r="W15" i="7"/>
  <c r="W17" i="7" s="1"/>
  <c r="R15" i="7"/>
  <c r="R17" i="7" s="1"/>
</calcChain>
</file>

<file path=xl/sharedStrings.xml><?xml version="1.0" encoding="utf-8"?>
<sst xmlns="http://schemas.openxmlformats.org/spreadsheetml/2006/main" count="99" uniqueCount="82">
  <si>
    <t>Dates</t>
  </si>
  <si>
    <t>Kcal</t>
  </si>
  <si>
    <t>km</t>
  </si>
  <si>
    <t>resist</t>
  </si>
  <si>
    <t>km/h</t>
  </si>
  <si>
    <t>rpm</t>
  </si>
  <si>
    <t>bpm</t>
  </si>
  <si>
    <t>500 gr</t>
  </si>
  <si>
    <t>1 kg</t>
  </si>
  <si>
    <t>2 kg</t>
  </si>
  <si>
    <t>3 kg</t>
  </si>
  <si>
    <t>4 kg</t>
  </si>
  <si>
    <t>5 kg</t>
  </si>
  <si>
    <t>Séries</t>
  </si>
  <si>
    <t>Pompes</t>
  </si>
  <si>
    <t>Abdos</t>
  </si>
  <si>
    <t>Vélo éliptique</t>
  </si>
  <si>
    <t>Banc</t>
  </si>
  <si>
    <t>Temps</t>
  </si>
  <si>
    <t xml:space="preserve">Km </t>
  </si>
  <si>
    <t xml:space="preserve">Calories </t>
  </si>
  <si>
    <t>Temps4</t>
  </si>
  <si>
    <t>Marche</t>
  </si>
  <si>
    <t>Etirement</t>
  </si>
  <si>
    <t>Assouplissements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</si>
  <si>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</si>
  <si>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</si>
  <si>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</si>
  <si>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</si>
  <si>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</si>
  <si>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</si>
  <si>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</si>
  <si>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</si>
  <si>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</si>
  <si>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</si>
  <si>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</si>
  <si>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</si>
  <si>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</si>
  <si>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</si>
  <si>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</si>
  <si>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</si>
  <si>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01/09/2026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</si>
  <si>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</si>
  <si>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</si>
  <si>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</si>
  <si>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</si>
  <si>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</si>
  <si>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</si>
  <si>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</si>
  <si>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</si>
  <si>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</si>
  <si>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</si>
  <si>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</si>
  <si>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</si>
  <si>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</si>
  <si>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</si>
  <si>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</si>
  <si>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</si>
  <si>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</si>
  <si>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</si>
  <si>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</si>
  <si>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</si>
  <si>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</si>
  <si>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</si>
  <si>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</si>
  <si>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</si>
  <si>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</si>
  <si>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</si>
  <si>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</si>
  <si>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</si>
  <si>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</si>
  <si>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</si>
  <si>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</si>
  <si>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</si>
  <si>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</si>
  <si>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</si>
  <si>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</si>
  <si>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Colonne1</t>
  </si>
  <si>
    <t>23/09/2026</t>
  </si>
  <si>
    <t>Colonne2</t>
  </si>
  <si>
    <t>Colonne3</t>
  </si>
  <si>
    <t>Colonne22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</si>
</sst>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[h]:mm"/>
    <numFmt numFmtId="166" formatCode="h:mm"/>
  </numFmts>
  <fonts count="15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</fills>
  <borders count="4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3" xfId="0" applyBorder="1"/>
    <xf numFmtId="0" fontId="2" fillId="4" borderId="8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20" fontId="5" fillId="4" borderId="4" xfId="0" applyNumberFormat="1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64" fontId="6" fillId="4" borderId="2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0" fillId="0" borderId="23" xfId="0" applyBorder="1"/>
    <xf numFmtId="0" fontId="0" fillId="0" borderId="25" xfId="0" applyBorder="1"/>
    <xf numFmtId="0" fontId="0" fillId="5" borderId="21" xfId="0" applyFill="1" applyBorder="1"/>
    <xf numFmtId="0" fontId="0" fillId="5" borderId="23" xfId="0" applyFill="1" applyBorder="1"/>
    <xf numFmtId="0" fontId="5" fillId="2" borderId="27" xfId="0" applyFon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2" fontId="0" fillId="2" borderId="28" xfId="0" applyNumberFormat="1" applyFill="1" applyBorder="1" applyAlignment="1">
      <alignment horizontal="center"/>
    </xf>
    <xf numFmtId="165" fontId="0" fillId="2" borderId="32" xfId="0" applyNumberFormat="1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8" fillId="6" borderId="34" xfId="0" applyFont="1" applyFill="1" applyBorder="1"/>
    <xf numFmtId="2" fontId="8" fillId="6" borderId="35" xfId="0" applyNumberFormat="1" applyFont="1" applyFill="1" applyBorder="1" applyAlignment="1">
      <alignment horizontal="center"/>
    </xf>
    <xf numFmtId="165" fontId="9" fillId="6" borderId="35" xfId="0" applyNumberFormat="1" applyFont="1" applyFill="1" applyBorder="1" applyAlignment="1">
      <alignment horizontal="center"/>
    </xf>
    <xf numFmtId="165" fontId="9" fillId="6" borderId="36" xfId="0" applyNumberFormat="1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6" fillId="4" borderId="44" xfId="0" applyFont="1" applyFill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1" fontId="11" fillId="5" borderId="42" xfId="0" applyNumberFormat="1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" fontId="0" fillId="5" borderId="22" xfId="0" applyNumberFormat="1" applyFill="1" applyBorder="1" applyAlignment="1">
      <alignment horizontal="center"/>
    </xf>
    <xf numFmtId="1" fontId="0" fillId="5" borderId="37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1" fontId="0" fillId="5" borderId="20" xfId="0" applyNumberFormat="1" applyFill="1" applyBorder="1" applyAlignment="1">
      <alignment horizontal="center"/>
    </xf>
    <xf numFmtId="1" fontId="0" fillId="5" borderId="30" xfId="0" applyNumberFormat="1" applyFill="1" applyBorder="1" applyAlignment="1">
      <alignment horizontal="center"/>
    </xf>
    <xf numFmtId="1" fontId="11" fillId="5" borderId="5" xfId="0" applyNumberFormat="1" applyFont="1" applyFill="1" applyBorder="1" applyAlignment="1">
      <alignment horizontal="center"/>
    </xf>
    <xf numFmtId="164" fontId="11" fillId="5" borderId="5" xfId="0" applyNumberFormat="1" applyFont="1" applyFill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5" borderId="20" xfId="0" applyFill="1" applyBorder="1" applyAlignment="1">
      <alignment horizontal="center"/>
    </xf>
    <xf numFmtId="2" fontId="0" fillId="5" borderId="20" xfId="0" applyNumberFormat="1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38" xfId="0" applyNumberFormat="1" applyBorder="1" applyAlignment="1">
      <alignment horizontal="center"/>
    </xf>
    <xf numFmtId="166" fontId="11" fillId="5" borderId="41" xfId="0" applyNumberFormat="1" applyFont="1" applyFill="1" applyBorder="1" applyAlignment="1">
      <alignment horizontal="center"/>
    </xf>
    <xf numFmtId="166" fontId="11" fillId="5" borderId="43" xfId="0" applyNumberFormat="1" applyFont="1" applyFill="1" applyBorder="1" applyAlignment="1">
      <alignment horizontal="center"/>
    </xf>
    <xf numFmtId="166" fontId="0" fillId="5" borderId="39" xfId="0" applyNumberFormat="1" applyFill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5" borderId="24" xfId="0" applyNumberFormat="1" applyFill="1" applyBorder="1" applyAlignment="1">
      <alignment horizontal="center"/>
    </xf>
    <xf numFmtId="166" fontId="0" fillId="0" borderId="40" xfId="0" applyNumberFormat="1" applyBorder="1" applyAlignment="1">
      <alignment horizontal="center"/>
    </xf>
    <xf numFmtId="20" fontId="12" fillId="3" borderId="4" xfId="0" applyNumberFormat="1" applyFont="1" applyFill="1" applyBorder="1" applyAlignment="1">
      <alignment horizontal="center"/>
    </xf>
    <xf numFmtId="165" fontId="12" fillId="3" borderId="5" xfId="0" applyNumberFormat="1" applyFont="1" applyFill="1" applyBorder="1" applyAlignment="1">
      <alignment horizontal="center"/>
    </xf>
    <xf numFmtId="2" fontId="6" fillId="4" borderId="13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5" borderId="39" xfId="0" applyNumberFormat="1" applyFill="1" applyBorder="1" applyAlignment="1">
      <alignment horizontal="center"/>
    </xf>
    <xf numFmtId="165" fontId="0" fillId="2" borderId="29" xfId="0" applyNumberFormat="1" applyFill="1" applyBorder="1" applyAlignment="1">
      <alignment horizontal="center"/>
    </xf>
    <xf numFmtId="0" fontId="6" fillId="4" borderId="18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left"/>
    </xf>
    <xf numFmtId="0" fontId="13" fillId="2" borderId="18" xfId="0" applyFont="1" applyFill="1" applyBorder="1" applyAlignment="1">
      <alignment horizontal="center"/>
    </xf>
    <xf numFmtId="0" fontId="2" fillId="4" borderId="47" xfId="0" applyFont="1" applyFill="1" applyBorder="1" applyAlignment="1">
      <alignment horizontal="center"/>
    </xf>
    <xf numFmtId="0" fontId="14" fillId="4" borderId="45" xfId="0" applyFont="1" applyFill="1" applyBorder="1" applyAlignment="1">
      <alignment horizontal="center"/>
    </xf>
    <xf numFmtId="0" fontId="14" fillId="4" borderId="46" xfId="0" applyFont="1" applyFill="1" applyBorder="1" applyAlignment="1">
      <alignment horizontal="center"/>
    </xf>
    <xf numFmtId="1" fontId="14" fillId="4" borderId="45" xfId="0" applyNumberFormat="1" applyFont="1" applyFill="1" applyBorder="1" applyAlignment="1">
      <alignment horizontal="center"/>
    </xf>
    <xf numFmtId="0" fontId="1" fillId="4" borderId="15" xfId="0" applyFont="1" applyFill="1" applyBorder="1" applyAlignment="1">
      <alignment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2" fillId="4" borderId="48" xfId="0" applyFont="1" applyFill="1" applyBorder="1" applyAlignment="1">
      <alignment horizontal="center"/>
    </xf>
    <xf numFmtId="0" fontId="6" fillId="4" borderId="5" xfId="0" applyNumberFormat="1" applyFont="1" applyFill="1" applyBorder="1" applyAlignment="1">
      <alignment horizontal="center"/>
    </xf>
    <xf numFmtId="0" fontId="6" fillId="4" borderId="18" xfId="0" applyNumberFormat="1" applyFont="1" applyFill="1" applyBorder="1" applyAlignment="1">
      <alignment horizontal="center"/>
    </xf>
  </cellXfs>
  <cellStyles count="1"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numFmt numFmtId="2" formatCode="0.00"/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  <border diagonalUp="0" diagonalDown="0" outline="0">
        <left style="hair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F99"/>
      <color rgb="FFCCECFF"/>
      <color rgb="FFCCFF99"/>
      <color rgb="FFFFCCFF"/>
      <color rgb="FFFFFF66"/>
      <color rgb="FFFFCC99"/>
      <color rgb="FF27F1B2"/>
      <color rgb="FF66FFFF"/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305170</xdr:colOff>
      <xdr:row>0</xdr:row>
      <xdr:rowOff>462377</xdr:rowOff>
    </xdr:from>
    <xdr:to>
      <xdr:col>7</xdr:col>
      <xdr:colOff>491462</xdr:colOff>
      <xdr:row>0</xdr:row>
      <xdr:rowOff>822377</xdr:rowOff>
    </xdr:to>
    <xdr:sp macro="[0]!masqueCol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48846832-E2B2-078F-9D74-17AB990D36E1}"/>
            </a:ext>
          </a:extLst>
        </xdr:cNvPr>
        <xdr:cNvSpPr/>
      </xdr:nvSpPr>
      <xdr:spPr>
        <a:xfrm>
          <a:off x="3449345" y="462377"/>
          <a:ext cx="1296000" cy="360000"/>
        </a:xfrm>
        <a:prstGeom prst="bevel">
          <a:avLst/>
        </a:prstGeom>
        <a:gradFill>
          <a:gsLst>
            <a:gs pos="23000">
              <a:schemeClr val="accent6">
                <a:lumMod val="75000"/>
              </a:schemeClr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Masquer</a:t>
          </a:r>
        </a:p>
      </xdr:txBody>
    </xdr:sp>
    <xdr:clientData/>
  </xdr:twoCellAnchor>
  <xdr:twoCellAnchor>
    <xdr:from>
      <xdr:col>5</xdr:col>
      <xdr:colOff>305171</xdr:colOff>
      <xdr:row>0</xdr:row>
      <xdr:rowOff>46236</xdr:rowOff>
    </xdr:from>
    <xdr:to>
      <xdr:col>7</xdr:col>
      <xdr:colOff>491463</xdr:colOff>
      <xdr:row>0</xdr:row>
      <xdr:rowOff>406236</xdr:rowOff>
    </xdr:to>
    <xdr:sp macro="[0]!afficheCol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5CFFD354-0B90-4F70-8100-C7BB40C0186A}"/>
            </a:ext>
          </a:extLst>
        </xdr:cNvPr>
        <xdr:cNvSpPr/>
      </xdr:nvSpPr>
      <xdr:spPr>
        <a:xfrm>
          <a:off x="3449346" y="46236"/>
          <a:ext cx="1296000" cy="360000"/>
        </a:xfrm>
        <a:prstGeom prst="bevel">
          <a:avLst/>
        </a:prstGeom>
        <a:gradFill>
          <a:gsLst>
            <a:gs pos="23000">
              <a:srgbClr val="00B0F0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</a:p>
      </xdr:txBody>
    </xdr:sp>
    <xdr:clientData/>
  </xdr:twoCellAnchor>
  <xdr:twoCellAnchor editAs="oneCell">
    <xdr:from>
      <xdr:col>0</xdr:col>
      <xdr:colOff>64735</xdr:colOff>
      <xdr:row>0</xdr:row>
      <xdr:rowOff>0</xdr:rowOff>
    </xdr:from>
    <xdr:to>
      <xdr:col>1</xdr:col>
      <xdr:colOff>64735</xdr:colOff>
      <xdr:row>1</xdr:row>
      <xdr:rowOff>36990</xdr:rowOff>
    </xdr:to>
    <xdr:pic macro="[0]!essai">
      <xdr:nvPicPr>
        <xdr:cNvPr id="5" name="Image 4" descr="Bonjour Miaou">
          <a:extLst>
            <a:ext uri="{FF2B5EF4-FFF2-40B4-BE49-F238E27FC236}">
              <a16:creationId xmlns:a16="http://schemas.microsoft.com/office/drawing/2014/main" id="{AF1A59B7-78DB-3F2C-DB8A-C951F40F4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35" y="0"/>
          <a:ext cx="924757" cy="924757"/>
        </a:xfrm>
        <a:prstGeom prst="rect">
          <a:avLst/>
        </a:prstGeom>
      </xdr:spPr>
    </xdr:pic>
    <xdr:clientData/>
  </xdr:twoCellAnchor>
  <xdr:twoCellAnchor>
    <xdr:from>
      <xdr:col>8</xdr:col>
      <xdr:colOff>9247</xdr:colOff>
      <xdr:row>0</xdr:row>
      <xdr:rowOff>27744</xdr:rowOff>
    </xdr:from>
    <xdr:to>
      <xdr:col>25</xdr:col>
      <xdr:colOff>749053</xdr:colOff>
      <xdr:row>0</xdr:row>
      <xdr:rowOff>869272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04FB967-DF66-B335-D8DA-AD7B2D055902}"/>
            </a:ext>
          </a:extLst>
        </xdr:cNvPr>
        <xdr:cNvSpPr/>
      </xdr:nvSpPr>
      <xdr:spPr>
        <a:xfrm>
          <a:off x="4817985" y="27744"/>
          <a:ext cx="10153835" cy="841528"/>
        </a:xfrm>
        <a:prstGeom prst="rect">
          <a:avLst/>
        </a:prstGeom>
        <a:gradFill>
          <a:gsLst>
            <a:gs pos="28000">
              <a:srgbClr val="FFFF99"/>
            </a:gs>
            <a:gs pos="100000">
              <a:schemeClr val="bg1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séries</a:t>
          </a:r>
          <a:r>
            <a:rPr lang="fr-FR" sz="1600" b="1" baseline="0">
              <a:solidFill>
                <a:schemeClr val="tx1"/>
              </a:solidFill>
            </a:rPr>
            <a:t> de 12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21</xdr:col>
      <xdr:colOff>379152</xdr:colOff>
      <xdr:row>0</xdr:row>
      <xdr:rowOff>9248</xdr:rowOff>
    </xdr:from>
    <xdr:to>
      <xdr:col>23</xdr:col>
      <xdr:colOff>545608</xdr:colOff>
      <xdr:row>2</xdr:row>
      <xdr:rowOff>131779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2400997" y="9248"/>
          <a:ext cx="1276164" cy="12229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23400</xdr:rowOff>
    </xdr:from>
    <xdr:to>
      <xdr:col>3</xdr:col>
      <xdr:colOff>57150</xdr:colOff>
      <xdr:row>6</xdr:row>
      <xdr:rowOff>128175</xdr:rowOff>
    </xdr:to>
    <xdr:pic macro="[0]!enregistrer">
      <xdr:nvPicPr>
        <xdr:cNvPr id="4" name="Image 3" descr="Zzz chat Taffy">
          <a:extLst>
            <a:ext uri="{FF2B5EF4-FFF2-40B4-BE49-F238E27FC236}">
              <a16:creationId xmlns:a16="http://schemas.microsoft.com/office/drawing/2014/main" id="{0B3B7B36-09B5-743A-851F-203692053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4584" b="-34584"/>
        <a:stretch>
          <a:fillRect/>
        </a:stretch>
      </xdr:blipFill>
      <xdr:spPr>
        <a:xfrm>
          <a:off x="476250" y="23400"/>
          <a:ext cx="1609725" cy="1609725"/>
        </a:xfrm>
        <a:prstGeom prst="rect">
          <a:avLst/>
        </a:prstGeom>
        <a:effectLst>
          <a:softEdge rad="0"/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" displayName="T_Sport" ref="A2:AC27" insertRowShift="1" totalsRowCount="1" headerRowDxfId="61" totalsRowDxfId="58" headerRowBorderDxfId="60" tableBorderDxfId="59" totalsRowBorderDxfId="57">
  <autoFilter ref="A2:AC26" xr:uid="{00000000-0009-0000-0100-000001000000}"/>
  <sortState xmlns:xlrd2="http://schemas.microsoft.com/office/spreadsheetml/2017/richdata2" ref="A3:AC3">
    <sortCondition ref="A3"/>
  </sortState>
  <tableColumns count="29">
    <tableColumn id="1" xr3:uid="{00000000-0010-0000-0000-000001000000}" name="Dates" totalsRowLabel="Totaux" dataDxfId="56" totalsRowDxfId="32"/>
    <tableColumn id="2" xr3:uid="{00000000-0010-0000-0000-000002000000}" name="Kcal" totalsRowFunction="custom" dataDxfId="55" totalsRowDxfId="31">
      <totalsRowFormula>SUM(T_Sport[Kcal])</totalsRowFormula>
    </tableColumn>
    <tableColumn id="3" xr3:uid="{00000000-0010-0000-0000-000003000000}" name="km" totalsRowFunction="sum" dataDxfId="54" totalsRowDxfId="30"/>
    <tableColumn id="4" xr3:uid="{00000000-0010-0000-0000-000004000000}" name="resist" totalsRowFunction="count" dataDxfId="53" totalsRowDxfId="29"/>
    <tableColumn id="5" xr3:uid="{00000000-0010-0000-0000-000005000000}" name="km/h" totalsRowFunction="count" dataDxfId="52" totalsRowDxfId="28"/>
    <tableColumn id="6" xr3:uid="{00000000-0010-0000-0000-000006000000}" name="bpm" totalsRowFunction="count" dataDxfId="51" totalsRowDxfId="27"/>
    <tableColumn id="7" xr3:uid="{00000000-0010-0000-0000-000007000000}" name="rpm2" totalsRowFunction="count" dataDxfId="50" totalsRowDxfId="26"/>
    <tableColumn id="19" xr3:uid="{00000000-0010-0000-0000-000013000000}" name="Temps" totalsRowFunction="custom" dataDxfId="49" totalsRowDxfId="25">
      <totalsRowFormula>SUM(T_Sport[Temps])</totalsRowFormula>
    </tableColumn>
    <tableColumn id="8" xr3:uid="{00000000-0010-0000-0000-000008000000}" name="rowing" totalsRowFunction="custom" dataDxfId="48" totalsRowDxfId="24">
      <totalsRowFormula>SUM(T_Sport[rowing])*12</totalsRowFormula>
    </tableColumn>
    <tableColumn id="9" xr3:uid="{00000000-0010-0000-0000-000009000000}" name="frontal" totalsRowFunction="custom" dataDxfId="47" totalsRowDxfId="23">
      <totalsRowFormula>SUM(T_Sport[frontal])*12</totalsRowFormula>
    </tableColumn>
    <tableColumn id="10" xr3:uid="{00000000-0010-0000-0000-00000A000000}" name="triceps" totalsRowFunction="custom" dataDxfId="46" totalsRowDxfId="22">
      <totalsRowFormula>SUM(T_Sport[triceps])*12</totalsRowFormula>
    </tableColumn>
    <tableColumn id="11" xr3:uid="{00000000-0010-0000-0000-00000B000000}" name="fentes" totalsRowFunction="custom" dataDxfId="45" totalsRowDxfId="21">
      <totalsRowFormula>SUM(T_Sport[fentes])*12</totalsRowFormula>
    </tableColumn>
    <tableColumn id="12" xr3:uid="{00000000-0010-0000-0000-00000C000000}" name="deadlift" totalsRowFunction="custom" dataDxfId="44" totalsRowDxfId="20">
      <totalsRowFormula>SUM(T_Sport[deadlift])*12</totalsRowFormula>
    </tableColumn>
    <tableColumn id="13" xr3:uid="{00000000-0010-0000-0000-00000D000000}" name="biceps" totalsRowFunction="custom" dataDxfId="43" totalsRowDxfId="19">
      <totalsRowFormula>SUM(T_Sport[biceps])*12</totalsRowFormula>
    </tableColumn>
    <tableColumn id="20" xr3:uid="{00000000-0010-0000-0000-000014000000}" name="laterales" totalsRowFunction="custom" dataDxfId="42" totalsRowDxfId="18">
      <totalsRowFormula>SUM(T_Sport[laterales])*12</totalsRowFormula>
    </tableColumn>
    <tableColumn id="14" xr3:uid="{00000000-0010-0000-0000-00000E000000}" name="epaules" totalsRowFunction="custom" dataDxfId="41" totalsRowDxfId="17">
      <totalsRowFormula>SUM(T_Sport[epaules])*12</totalsRowFormula>
    </tableColumn>
    <tableColumn id="15" xr3:uid="{00000000-0010-0000-0000-00000F000000}" name="derriere" totalsRowFunction="custom" dataDxfId="40" totalsRowDxfId="16">
      <totalsRowFormula>SUM(T_Sport[derriere])*12</totalsRowFormula>
    </tableColumn>
    <tableColumn id="16" xr3:uid="{00000000-0010-0000-0000-000010000000}" name="squats" totalsRowFunction="custom" dataDxfId="39" totalsRowDxfId="15">
      <totalsRowFormula>SUM(T_Sport[squats])*12</totalsRowFormula>
    </tableColumn>
    <tableColumn id="17" xr3:uid="{00000000-0010-0000-0000-000011000000}" name="couche" totalsRowFunction="custom" dataDxfId="38" totalsRowDxfId="14">
      <totalsRowFormula>SUM(T_Sport[couche])*12</totalsRowFormula>
    </tableColumn>
    <tableColumn id="26" xr3:uid="{00000000-0010-0000-0000-00001A000000}" name="ecarté" totalsRowFunction="custom" dataDxfId="37" totalsRowDxfId="13">
      <totalsRowFormula>SUM(T_Sport[ecarté])*12</totalsRowFormula>
    </tableColumn>
    <tableColumn id="27" xr3:uid="{00000000-0010-0000-0000-00001B000000}" name="incline" totalsRowFunction="custom" dataDxfId="36" totalsRowDxfId="12">
      <totalsRowFormula>SUM(T_Sport[incline])*12</totalsRowFormula>
    </tableColumn>
    <tableColumn id="29" xr3:uid="{69E70EF5-3D6C-4578-B26F-B6605D00D9D5}" name="Colonne3" dataDxfId="2" totalsRowDxfId="3"/>
    <tableColumn id="25" xr3:uid="{9FBF0F6A-D904-4241-BF8A-171377723414}" name="Colonne2" dataDxfId="4" totalsRowDxfId="5"/>
    <tableColumn id="30" xr3:uid="{4924DD4A-9C5C-4F86-84BE-4D47F38F1642}" name="Colonne22" dataDxfId="0" totalsRowDxfId="1"/>
    <tableColumn id="24" xr3:uid="{3ADAAE0C-A5AD-471C-87DE-BE8C6FF83016}" name="Colonne1" dataDxfId="6" totalsRowDxfId="7"/>
    <tableColumn id="28" xr3:uid="{00000000-0010-0000-0000-00001C000000}" name="abdos" totalsRowFunction="sum" dataDxfId="35" totalsRowDxfId="11"/>
    <tableColumn id="21" xr3:uid="{00000000-0010-0000-0000-000015000000}" name="Km " totalsRowFunction="custom" dataDxfId="34" totalsRowDxfId="10">
      <totalsRowFormula>SUM(T_Sport[[Km ]])</totalsRowFormula>
    </tableColumn>
    <tableColumn id="18" xr3:uid="{00000000-0010-0000-0000-000012000000}" name="Calories " totalsRowFunction="custom" dataDxfId="33" totalsRowDxfId="9">
      <totalsRowFormula>SUM(T_Sport[[Calories ]])</totalsRowFormula>
    </tableColumn>
    <tableColumn id="22" xr3:uid="{00000000-0010-0000-0000-000016000000}" name="Temps4" totalsRowFunction="custom" totalsRowDxfId="8">
      <totalsRowFormula>SUM(T_Sport[Temps4])</totalsRow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99"/>
  </sheetPr>
  <dimension ref="A1:AC27"/>
  <sheetViews>
    <sheetView showGridLines="0" topLeftCell="I1" zoomScale="103" workbookViewId="0">
      <pane ySplit="2" topLeftCell="A3" activePane="bottomLeft" state="frozen"/>
      <selection pane="bottomLeft" activeCell="AE6" sqref="AE6"/>
    </sheetView>
  </sheetViews>
  <sheetFormatPr baseColWidth="10" defaultRowHeight="15" x14ac:dyDescent="0.25"/>
  <cols>
    <col min="1" max="1" width="13.85546875" customWidth="1"/>
    <col min="2" max="24" width="8.28515625" customWidth="1"/>
    <col min="25" max="25" width="8" customWidth="1"/>
    <col min="27" max="28" width="16.7109375" customWidth="1"/>
    <col min="29" max="29" width="14.42578125" customWidth="1"/>
  </cols>
  <sheetData>
    <row r="1" spans="1:29" ht="69.75" customHeight="1" x14ac:dyDescent="0.25">
      <c r="A1" s="84" t="s">
        <v>16</v>
      </c>
      <c r="B1" s="85"/>
      <c r="C1" s="85"/>
      <c r="D1" s="85"/>
      <c r="E1" s="85"/>
      <c r="F1" s="85"/>
      <c r="G1" s="85"/>
      <c r="H1" s="85"/>
      <c r="I1" s="82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1"/>
      <c r="V1" s="83"/>
      <c r="AA1" s="86" t="s">
        <v>40</v>
      </c>
      <c r="AB1" s="86"/>
      <c r="AC1" s="86"/>
    </row>
    <row r="2" spans="1:29" s="1" customFormat="1" ht="16.5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6</v>
      </c>
      <c r="G2" s="3" t="s">
        <v>26</v>
      </c>
      <c r="H2" s="4" t="s">
        <v>18</v>
      </c>
      <c r="I2" s="3" t="s">
        <v>49</v>
      </c>
      <c r="J2" s="3" t="s">
        <v>50</v>
      </c>
      <c r="K2" s="3" t="s">
        <v>51</v>
      </c>
      <c r="L2" s="3" t="s">
        <v>52</v>
      </c>
      <c r="M2" s="3" t="s">
        <v>53</v>
      </c>
      <c r="N2" s="12" t="s">
        <v>54</v>
      </c>
      <c r="O2" s="13" t="s">
        <v>55</v>
      </c>
      <c r="P2" s="6" t="s">
        <v>56</v>
      </c>
      <c r="Q2" s="3" t="s">
        <v>57</v>
      </c>
      <c r="R2" s="3" t="s">
        <v>58</v>
      </c>
      <c r="S2" s="3" t="s">
        <v>59</v>
      </c>
      <c r="T2" s="7" t="s">
        <v>60</v>
      </c>
      <c r="U2" s="79" t="s">
        <v>61</v>
      </c>
      <c r="V2" s="94" t="s">
        <v>80</v>
      </c>
      <c r="W2" s="94" t="s">
        <v>79</v>
      </c>
      <c r="X2" s="94" t="s">
        <v>81</v>
      </c>
      <c r="Y2" s="94" t="s">
        <v>77</v>
      </c>
      <c r="Z2" s="77" t="s">
        <v>62</v>
      </c>
      <c r="AA2" s="14" t="s">
        <v>19</v>
      </c>
      <c r="AB2" s="7" t="s">
        <v>20</v>
      </c>
      <c r="AC2" s="37" t="s">
        <v>21</v>
      </c>
    </row>
    <row r="3" spans="1:29" ht="15.75" x14ac:dyDescent="0.25">
      <c r="A3" s="15" t="s">
        <v>41</v>
      </c>
      <c r="B3" s="16"/>
      <c r="C3" s="17"/>
      <c r="D3" s="18"/>
      <c r="E3" s="18"/>
      <c r="F3" s="18"/>
      <c r="G3" s="38"/>
      <c r="H3" s="11"/>
      <c r="I3" s="19"/>
      <c r="J3" s="19"/>
      <c r="K3" s="19"/>
      <c r="L3" s="19"/>
      <c r="M3" s="19"/>
      <c r="N3" s="20"/>
      <c r="O3" s="20"/>
      <c r="P3" s="15"/>
      <c r="Q3" s="15"/>
      <c r="R3" s="15"/>
      <c r="S3" s="15"/>
      <c r="T3" s="15"/>
      <c r="U3" s="21"/>
      <c r="V3" s="76"/>
      <c r="W3" s="76"/>
      <c r="X3" s="76"/>
      <c r="Y3" s="76"/>
      <c r="Z3" s="76"/>
      <c r="AA3" s="65">
        <v>2.0099999999999998</v>
      </c>
      <c r="AB3" s="20">
        <v>278</v>
      </c>
      <c r="AC3" s="36">
        <v>3.5416666666666666E-2</v>
      </c>
    </row>
    <row r="4" spans="1:29" ht="15.75" x14ac:dyDescent="0.25">
      <c r="A4" s="15" t="s">
        <v>42</v>
      </c>
      <c r="B4" s="16"/>
      <c r="C4" s="17"/>
      <c r="D4" s="18"/>
      <c r="E4" s="18"/>
      <c r="F4" s="18"/>
      <c r="G4" s="38"/>
      <c r="H4" s="11"/>
      <c r="I4" s="19"/>
      <c r="J4" s="19"/>
      <c r="K4" s="19"/>
      <c r="L4" s="19"/>
      <c r="M4" s="19"/>
      <c r="N4" s="20"/>
      <c r="O4" s="20"/>
      <c r="P4" s="15"/>
      <c r="Q4" s="15"/>
      <c r="R4" s="15"/>
      <c r="S4" s="15"/>
      <c r="T4" s="15"/>
      <c r="U4" s="21"/>
      <c r="V4" s="76"/>
      <c r="W4" s="76"/>
      <c r="X4" s="76"/>
      <c r="Y4" s="76"/>
      <c r="Z4" s="76"/>
      <c r="AA4" s="65">
        <v>2.21</v>
      </c>
      <c r="AB4" s="20">
        <v>224</v>
      </c>
      <c r="AC4" s="36">
        <v>3.125E-2</v>
      </c>
    </row>
    <row r="5" spans="1:29" ht="15.75" x14ac:dyDescent="0.25">
      <c r="A5" s="15" t="s">
        <v>43</v>
      </c>
      <c r="B5" s="16"/>
      <c r="C5" s="17"/>
      <c r="D5" s="18"/>
      <c r="E5" s="18"/>
      <c r="F5" s="18"/>
      <c r="G5" s="38"/>
      <c r="H5" s="11"/>
      <c r="I5" s="19"/>
      <c r="J5" s="19"/>
      <c r="K5" s="19"/>
      <c r="L5" s="19"/>
      <c r="M5" s="19"/>
      <c r="N5" s="20"/>
      <c r="O5" s="20"/>
      <c r="P5" s="15"/>
      <c r="Q5" s="15"/>
      <c r="R5" s="15"/>
      <c r="S5" s="15"/>
      <c r="T5" s="15"/>
      <c r="U5" s="21"/>
      <c r="V5" s="76"/>
      <c r="W5" s="76"/>
      <c r="X5" s="76"/>
      <c r="Y5" s="76"/>
      <c r="Z5" s="76"/>
      <c r="AA5" s="65">
        <v>3.32</v>
      </c>
      <c r="AB5" s="20">
        <v>420</v>
      </c>
      <c r="AC5" s="36">
        <v>5.8333333333333334E-2</v>
      </c>
    </row>
    <row r="6" spans="1:29" ht="15.75" x14ac:dyDescent="0.25">
      <c r="A6" s="15" t="s">
        <v>44</v>
      </c>
      <c r="B6" s="16"/>
      <c r="C6" s="17"/>
      <c r="D6" s="18"/>
      <c r="E6" s="18"/>
      <c r="F6" s="18"/>
      <c r="G6" s="38"/>
      <c r="H6" s="11"/>
      <c r="I6" s="19"/>
      <c r="J6" s="19"/>
      <c r="K6" s="19"/>
      <c r="L6" s="19"/>
      <c r="M6" s="19"/>
      <c r="N6" s="20"/>
      <c r="O6" s="20"/>
      <c r="P6" s="15"/>
      <c r="Q6" s="15"/>
      <c r="R6" s="15"/>
      <c r="S6" s="15"/>
      <c r="T6" s="15"/>
      <c r="U6" s="21"/>
      <c r="V6" s="76"/>
      <c r="W6" s="76"/>
      <c r="X6" s="76"/>
      <c r="Y6" s="76"/>
      <c r="Z6" s="76"/>
      <c r="AA6" s="65">
        <v>3.09</v>
      </c>
      <c r="AB6" s="20">
        <v>293</v>
      </c>
      <c r="AC6" s="36">
        <v>0.05</v>
      </c>
    </row>
    <row r="7" spans="1:29" ht="15.75" x14ac:dyDescent="0.25">
      <c r="A7" s="15" t="s">
        <v>45</v>
      </c>
      <c r="B7" s="16"/>
      <c r="C7" s="17"/>
      <c r="D7" s="18"/>
      <c r="E7" s="18"/>
      <c r="F7" s="18"/>
      <c r="G7" s="38"/>
      <c r="H7" s="11"/>
      <c r="I7" s="19"/>
      <c r="J7" s="19"/>
      <c r="K7" s="19"/>
      <c r="L7" s="19"/>
      <c r="M7" s="19"/>
      <c r="N7" s="20"/>
      <c r="O7" s="20"/>
      <c r="P7" s="15"/>
      <c r="Q7" s="15"/>
      <c r="R7" s="15"/>
      <c r="S7" s="15"/>
      <c r="T7" s="15"/>
      <c r="U7" s="21"/>
      <c r="V7" s="76"/>
      <c r="W7" s="76"/>
      <c r="X7" s="76"/>
      <c r="Y7" s="76"/>
      <c r="Z7" s="76"/>
      <c r="AA7" s="65">
        <v>1.64</v>
      </c>
      <c r="AB7" s="20">
        <v>301</v>
      </c>
      <c r="AC7" s="36">
        <v>3.6111111111111108E-2</v>
      </c>
    </row>
    <row r="8" spans="1:29" ht="15.75" x14ac:dyDescent="0.25">
      <c r="A8" s="15" t="s">
        <v>46</v>
      </c>
      <c r="B8" s="16"/>
      <c r="C8" s="17"/>
      <c r="D8" s="18"/>
      <c r="E8" s="18"/>
      <c r="F8" s="18"/>
      <c r="G8" s="38"/>
      <c r="H8" s="11"/>
      <c r="I8" s="19"/>
      <c r="J8" s="19"/>
      <c r="K8" s="19"/>
      <c r="L8" s="19"/>
      <c r="M8" s="19"/>
      <c r="N8" s="20"/>
      <c r="O8" s="20"/>
      <c r="P8" s="15"/>
      <c r="Q8" s="15"/>
      <c r="R8" s="15"/>
      <c r="S8" s="15"/>
      <c r="T8" s="15"/>
      <c r="U8" s="21"/>
      <c r="V8" s="76"/>
      <c r="W8" s="76"/>
      <c r="X8" s="76"/>
      <c r="Y8" s="76"/>
      <c r="Z8" s="76"/>
      <c r="AA8" s="65">
        <v>2.25</v>
      </c>
      <c r="AB8" s="20">
        <v>272</v>
      </c>
      <c r="AC8" s="36">
        <v>3.125E-2</v>
      </c>
    </row>
    <row r="9" spans="1:29" ht="15.75" x14ac:dyDescent="0.25">
      <c r="A9" s="15" t="s">
        <v>47</v>
      </c>
      <c r="B9" s="16">
        <v>158</v>
      </c>
      <c r="C9" s="17">
        <v>1.7</v>
      </c>
      <c r="D9" s="18">
        <v>3</v>
      </c>
      <c r="E9" s="18">
        <v>3.4</v>
      </c>
      <c r="F9" s="18"/>
      <c r="G9" s="38"/>
      <c r="H9" s="11">
        <v>2.0833333333333332E-2</v>
      </c>
      <c r="I9" s="19">
        <v>3</v>
      </c>
      <c r="J9" s="19">
        <v>3</v>
      </c>
      <c r="K9" s="19">
        <v>3</v>
      </c>
      <c r="L9" s="19">
        <v>3</v>
      </c>
      <c r="M9" s="19">
        <v>3</v>
      </c>
      <c r="N9" s="20">
        <v>3</v>
      </c>
      <c r="O9" s="20"/>
      <c r="P9" s="15"/>
      <c r="Q9" s="15"/>
      <c r="R9" s="15"/>
      <c r="S9" s="15"/>
      <c r="T9" s="15"/>
      <c r="U9" s="21"/>
      <c r="V9" s="76"/>
      <c r="W9" s="76"/>
      <c r="X9" s="76"/>
      <c r="Y9" s="76"/>
      <c r="Z9" s="76">
        <v>30</v>
      </c>
      <c r="AA9" s="65">
        <v>2.5299999999999998</v>
      </c>
      <c r="AB9" s="20">
        <v>343</v>
      </c>
      <c r="AC9" s="36">
        <v>4.1666666666666664E-2</v>
      </c>
    </row>
    <row r="10" spans="1:29" ht="15.75" x14ac:dyDescent="0.25">
      <c r="A10" s="15" t="s">
        <v>48</v>
      </c>
      <c r="B10" s="16"/>
      <c r="C10" s="17"/>
      <c r="D10" s="18"/>
      <c r="E10" s="18"/>
      <c r="F10" s="18"/>
      <c r="G10" s="38"/>
      <c r="H10" s="11"/>
      <c r="I10" s="19">
        <v>3</v>
      </c>
      <c r="J10" s="19">
        <v>3</v>
      </c>
      <c r="K10" s="19">
        <v>3</v>
      </c>
      <c r="L10" s="19"/>
      <c r="M10" s="19"/>
      <c r="N10" s="20">
        <v>3</v>
      </c>
      <c r="O10" s="20">
        <v>3</v>
      </c>
      <c r="P10" s="15">
        <v>3</v>
      </c>
      <c r="Q10" s="15">
        <v>3</v>
      </c>
      <c r="R10" s="15">
        <v>3</v>
      </c>
      <c r="S10" s="15">
        <v>3</v>
      </c>
      <c r="T10" s="15">
        <v>3</v>
      </c>
      <c r="U10" s="21"/>
      <c r="V10" s="76"/>
      <c r="W10" s="76"/>
      <c r="X10" s="76"/>
      <c r="Y10" s="76"/>
      <c r="Z10" s="76">
        <v>90</v>
      </c>
      <c r="AA10" s="65">
        <v>2.04</v>
      </c>
      <c r="AB10" s="20">
        <v>196</v>
      </c>
      <c r="AC10" s="36">
        <v>3.125E-2</v>
      </c>
    </row>
    <row r="11" spans="1:29" ht="15.75" x14ac:dyDescent="0.25">
      <c r="A11" s="15" t="s">
        <v>63</v>
      </c>
      <c r="B11" s="16">
        <v>227</v>
      </c>
      <c r="C11" s="17">
        <v>2</v>
      </c>
      <c r="D11" s="18">
        <v>3</v>
      </c>
      <c r="E11" s="18">
        <v>3.3</v>
      </c>
      <c r="F11" s="18"/>
      <c r="G11" s="38"/>
      <c r="H11" s="11">
        <v>3.125E-2</v>
      </c>
      <c r="I11" s="19"/>
      <c r="J11" s="19"/>
      <c r="K11" s="19"/>
      <c r="L11" s="19"/>
      <c r="M11" s="19"/>
      <c r="N11" s="20"/>
      <c r="O11" s="20"/>
      <c r="P11" s="15"/>
      <c r="Q11" s="15"/>
      <c r="R11" s="15"/>
      <c r="S11" s="15"/>
      <c r="T11" s="15"/>
      <c r="U11" s="21"/>
      <c r="V11" s="76"/>
      <c r="W11" s="76"/>
      <c r="X11" s="76"/>
      <c r="Y11" s="76"/>
      <c r="Z11" s="76"/>
      <c r="AA11" s="65">
        <v>2.2000000000000002</v>
      </c>
      <c r="AB11" s="20">
        <v>237</v>
      </c>
      <c r="AC11" s="36">
        <v>2.7777777777777776E-2</v>
      </c>
    </row>
    <row r="12" spans="1:29" ht="15.75" x14ac:dyDescent="0.25">
      <c r="A12" s="15" t="s">
        <v>64</v>
      </c>
      <c r="B12" s="16"/>
      <c r="C12" s="17"/>
      <c r="D12" s="18"/>
      <c r="E12" s="18"/>
      <c r="F12" s="18"/>
      <c r="G12" s="38"/>
      <c r="H12" s="11"/>
      <c r="I12" s="19"/>
      <c r="J12" s="19">
        <v>3</v>
      </c>
      <c r="K12" s="19">
        <v>3</v>
      </c>
      <c r="L12" s="19"/>
      <c r="M12" s="19">
        <v>3</v>
      </c>
      <c r="N12" s="20">
        <v>3</v>
      </c>
      <c r="O12" s="20">
        <v>3</v>
      </c>
      <c r="P12" s="15">
        <v>3</v>
      </c>
      <c r="Q12" s="15"/>
      <c r="R12" s="15">
        <v>3</v>
      </c>
      <c r="S12" s="15">
        <v>3</v>
      </c>
      <c r="T12" s="15">
        <v>3</v>
      </c>
      <c r="U12" s="21">
        <v>3</v>
      </c>
      <c r="V12" s="76"/>
      <c r="W12" s="76"/>
      <c r="X12" s="76"/>
      <c r="Y12" s="76"/>
      <c r="Z12" s="76">
        <v>90</v>
      </c>
      <c r="AA12" s="65">
        <v>3.31</v>
      </c>
      <c r="AB12" s="20">
        <v>302</v>
      </c>
      <c r="AC12" s="36">
        <v>3.1944444444444442E-2</v>
      </c>
    </row>
    <row r="13" spans="1:29" ht="15.75" x14ac:dyDescent="0.25">
      <c r="A13" s="15" t="s">
        <v>65</v>
      </c>
      <c r="B13" s="16"/>
      <c r="C13" s="17"/>
      <c r="D13" s="18"/>
      <c r="E13" s="18"/>
      <c r="F13" s="18"/>
      <c r="G13" s="38"/>
      <c r="H13" s="11"/>
      <c r="I13" s="19"/>
      <c r="J13" s="19"/>
      <c r="K13" s="19"/>
      <c r="L13" s="19"/>
      <c r="M13" s="19"/>
      <c r="N13" s="20"/>
      <c r="O13" s="20"/>
      <c r="P13" s="15"/>
      <c r="Q13" s="15"/>
      <c r="R13" s="15"/>
      <c r="S13" s="15"/>
      <c r="T13" s="15"/>
      <c r="U13" s="21"/>
      <c r="V13" s="76"/>
      <c r="W13" s="76"/>
      <c r="X13" s="76"/>
      <c r="Y13" s="76"/>
      <c r="Z13" s="76"/>
      <c r="AA13" s="65">
        <v>3.09</v>
      </c>
      <c r="AB13" s="20">
        <v>437</v>
      </c>
      <c r="AC13" s="36">
        <v>4.7222222222222221E-2</v>
      </c>
    </row>
    <row r="14" spans="1:29" ht="15.75" x14ac:dyDescent="0.25">
      <c r="A14" s="15" t="s">
        <v>66</v>
      </c>
      <c r="B14" s="16"/>
      <c r="C14" s="17"/>
      <c r="D14" s="18"/>
      <c r="E14" s="18"/>
      <c r="F14" s="18"/>
      <c r="G14" s="38"/>
      <c r="H14" s="11"/>
      <c r="I14" s="19"/>
      <c r="J14" s="19"/>
      <c r="K14" s="19"/>
      <c r="L14" s="19"/>
      <c r="M14" s="19"/>
      <c r="N14" s="20"/>
      <c r="O14" s="20"/>
      <c r="P14" s="15"/>
      <c r="Q14" s="15"/>
      <c r="R14" s="15"/>
      <c r="S14" s="15"/>
      <c r="T14" s="15"/>
      <c r="U14" s="21"/>
      <c r="V14" s="76"/>
      <c r="W14" s="76"/>
      <c r="X14" s="76"/>
      <c r="Y14" s="76"/>
      <c r="Z14" s="76"/>
      <c r="AA14" s="65">
        <v>1.9</v>
      </c>
      <c r="AB14" s="20">
        <v>215</v>
      </c>
      <c r="AC14" s="36">
        <v>3.3333333333333333E-2</v>
      </c>
    </row>
    <row r="15" spans="1:29" ht="15.75" x14ac:dyDescent="0.25">
      <c r="A15" s="15" t="s">
        <v>67</v>
      </c>
      <c r="B15" s="16"/>
      <c r="C15" s="17"/>
      <c r="D15" s="18"/>
      <c r="E15" s="18"/>
      <c r="F15" s="18"/>
      <c r="G15" s="38"/>
      <c r="H15" s="11"/>
      <c r="I15" s="19"/>
      <c r="J15" s="19"/>
      <c r="K15" s="19"/>
      <c r="L15" s="19"/>
      <c r="M15" s="19"/>
      <c r="N15" s="20"/>
      <c r="O15" s="20"/>
      <c r="P15" s="15"/>
      <c r="Q15" s="15"/>
      <c r="R15" s="15"/>
      <c r="S15" s="15"/>
      <c r="T15" s="15"/>
      <c r="U15" s="21"/>
      <c r="V15" s="76"/>
      <c r="W15" s="76"/>
      <c r="X15" s="76"/>
      <c r="Y15" s="76"/>
      <c r="Z15" s="76"/>
      <c r="AA15" s="65">
        <v>2.35</v>
      </c>
      <c r="AB15" s="20">
        <v>306</v>
      </c>
      <c r="AC15" s="36">
        <v>4.791666666666667E-2</v>
      </c>
    </row>
    <row r="16" spans="1:29" ht="15.75" x14ac:dyDescent="0.25">
      <c r="A16" s="15" t="s">
        <v>68</v>
      </c>
      <c r="B16" s="16"/>
      <c r="C16" s="17"/>
      <c r="D16" s="18"/>
      <c r="E16" s="18"/>
      <c r="F16" s="18"/>
      <c r="G16" s="38"/>
      <c r="H16" s="11"/>
      <c r="I16" s="19"/>
      <c r="J16" s="19">
        <v>3</v>
      </c>
      <c r="K16" s="19">
        <v>3</v>
      </c>
      <c r="L16" s="19"/>
      <c r="M16" s="19"/>
      <c r="N16" s="20">
        <v>3</v>
      </c>
      <c r="O16" s="20">
        <v>3</v>
      </c>
      <c r="P16" s="15">
        <v>3</v>
      </c>
      <c r="Q16" s="15"/>
      <c r="R16" s="15"/>
      <c r="S16" s="15">
        <v>3</v>
      </c>
      <c r="T16" s="15">
        <v>3</v>
      </c>
      <c r="U16" s="21">
        <v>3</v>
      </c>
      <c r="V16" s="76"/>
      <c r="W16" s="76"/>
      <c r="X16" s="76"/>
      <c r="Y16" s="76"/>
      <c r="Z16" s="76">
        <v>120</v>
      </c>
      <c r="AA16" s="65">
        <v>1.55</v>
      </c>
      <c r="AB16" s="20">
        <v>235</v>
      </c>
      <c r="AC16" s="36">
        <v>2.7777777777777776E-2</v>
      </c>
    </row>
    <row r="17" spans="1:29" ht="15.75" x14ac:dyDescent="0.25">
      <c r="A17" s="15" t="s">
        <v>69</v>
      </c>
      <c r="B17" s="16">
        <v>247</v>
      </c>
      <c r="C17" s="17">
        <v>2.5</v>
      </c>
      <c r="D17" s="18">
        <v>4</v>
      </c>
      <c r="E17" s="18">
        <v>3.4</v>
      </c>
      <c r="F17" s="18"/>
      <c r="G17" s="38"/>
      <c r="H17" s="11">
        <v>3.125E-2</v>
      </c>
      <c r="I17" s="19"/>
      <c r="J17" s="19"/>
      <c r="K17" s="19"/>
      <c r="L17" s="19"/>
      <c r="M17" s="19"/>
      <c r="N17" s="20"/>
      <c r="O17" s="20"/>
      <c r="P17" s="15"/>
      <c r="Q17" s="15"/>
      <c r="R17" s="15"/>
      <c r="S17" s="15"/>
      <c r="T17" s="15"/>
      <c r="U17" s="21"/>
      <c r="V17" s="76"/>
      <c r="W17" s="76"/>
      <c r="X17" s="76"/>
      <c r="Y17" s="76"/>
      <c r="Z17" s="76"/>
      <c r="AA17" s="65">
        <v>2.64</v>
      </c>
      <c r="AB17" s="20">
        <v>301</v>
      </c>
      <c r="AC17" s="36">
        <v>4.1666666666666664E-2</v>
      </c>
    </row>
    <row r="18" spans="1:29" ht="15.75" x14ac:dyDescent="0.25">
      <c r="A18" s="15" t="s">
        <v>70</v>
      </c>
      <c r="B18" s="16"/>
      <c r="C18" s="17"/>
      <c r="D18" s="18"/>
      <c r="E18" s="18"/>
      <c r="F18" s="18"/>
      <c r="G18" s="38"/>
      <c r="H18" s="11"/>
      <c r="I18" s="19"/>
      <c r="J18" s="19">
        <v>3</v>
      </c>
      <c r="K18" s="19">
        <v>3</v>
      </c>
      <c r="L18" s="19"/>
      <c r="M18" s="19"/>
      <c r="N18" s="20">
        <v>3</v>
      </c>
      <c r="O18" s="20">
        <v>3</v>
      </c>
      <c r="P18" s="15">
        <v>3</v>
      </c>
      <c r="Q18" s="15"/>
      <c r="R18" s="15"/>
      <c r="S18" s="15">
        <v>3</v>
      </c>
      <c r="T18" s="15">
        <v>3</v>
      </c>
      <c r="U18" s="21">
        <v>3</v>
      </c>
      <c r="V18" s="76"/>
      <c r="W18" s="76"/>
      <c r="X18" s="76"/>
      <c r="Y18" s="76"/>
      <c r="Z18" s="76"/>
      <c r="AA18" s="65">
        <v>2.0499999999999998</v>
      </c>
      <c r="AB18" s="20">
        <v>208</v>
      </c>
      <c r="AC18" s="36">
        <v>4.4444444444444446E-2</v>
      </c>
    </row>
    <row r="19" spans="1:29" ht="15.75" x14ac:dyDescent="0.25">
      <c r="A19" s="15" t="s">
        <v>71</v>
      </c>
      <c r="B19" s="16">
        <v>105</v>
      </c>
      <c r="C19" s="17">
        <v>1.1000000000000001</v>
      </c>
      <c r="D19" s="18">
        <v>4</v>
      </c>
      <c r="E19" s="18">
        <v>32</v>
      </c>
      <c r="F19" s="18"/>
      <c r="G19" s="38"/>
      <c r="H19" s="11">
        <v>1.3888888888888888E-2</v>
      </c>
      <c r="I19" s="19"/>
      <c r="J19" s="19"/>
      <c r="K19" s="19"/>
      <c r="L19" s="19"/>
      <c r="M19" s="19"/>
      <c r="N19" s="20"/>
      <c r="O19" s="20"/>
      <c r="P19" s="15"/>
      <c r="Q19" s="15"/>
      <c r="R19" s="15"/>
      <c r="S19" s="15"/>
      <c r="T19" s="15"/>
      <c r="U19" s="21"/>
      <c r="V19" s="76"/>
      <c r="W19" s="76"/>
      <c r="X19" s="76"/>
      <c r="Y19" s="76"/>
      <c r="Z19" s="76"/>
      <c r="AA19" s="65">
        <v>2</v>
      </c>
      <c r="AB19" s="20">
        <v>221</v>
      </c>
      <c r="AC19" s="36">
        <v>3.1944444444444442E-2</v>
      </c>
    </row>
    <row r="20" spans="1:29" ht="15.75" x14ac:dyDescent="0.25">
      <c r="A20" s="15" t="s">
        <v>72</v>
      </c>
      <c r="B20" s="16"/>
      <c r="C20" s="17"/>
      <c r="D20" s="18"/>
      <c r="E20" s="18"/>
      <c r="F20" s="18"/>
      <c r="G20" s="38"/>
      <c r="H20" s="11"/>
      <c r="I20" s="19"/>
      <c r="J20" s="19">
        <v>3</v>
      </c>
      <c r="K20" s="19">
        <v>3</v>
      </c>
      <c r="L20" s="19"/>
      <c r="M20" s="19"/>
      <c r="N20" s="20">
        <v>3</v>
      </c>
      <c r="O20" s="20">
        <v>3</v>
      </c>
      <c r="P20" s="15">
        <v>3</v>
      </c>
      <c r="Q20" s="15"/>
      <c r="R20" s="15">
        <v>3</v>
      </c>
      <c r="S20" s="15">
        <v>3</v>
      </c>
      <c r="T20" s="15">
        <v>3</v>
      </c>
      <c r="U20" s="21">
        <v>3</v>
      </c>
      <c r="V20" s="76"/>
      <c r="W20" s="76"/>
      <c r="X20" s="76"/>
      <c r="Y20" s="76"/>
      <c r="Z20" s="76">
        <v>120</v>
      </c>
      <c r="AA20" s="65">
        <v>3.09</v>
      </c>
      <c r="AB20" s="20">
        <v>426</v>
      </c>
      <c r="AC20" s="36">
        <v>5.6250000000000001E-2</v>
      </c>
    </row>
    <row r="21" spans="1:29" ht="15.75" x14ac:dyDescent="0.25">
      <c r="A21" s="15" t="s">
        <v>73</v>
      </c>
      <c r="B21" s="16"/>
      <c r="C21" s="17"/>
      <c r="D21" s="18"/>
      <c r="E21" s="18"/>
      <c r="F21" s="18"/>
      <c r="G21" s="38"/>
      <c r="H21" s="11"/>
      <c r="I21" s="19"/>
      <c r="J21" s="19"/>
      <c r="K21" s="19"/>
      <c r="L21" s="19"/>
      <c r="M21" s="19"/>
      <c r="N21" s="20"/>
      <c r="O21" s="20"/>
      <c r="P21" s="15"/>
      <c r="Q21" s="15"/>
      <c r="R21" s="15"/>
      <c r="S21" s="15"/>
      <c r="T21" s="15"/>
      <c r="U21" s="21"/>
      <c r="V21" s="76"/>
      <c r="W21" s="76"/>
      <c r="X21" s="76"/>
      <c r="Y21" s="76"/>
      <c r="Z21" s="76"/>
      <c r="AA21" s="65">
        <v>2.4300000000000002</v>
      </c>
      <c r="AB21" s="20">
        <v>238</v>
      </c>
      <c r="AC21" s="36">
        <v>4.7222222222222221E-2</v>
      </c>
    </row>
    <row r="22" spans="1:29" ht="15.75" x14ac:dyDescent="0.25">
      <c r="A22" s="15" t="s">
        <v>74</v>
      </c>
      <c r="B22" s="16"/>
      <c r="C22" s="17"/>
      <c r="D22" s="18"/>
      <c r="E22" s="18"/>
      <c r="F22" s="18"/>
      <c r="G22" s="38"/>
      <c r="H22" s="11"/>
      <c r="I22" s="19"/>
      <c r="J22" s="19"/>
      <c r="K22" s="19"/>
      <c r="L22" s="19"/>
      <c r="M22" s="19"/>
      <c r="N22" s="20"/>
      <c r="O22" s="20"/>
      <c r="P22" s="15"/>
      <c r="Q22" s="15"/>
      <c r="R22" s="15"/>
      <c r="S22" s="15"/>
      <c r="T22" s="15"/>
      <c r="U22" s="21"/>
      <c r="V22" s="76"/>
      <c r="W22" s="76"/>
      <c r="X22" s="76"/>
      <c r="Y22" s="76"/>
      <c r="Z22" s="76"/>
      <c r="AA22" s="65">
        <v>2.16</v>
      </c>
      <c r="AB22" s="20">
        <v>250</v>
      </c>
      <c r="AC22" s="36">
        <v>4.1666666666666664E-2</v>
      </c>
    </row>
    <row r="23" spans="1:29" ht="15.75" x14ac:dyDescent="0.25">
      <c r="A23" s="15" t="s">
        <v>75</v>
      </c>
      <c r="B23" s="16"/>
      <c r="C23" s="17"/>
      <c r="D23" s="18"/>
      <c r="E23" s="18"/>
      <c r="F23" s="18"/>
      <c r="G23" s="38"/>
      <c r="H23" s="11"/>
      <c r="I23" s="19"/>
      <c r="J23" s="19">
        <v>3</v>
      </c>
      <c r="K23" s="19">
        <v>3</v>
      </c>
      <c r="L23" s="19"/>
      <c r="M23" s="19"/>
      <c r="N23" s="20">
        <v>3</v>
      </c>
      <c r="O23" s="20">
        <v>3</v>
      </c>
      <c r="P23" s="15">
        <v>3</v>
      </c>
      <c r="Q23" s="15"/>
      <c r="R23" s="15"/>
      <c r="S23" s="15">
        <v>3</v>
      </c>
      <c r="T23" s="15">
        <v>3</v>
      </c>
      <c r="U23" s="21">
        <v>3</v>
      </c>
      <c r="V23" s="76"/>
      <c r="W23" s="76"/>
      <c r="X23" s="76"/>
      <c r="Y23" s="76"/>
      <c r="Z23" s="76">
        <v>60</v>
      </c>
      <c r="AA23" s="65">
        <v>2.39</v>
      </c>
      <c r="AB23" s="20">
        <v>295</v>
      </c>
      <c r="AC23" s="36">
        <v>4.1666666666666664E-2</v>
      </c>
    </row>
    <row r="24" spans="1:29" ht="15.75" x14ac:dyDescent="0.25">
      <c r="A24" s="15" t="s">
        <v>76</v>
      </c>
      <c r="B24" s="16">
        <v>150</v>
      </c>
      <c r="C24" s="17">
        <v>1.3</v>
      </c>
      <c r="D24" s="18">
        <v>4</v>
      </c>
      <c r="E24" s="18">
        <v>32</v>
      </c>
      <c r="F24" s="18"/>
      <c r="G24" s="38"/>
      <c r="H24" s="11">
        <v>2.0833333333333332E-2</v>
      </c>
      <c r="I24" s="19"/>
      <c r="J24" s="19"/>
      <c r="K24" s="19"/>
      <c r="L24" s="19"/>
      <c r="M24" s="19"/>
      <c r="N24" s="20"/>
      <c r="O24" s="20"/>
      <c r="P24" s="15"/>
      <c r="Q24" s="15"/>
      <c r="R24" s="15"/>
      <c r="S24" s="15"/>
      <c r="T24" s="15"/>
      <c r="U24" s="21"/>
      <c r="V24" s="76"/>
      <c r="W24" s="76"/>
      <c r="X24" s="76"/>
      <c r="Y24" s="76"/>
      <c r="Z24" s="76"/>
      <c r="AA24" s="65">
        <v>2.35</v>
      </c>
      <c r="AB24" s="20">
        <v>210</v>
      </c>
      <c r="AC24" s="36">
        <v>4.1666666666666664E-2</v>
      </c>
    </row>
    <row r="25" spans="1:29" ht="15.75" x14ac:dyDescent="0.25">
      <c r="A25" s="15" t="s">
        <v>78</v>
      </c>
      <c r="B25" s="16"/>
      <c r="C25" s="17"/>
      <c r="D25" s="18"/>
      <c r="E25" s="18"/>
      <c r="F25" s="18"/>
      <c r="G25" s="38"/>
      <c r="H25" s="11"/>
      <c r="I25" s="19"/>
      <c r="J25" s="19"/>
      <c r="K25" s="19"/>
      <c r="L25" s="19"/>
      <c r="M25" s="19"/>
      <c r="N25" s="20"/>
      <c r="O25" s="95"/>
      <c r="P25" s="15"/>
      <c r="Q25" s="15"/>
      <c r="R25" s="15"/>
      <c r="S25" s="15"/>
      <c r="T25" s="15"/>
      <c r="U25" s="21"/>
      <c r="V25" s="76"/>
      <c r="W25" s="76"/>
      <c r="X25" s="76"/>
      <c r="Y25" s="76"/>
      <c r="Z25" s="96"/>
      <c r="AA25" s="65"/>
      <c r="AB25" s="20"/>
      <c r="AC25" s="36">
        <v>10</v>
      </c>
    </row>
    <row r="26" spans="1:29" ht="15.75" x14ac:dyDescent="0.25">
      <c r="A26" s="15" t="s">
        <v>78</v>
      </c>
      <c r="B26" s="16"/>
      <c r="C26" s="17"/>
      <c r="D26" s="18"/>
      <c r="E26" s="18"/>
      <c r="F26" s="18"/>
      <c r="G26" s="38"/>
      <c r="H26" s="11"/>
      <c r="I26" s="19"/>
      <c r="J26" s="19"/>
      <c r="K26" s="19"/>
      <c r="L26" s="19"/>
      <c r="M26" s="19"/>
      <c r="N26" s="20"/>
      <c r="O26" s="95"/>
      <c r="P26" s="15"/>
      <c r="Q26" s="15"/>
      <c r="R26" s="15"/>
      <c r="S26" s="15"/>
      <c r="T26" s="15"/>
      <c r="U26" s="21"/>
      <c r="V26" s="76"/>
      <c r="W26" s="76"/>
      <c r="X26" s="76"/>
      <c r="Y26" s="76"/>
      <c r="Z26" s="96"/>
      <c r="AA26" s="65"/>
      <c r="AB26" s="20"/>
      <c r="AC26" s="36">
        <v>123</v>
      </c>
    </row>
    <row r="27" spans="1:29" ht="15.75" x14ac:dyDescent="0.25">
      <c r="A27" s="66" t="s">
        <v>25</v>
      </c>
      <c r="B27" s="67">
        <f>SUM(T_Sport[Kcal])</f>
        <v>887</v>
      </c>
      <c r="C27" s="68">
        <f>SUBTOTAL(109,T_Sport[km])</f>
        <v>8.6000000000000014</v>
      </c>
      <c r="D27" s="69">
        <f>SUBTOTAL(103,T_Sport[resist])</f>
        <v>5</v>
      </c>
      <c r="E27" s="69">
        <f>SUBTOTAL(103,T_Sport[km/h])</f>
        <v>5</v>
      </c>
      <c r="F27" s="69">
        <f>SUBTOTAL(103,T_Sport[bpm])</f>
        <v>0</v>
      </c>
      <c r="G27" s="69">
        <f>SUBTOTAL(103,T_Sport[rpm2])</f>
        <v>0</v>
      </c>
      <c r="H27" s="63">
        <f>SUM(T_Sport[Temps])</f>
        <v>0.11805555555555554</v>
      </c>
      <c r="I27" s="70">
        <f>SUM(T_Sport[rowing])*12</f>
        <v>72</v>
      </c>
      <c r="J27" s="70">
        <f>SUM(T_Sport[frontal])*12</f>
        <v>252</v>
      </c>
      <c r="K27" s="70">
        <f>SUM(T_Sport[triceps])*12</f>
        <v>252</v>
      </c>
      <c r="L27" s="70">
        <f>SUM(T_Sport[fentes])*12</f>
        <v>36</v>
      </c>
      <c r="M27" s="70">
        <f>SUM(T_Sport[deadlift])*12</f>
        <v>72</v>
      </c>
      <c r="N27" s="70">
        <f>SUM(T_Sport[biceps])*12</f>
        <v>252</v>
      </c>
      <c r="O27" s="70">
        <f>SUM(T_Sport[laterales])*12</f>
        <v>216</v>
      </c>
      <c r="P27" s="70">
        <f>SUM(T_Sport[epaules])*12</f>
        <v>216</v>
      </c>
      <c r="Q27" s="70">
        <f>SUM(T_Sport[derriere])*12</f>
        <v>36</v>
      </c>
      <c r="R27" s="70">
        <f>SUM(T_Sport[squats])*12</f>
        <v>108</v>
      </c>
      <c r="S27" s="70">
        <f>SUM(T_Sport[couche])*12</f>
        <v>216</v>
      </c>
      <c r="T27" s="70">
        <f>SUM(T_Sport[ecarté])*12</f>
        <v>216</v>
      </c>
      <c r="U27" s="70">
        <f>SUM(T_Sport[incline])*12</f>
        <v>180</v>
      </c>
      <c r="V27" s="70"/>
      <c r="W27" s="70"/>
      <c r="X27" s="70"/>
      <c r="Y27" s="70"/>
      <c r="Z27" s="78">
        <f>SUBTOTAL(109,T_Sport[abdos])</f>
        <v>510</v>
      </c>
      <c r="AA27" s="71">
        <f>SUM(T_Sport[[Km ]])</f>
        <v>52.6</v>
      </c>
      <c r="AB27" s="72">
        <f>SUM(T_Sport[[Calories ]])</f>
        <v>6208</v>
      </c>
      <c r="AC27" s="64">
        <f>SUM(T_Sport[Temps4])</f>
        <v>133.87777777777777</v>
      </c>
    </row>
  </sheetData>
  <mergeCells count="2">
    <mergeCell ref="A1:H1"/>
    <mergeCell ref="AA1:AC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CCFF99"/>
  </sheetPr>
  <dimension ref="A1:Y17"/>
  <sheetViews>
    <sheetView showGridLines="0" tabSelected="1" workbookViewId="0">
      <selection activeCell="F6" sqref="F6"/>
    </sheetView>
  </sheetViews>
  <sheetFormatPr baseColWidth="10" defaultRowHeight="15" x14ac:dyDescent="0.25"/>
  <cols>
    <col min="1" max="1" width="13.85546875" customWidth="1"/>
    <col min="2" max="16" width="8.28515625" customWidth="1"/>
    <col min="17" max="17" width="19.140625" customWidth="1"/>
    <col min="18" max="25" width="8.28515625" customWidth="1"/>
  </cols>
  <sheetData>
    <row r="1" spans="1:25" ht="42" customHeight="1" x14ac:dyDescent="0.25">
      <c r="A1" s="87" t="s">
        <v>16</v>
      </c>
      <c r="B1" s="88"/>
      <c r="C1" s="88"/>
      <c r="D1" s="88"/>
      <c r="E1" s="88"/>
      <c r="F1" s="88"/>
      <c r="G1" s="88"/>
      <c r="H1" s="88"/>
      <c r="I1" s="87" t="s">
        <v>17</v>
      </c>
      <c r="J1" s="88"/>
      <c r="K1" s="88"/>
      <c r="L1" s="88"/>
      <c r="M1" s="88"/>
      <c r="N1" s="88"/>
      <c r="O1" s="89"/>
      <c r="P1" s="90" t="s">
        <v>24</v>
      </c>
      <c r="Q1" s="86"/>
      <c r="R1" s="86"/>
      <c r="S1" s="86"/>
      <c r="T1" s="86"/>
      <c r="U1" s="86"/>
      <c r="V1" s="86"/>
      <c r="W1" s="91" t="s">
        <v>22</v>
      </c>
      <c r="X1" s="92"/>
      <c r="Y1" s="93"/>
    </row>
    <row r="2" spans="1:25" ht="16.5" thickBot="1" x14ac:dyDescent="0.3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18</v>
      </c>
      <c r="I2" s="2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5" t="s">
        <v>18</v>
      </c>
      <c r="P2" s="6" t="s">
        <v>15</v>
      </c>
      <c r="Q2" s="3" t="s">
        <v>13</v>
      </c>
      <c r="R2" s="3" t="s">
        <v>14</v>
      </c>
      <c r="S2" s="3" t="s">
        <v>13</v>
      </c>
      <c r="T2" s="7" t="s">
        <v>23</v>
      </c>
      <c r="U2" s="3" t="s">
        <v>13</v>
      </c>
      <c r="V2" s="8" t="s">
        <v>18</v>
      </c>
      <c r="W2" s="9" t="s">
        <v>19</v>
      </c>
      <c r="X2" s="7" t="s">
        <v>20</v>
      </c>
      <c r="Y2" s="10" t="s">
        <v>18</v>
      </c>
    </row>
    <row r="3" spans="1:25" x14ac:dyDescent="0.25">
      <c r="A3" s="24" t="s">
        <v>27</v>
      </c>
      <c r="B3" s="43">
        <v>0</v>
      </c>
      <c r="C3" s="43">
        <v>0</v>
      </c>
      <c r="D3" s="43"/>
      <c r="E3" s="43">
        <v>0</v>
      </c>
      <c r="F3" s="43">
        <v>0</v>
      </c>
      <c r="G3" s="43">
        <v>0</v>
      </c>
      <c r="H3" s="59">
        <v>0</v>
      </c>
      <c r="I3" s="44">
        <v>0</v>
      </c>
      <c r="J3" s="43">
        <v>0</v>
      </c>
      <c r="K3" s="43">
        <v>0</v>
      </c>
      <c r="L3" s="43">
        <v>0</v>
      </c>
      <c r="M3" s="43">
        <v>0</v>
      </c>
      <c r="N3" s="43">
        <v>0</v>
      </c>
      <c r="O3" s="59">
        <v>0</v>
      </c>
      <c r="P3" s="44">
        <v>0</v>
      </c>
      <c r="Q3" s="43">
        <v>0</v>
      </c>
      <c r="R3" s="43">
        <v>0</v>
      </c>
      <c r="S3" s="43">
        <v>0</v>
      </c>
      <c r="T3" s="43">
        <v>0</v>
      </c>
      <c r="U3" s="43">
        <v>0</v>
      </c>
      <c r="V3" s="59">
        <v>0</v>
      </c>
      <c r="W3" s="44">
        <v>108.9</v>
      </c>
      <c r="X3" s="43">
        <v>7085</v>
      </c>
      <c r="Y3" s="74">
        <v>1.1354166666666667</v>
      </c>
    </row>
    <row r="4" spans="1:25" x14ac:dyDescent="0.25">
      <c r="A4" s="22" t="s">
        <v>28</v>
      </c>
      <c r="B4" s="40">
        <v>1490</v>
      </c>
      <c r="C4" s="40">
        <v>14.4</v>
      </c>
      <c r="D4" s="40"/>
      <c r="E4" s="45"/>
      <c r="F4" s="40"/>
      <c r="G4" s="40"/>
      <c r="H4" s="60">
        <v>0.16666666666666666</v>
      </c>
      <c r="I4" s="39">
        <v>0</v>
      </c>
      <c r="J4" s="40">
        <v>0</v>
      </c>
      <c r="K4" s="40">
        <v>0</v>
      </c>
      <c r="L4" s="40">
        <v>0</v>
      </c>
      <c r="M4" s="40">
        <v>0</v>
      </c>
      <c r="N4" s="40">
        <v>0</v>
      </c>
      <c r="O4" s="60">
        <v>0</v>
      </c>
      <c r="P4" s="39">
        <v>0</v>
      </c>
      <c r="Q4" s="40">
        <v>0</v>
      </c>
      <c r="R4" s="40">
        <v>0</v>
      </c>
      <c r="S4" s="40">
        <v>0</v>
      </c>
      <c r="T4" s="40">
        <v>0</v>
      </c>
      <c r="U4" s="40">
        <v>0</v>
      </c>
      <c r="V4" s="60">
        <v>0</v>
      </c>
      <c r="W4" s="39">
        <v>95</v>
      </c>
      <c r="X4" s="40">
        <v>6175</v>
      </c>
      <c r="Y4" s="73">
        <v>0.98958333333333337</v>
      </c>
    </row>
    <row r="5" spans="1:25" x14ac:dyDescent="0.25">
      <c r="A5" s="25" t="s">
        <v>29</v>
      </c>
      <c r="B5" s="46">
        <v>1513</v>
      </c>
      <c r="C5" s="46">
        <v>15.399999999999999</v>
      </c>
      <c r="D5" s="46">
        <v>0</v>
      </c>
      <c r="E5" s="46">
        <v>3.9499999999999997</v>
      </c>
      <c r="F5" s="46">
        <v>105.5</v>
      </c>
      <c r="G5" s="46">
        <v>46.5</v>
      </c>
      <c r="H5" s="61">
        <v>0.16666666666666666</v>
      </c>
      <c r="I5" s="47">
        <v>0</v>
      </c>
      <c r="J5" s="46">
        <v>0</v>
      </c>
      <c r="K5" s="46">
        <v>0</v>
      </c>
      <c r="L5" s="46">
        <v>0</v>
      </c>
      <c r="M5" s="46">
        <v>0</v>
      </c>
      <c r="N5" s="46">
        <v>0</v>
      </c>
      <c r="O5" s="61">
        <v>0</v>
      </c>
      <c r="P5" s="47">
        <v>0</v>
      </c>
      <c r="Q5" s="46">
        <v>0</v>
      </c>
      <c r="R5" s="46">
        <v>0</v>
      </c>
      <c r="S5" s="46">
        <v>0</v>
      </c>
      <c r="T5" s="46">
        <v>0</v>
      </c>
      <c r="U5" s="46">
        <v>0</v>
      </c>
      <c r="V5" s="61">
        <v>0</v>
      </c>
      <c r="W5" s="47">
        <v>101.5</v>
      </c>
      <c r="X5" s="46">
        <v>6630</v>
      </c>
      <c r="Y5" s="73">
        <v>1.04375</v>
      </c>
    </row>
    <row r="6" spans="1:25" x14ac:dyDescent="0.25">
      <c r="A6" s="22" t="s">
        <v>30</v>
      </c>
      <c r="B6" s="40">
        <v>0</v>
      </c>
      <c r="C6" s="40">
        <v>0</v>
      </c>
      <c r="D6" s="40">
        <v>0</v>
      </c>
      <c r="E6" s="40">
        <v>0</v>
      </c>
      <c r="F6" s="40">
        <v>0</v>
      </c>
      <c r="G6" s="40">
        <v>0</v>
      </c>
      <c r="H6" s="60">
        <v>0</v>
      </c>
      <c r="I6" s="39">
        <v>0</v>
      </c>
      <c r="J6" s="40">
        <v>0</v>
      </c>
      <c r="K6" s="40">
        <v>0</v>
      </c>
      <c r="L6" s="40">
        <v>0</v>
      </c>
      <c r="M6" s="40">
        <v>0</v>
      </c>
      <c r="N6" s="40">
        <v>0</v>
      </c>
      <c r="O6" s="60">
        <v>0</v>
      </c>
      <c r="P6" s="39">
        <v>0</v>
      </c>
      <c r="Q6" s="40">
        <v>0</v>
      </c>
      <c r="R6" s="40">
        <v>0</v>
      </c>
      <c r="S6" s="40">
        <v>0</v>
      </c>
      <c r="T6" s="40">
        <v>0</v>
      </c>
      <c r="U6" s="40">
        <v>0</v>
      </c>
      <c r="V6" s="60">
        <v>0</v>
      </c>
      <c r="W6" s="39">
        <v>134.5</v>
      </c>
      <c r="X6" s="40">
        <v>8775</v>
      </c>
      <c r="Y6" s="73">
        <v>1.40625</v>
      </c>
    </row>
    <row r="7" spans="1:25" x14ac:dyDescent="0.25">
      <c r="A7" s="25" t="s">
        <v>31</v>
      </c>
      <c r="B7" s="48">
        <v>0</v>
      </c>
      <c r="C7" s="49">
        <v>0</v>
      </c>
      <c r="D7" s="42">
        <v>0</v>
      </c>
      <c r="E7" s="42">
        <v>0</v>
      </c>
      <c r="F7" s="42">
        <v>0</v>
      </c>
      <c r="G7" s="42">
        <v>0</v>
      </c>
      <c r="H7" s="57">
        <v>0</v>
      </c>
      <c r="I7" s="41">
        <v>0</v>
      </c>
      <c r="J7" s="41">
        <v>0</v>
      </c>
      <c r="K7" s="41">
        <v>0</v>
      </c>
      <c r="L7" s="41">
        <v>0</v>
      </c>
      <c r="M7" s="41">
        <v>0</v>
      </c>
      <c r="N7" s="41">
        <v>0</v>
      </c>
      <c r="O7" s="58">
        <v>0</v>
      </c>
      <c r="P7" s="41">
        <v>0</v>
      </c>
      <c r="Q7" s="41">
        <v>0</v>
      </c>
      <c r="R7" s="41">
        <v>0</v>
      </c>
      <c r="S7" s="41">
        <v>0</v>
      </c>
      <c r="T7" s="41">
        <v>0</v>
      </c>
      <c r="U7" s="41">
        <v>0</v>
      </c>
      <c r="V7" s="58">
        <v>0</v>
      </c>
      <c r="W7" s="41">
        <v>114</v>
      </c>
      <c r="X7" s="42">
        <v>7410</v>
      </c>
      <c r="Y7" s="73">
        <v>1.16875</v>
      </c>
    </row>
    <row r="8" spans="1:25" x14ac:dyDescent="0.25">
      <c r="A8" s="22" t="s">
        <v>32</v>
      </c>
      <c r="B8" s="45">
        <v>0</v>
      </c>
      <c r="C8" s="45">
        <v>0</v>
      </c>
      <c r="D8" s="45">
        <v>0</v>
      </c>
      <c r="E8" s="50">
        <v>0</v>
      </c>
      <c r="F8" s="50">
        <v>0</v>
      </c>
      <c r="G8" s="50">
        <v>0</v>
      </c>
      <c r="H8" s="60">
        <v>0</v>
      </c>
      <c r="I8" s="51">
        <v>0</v>
      </c>
      <c r="J8" s="45">
        <v>0</v>
      </c>
      <c r="K8" s="45">
        <v>0</v>
      </c>
      <c r="L8" s="45">
        <v>0</v>
      </c>
      <c r="M8" s="45">
        <v>0</v>
      </c>
      <c r="N8" s="45">
        <v>0</v>
      </c>
      <c r="O8" s="60">
        <v>0</v>
      </c>
      <c r="P8" s="51">
        <v>0</v>
      </c>
      <c r="Q8" s="45">
        <v>0</v>
      </c>
      <c r="R8" s="45">
        <v>0</v>
      </c>
      <c r="S8" s="45">
        <v>0</v>
      </c>
      <c r="T8" s="45">
        <v>0</v>
      </c>
      <c r="U8" s="45">
        <v>0</v>
      </c>
      <c r="V8" s="60">
        <v>0</v>
      </c>
      <c r="W8" s="51">
        <v>106</v>
      </c>
      <c r="X8" s="45">
        <v>6890</v>
      </c>
      <c r="Y8" s="73">
        <v>1.0854166666666667</v>
      </c>
    </row>
    <row r="9" spans="1:25" x14ac:dyDescent="0.25">
      <c r="A9" s="25" t="s">
        <v>33</v>
      </c>
      <c r="B9" s="52">
        <v>0</v>
      </c>
      <c r="C9" s="52">
        <v>0</v>
      </c>
      <c r="D9" s="52">
        <v>0</v>
      </c>
      <c r="E9" s="53">
        <v>0</v>
      </c>
      <c r="F9" s="53">
        <v>0</v>
      </c>
      <c r="G9" s="53">
        <v>0</v>
      </c>
      <c r="H9" s="61">
        <v>0</v>
      </c>
      <c r="I9" s="54">
        <v>0</v>
      </c>
      <c r="J9" s="52">
        <v>0</v>
      </c>
      <c r="K9" s="52">
        <v>0</v>
      </c>
      <c r="L9" s="52">
        <v>0</v>
      </c>
      <c r="M9" s="52">
        <v>0</v>
      </c>
      <c r="N9" s="52">
        <v>0</v>
      </c>
      <c r="O9" s="61">
        <v>0</v>
      </c>
      <c r="P9" s="54">
        <v>0</v>
      </c>
      <c r="Q9" s="52">
        <v>0</v>
      </c>
      <c r="R9" s="52">
        <v>0</v>
      </c>
      <c r="S9" s="52">
        <v>0</v>
      </c>
      <c r="T9" s="52">
        <v>0</v>
      </c>
      <c r="U9" s="52">
        <v>0</v>
      </c>
      <c r="V9" s="61">
        <v>0</v>
      </c>
      <c r="W9" s="54">
        <v>102</v>
      </c>
      <c r="X9" s="52">
        <v>6630</v>
      </c>
      <c r="Y9" s="73">
        <v>1.04375</v>
      </c>
    </row>
    <row r="10" spans="1:25" x14ac:dyDescent="0.25">
      <c r="A10" s="22" t="s">
        <v>34</v>
      </c>
      <c r="B10" s="45">
        <v>0</v>
      </c>
      <c r="C10" s="45">
        <v>0</v>
      </c>
      <c r="D10" s="45">
        <v>0</v>
      </c>
      <c r="E10" s="50">
        <v>0</v>
      </c>
      <c r="F10" s="50">
        <v>0</v>
      </c>
      <c r="G10" s="50">
        <v>0</v>
      </c>
      <c r="H10" s="60">
        <v>0</v>
      </c>
      <c r="I10" s="51">
        <v>0</v>
      </c>
      <c r="J10" s="45">
        <v>0</v>
      </c>
      <c r="K10" s="45">
        <v>0</v>
      </c>
      <c r="L10" s="45">
        <v>0</v>
      </c>
      <c r="M10" s="45">
        <v>0</v>
      </c>
      <c r="N10" s="45">
        <v>0</v>
      </c>
      <c r="O10" s="60">
        <v>0</v>
      </c>
      <c r="P10" s="51">
        <v>0</v>
      </c>
      <c r="Q10" s="45">
        <v>0</v>
      </c>
      <c r="R10" s="45">
        <v>0</v>
      </c>
      <c r="S10" s="45">
        <v>0</v>
      </c>
      <c r="T10" s="45">
        <v>0</v>
      </c>
      <c r="U10" s="45">
        <v>0</v>
      </c>
      <c r="V10" s="60">
        <v>0</v>
      </c>
      <c r="W10" s="51">
        <v>88.680000000000021</v>
      </c>
      <c r="X10" s="45">
        <v>9893</v>
      </c>
      <c r="Y10" s="73">
        <v>1.1812499999999999</v>
      </c>
    </row>
    <row r="11" spans="1:25" x14ac:dyDescent="0.25">
      <c r="A11" s="25" t="s">
        <v>35</v>
      </c>
      <c r="B11" s="52"/>
      <c r="C11" s="52"/>
      <c r="D11" s="52"/>
      <c r="E11" s="53"/>
      <c r="F11" s="53"/>
      <c r="G11" s="53"/>
      <c r="H11" s="61"/>
      <c r="I11" s="54"/>
      <c r="J11" s="52"/>
      <c r="K11" s="52"/>
      <c r="L11" s="52"/>
      <c r="M11" s="52"/>
      <c r="N11" s="52"/>
      <c r="O11" s="61"/>
      <c r="P11" s="54"/>
      <c r="Q11" s="52"/>
      <c r="R11" s="52"/>
      <c r="S11" s="52"/>
      <c r="T11" s="52"/>
      <c r="U11" s="52"/>
      <c r="V11" s="61"/>
      <c r="W11" s="54"/>
      <c r="X11" s="52"/>
      <c r="Y11" s="73"/>
    </row>
    <row r="12" spans="1:25" x14ac:dyDescent="0.25">
      <c r="A12" s="22" t="s">
        <v>36</v>
      </c>
      <c r="B12" s="45"/>
      <c r="C12" s="45"/>
      <c r="D12" s="45"/>
      <c r="E12" s="50"/>
      <c r="F12" s="50"/>
      <c r="G12" s="50"/>
      <c r="H12" s="60"/>
      <c r="I12" s="51"/>
      <c r="J12" s="45"/>
      <c r="K12" s="45"/>
      <c r="L12" s="45"/>
      <c r="M12" s="45"/>
      <c r="N12" s="45"/>
      <c r="O12" s="60"/>
      <c r="P12" s="51"/>
      <c r="Q12" s="45"/>
      <c r="R12" s="45"/>
      <c r="S12" s="45"/>
      <c r="T12" s="45"/>
      <c r="U12" s="45"/>
      <c r="V12" s="60"/>
      <c r="W12" s="51"/>
      <c r="X12" s="45"/>
      <c r="Y12" s="73"/>
    </row>
    <row r="13" spans="1:25" x14ac:dyDescent="0.25">
      <c r="A13" s="25" t="s">
        <v>37</v>
      </c>
      <c r="B13" s="52"/>
      <c r="C13" s="52"/>
      <c r="D13" s="52"/>
      <c r="E13" s="53"/>
      <c r="F13" s="53"/>
      <c r="G13" s="53"/>
      <c r="H13" s="61"/>
      <c r="I13" s="54"/>
      <c r="J13" s="52"/>
      <c r="K13" s="52"/>
      <c r="L13" s="52"/>
      <c r="M13" s="52"/>
      <c r="N13" s="52"/>
      <c r="O13" s="61"/>
      <c r="P13" s="54"/>
      <c r="Q13" s="52"/>
      <c r="R13" s="52"/>
      <c r="S13" s="52"/>
      <c r="T13" s="52"/>
      <c r="U13" s="52"/>
      <c r="V13" s="61"/>
      <c r="W13" s="54"/>
      <c r="X13" s="52"/>
      <c r="Y13" s="73"/>
    </row>
    <row r="14" spans="1:25" ht="15.75" thickBot="1" x14ac:dyDescent="0.3">
      <c r="A14" s="23" t="s">
        <v>38</v>
      </c>
      <c r="B14" s="55"/>
      <c r="C14" s="55"/>
      <c r="D14" s="55"/>
      <c r="E14" s="55"/>
      <c r="F14" s="55"/>
      <c r="G14" s="55"/>
      <c r="H14" s="62"/>
      <c r="I14" s="56"/>
      <c r="J14" s="55"/>
      <c r="K14" s="55"/>
      <c r="L14" s="55"/>
      <c r="M14" s="55"/>
      <c r="N14" s="55"/>
      <c r="O14" s="62"/>
      <c r="P14" s="56"/>
      <c r="Q14" s="55"/>
      <c r="R14" s="55"/>
      <c r="S14" s="55"/>
      <c r="T14" s="55"/>
      <c r="U14" s="55"/>
      <c r="V14" s="62"/>
      <c r="W14" s="56"/>
      <c r="X14" s="55"/>
      <c r="Y14" s="73"/>
    </row>
    <row r="15" spans="1:25" ht="16.5" thickBot="1" x14ac:dyDescent="0.3">
      <c r="A15" s="26" t="s">
        <v>25</v>
      </c>
      <c r="B15" s="27">
        <f>SUM(B3:B14)</f>
        <v>3003</v>
      </c>
      <c r="C15" s="27">
        <f t="shared" ref="C15:Y15" si="0">SUM(C3:C14)</f>
        <v>29.799999999999997</v>
      </c>
      <c r="D15" s="27">
        <f t="shared" si="0"/>
        <v>0</v>
      </c>
      <c r="E15" s="28">
        <f t="shared" si="0"/>
        <v>3.9499999999999997</v>
      </c>
      <c r="F15" s="27">
        <f t="shared" si="0"/>
        <v>105.5</v>
      </c>
      <c r="G15" s="27">
        <f t="shared" si="0"/>
        <v>46.5</v>
      </c>
      <c r="H15" s="29">
        <f t="shared" si="0"/>
        <v>0.33333333333333331</v>
      </c>
      <c r="I15" s="30">
        <f t="shared" si="0"/>
        <v>0</v>
      </c>
      <c r="J15" s="27">
        <f t="shared" si="0"/>
        <v>0</v>
      </c>
      <c r="K15" s="27">
        <f t="shared" si="0"/>
        <v>0</v>
      </c>
      <c r="L15" s="27">
        <f t="shared" si="0"/>
        <v>0</v>
      </c>
      <c r="M15" s="27">
        <f t="shared" si="0"/>
        <v>0</v>
      </c>
      <c r="N15" s="27">
        <f t="shared" si="0"/>
        <v>0</v>
      </c>
      <c r="O15" s="29">
        <f t="shared" si="0"/>
        <v>0</v>
      </c>
      <c r="P15" s="30">
        <f t="shared" si="0"/>
        <v>0</v>
      </c>
      <c r="Q15" s="27">
        <f t="shared" si="0"/>
        <v>0</v>
      </c>
      <c r="R15" s="27">
        <f t="shared" si="0"/>
        <v>0</v>
      </c>
      <c r="S15" s="27">
        <f t="shared" si="0"/>
        <v>0</v>
      </c>
      <c r="T15" s="27">
        <f t="shared" si="0"/>
        <v>0</v>
      </c>
      <c r="U15" s="27">
        <f t="shared" si="0"/>
        <v>0</v>
      </c>
      <c r="V15" s="29">
        <f t="shared" si="0"/>
        <v>0</v>
      </c>
      <c r="W15" s="31">
        <f t="shared" si="0"/>
        <v>850.58</v>
      </c>
      <c r="X15" s="27">
        <f t="shared" si="0"/>
        <v>59488</v>
      </c>
      <c r="Y15" s="75">
        <f t="shared" si="0"/>
        <v>9.0541666666666671</v>
      </c>
    </row>
    <row r="17" spans="1:25" x14ac:dyDescent="0.25">
      <c r="A17" s="32" t="s">
        <v>39</v>
      </c>
      <c r="B17" s="33">
        <f>B15/12</f>
        <v>250.25</v>
      </c>
      <c r="C17" s="33">
        <f t="shared" ref="C17:Y17" si="1">C15/12</f>
        <v>2.4833333333333329</v>
      </c>
      <c r="D17" s="33">
        <f t="shared" si="1"/>
        <v>0</v>
      </c>
      <c r="E17" s="33">
        <f t="shared" si="1"/>
        <v>0.32916666666666666</v>
      </c>
      <c r="F17" s="33">
        <f t="shared" si="1"/>
        <v>8.7916666666666661</v>
      </c>
      <c r="G17" s="33">
        <f t="shared" si="1"/>
        <v>3.875</v>
      </c>
      <c r="H17" s="34">
        <f t="shared" si="1"/>
        <v>2.7777777777777776E-2</v>
      </c>
      <c r="I17" s="33">
        <f t="shared" si="1"/>
        <v>0</v>
      </c>
      <c r="J17" s="33">
        <f t="shared" si="1"/>
        <v>0</v>
      </c>
      <c r="K17" s="33">
        <f t="shared" si="1"/>
        <v>0</v>
      </c>
      <c r="L17" s="33">
        <f t="shared" si="1"/>
        <v>0</v>
      </c>
      <c r="M17" s="33">
        <f t="shared" si="1"/>
        <v>0</v>
      </c>
      <c r="N17" s="33">
        <f t="shared" si="1"/>
        <v>0</v>
      </c>
      <c r="O17" s="34">
        <f t="shared" si="1"/>
        <v>0</v>
      </c>
      <c r="P17" s="33">
        <f t="shared" si="1"/>
        <v>0</v>
      </c>
      <c r="Q17" s="33">
        <f t="shared" si="1"/>
        <v>0</v>
      </c>
      <c r="R17" s="33">
        <f t="shared" si="1"/>
        <v>0</v>
      </c>
      <c r="S17" s="33">
        <f t="shared" si="1"/>
        <v>0</v>
      </c>
      <c r="T17" s="33">
        <f t="shared" si="1"/>
        <v>0</v>
      </c>
      <c r="U17" s="33">
        <f t="shared" si="1"/>
        <v>0</v>
      </c>
      <c r="V17" s="34">
        <f t="shared" si="1"/>
        <v>0</v>
      </c>
      <c r="W17" s="33">
        <f t="shared" si="1"/>
        <v>70.881666666666675</v>
      </c>
      <c r="X17" s="33">
        <f t="shared" si="1"/>
        <v>4957.333333333333</v>
      </c>
      <c r="Y17" s="35">
        <f t="shared" si="1"/>
        <v>0.75451388888888893</v>
      </c>
    </row>
  </sheetData>
  <mergeCells count="4">
    <mergeCell ref="A1:H1"/>
    <mergeCell ref="I1:O1"/>
    <mergeCell ref="P1:V1"/>
    <mergeCell ref="W1:Y1"/>
  </mergeCells>
  <phoneticPr fontId="7" type="noConversion"/>
  <pageMargins left="0.7" right="0.7" top="0.75" bottom="0.75" header="0.3" footer="0.3"/>
  <pageSetup paperSize="9" orientation="portrait" horizontalDpi="4294967292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eric pivo</cp:lastModifiedBy>
  <dcterms:created xsi:type="dcterms:W3CDTF">2024-08-14T08:55:22Z</dcterms:created>
  <dcterms:modified xsi:type="dcterms:W3CDTF">2026-09-23T08:33:25Z</dcterms:modified>
</cp:coreProperties>
</file>