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Jacques\Desktop\"/>
    </mc:Choice>
  </mc:AlternateContent>
  <xr:revisionPtr revIDLastSave="0" documentId="8_{A42E36E6-7FC3-4A5C-8869-239421E1F655}" xr6:coauthVersionLast="47" xr6:coauthVersionMax="47" xr10:uidLastSave="{00000000-0000-0000-0000-000000000000}"/>
  <bookViews>
    <workbookView xWindow="-108" yWindow="-108" windowWidth="23256" windowHeight="12576" xr2:uid="{E5F07EAF-3EEB-46A7-A23A-F43AEF335E2E}"/>
  </bookViews>
  <sheets>
    <sheet name="Saisie Deplt" sheetId="1" r:id="rId1"/>
  </sheets>
  <externalReferences>
    <externalReference r:id="rId2"/>
  </externalReferences>
  <definedNames>
    <definedName name="_Commune">[1]!T_Communes[Commune]</definedName>
    <definedName name="_Cv">'Saisie Deplt'!$G$22</definedName>
    <definedName name="_Data_Deplct">[1]!T_RecapDeplt[#Data]</definedName>
    <definedName name="_Date">[1]!T_RecapDeplt[Date]</definedName>
    <definedName name="_DateCourante">'Saisie Deplt'!$G$2</definedName>
    <definedName name="_DateValid">[1]BASES!$I$16:$I$40</definedName>
    <definedName name="_DernDate">[1]BASES!$AK$13</definedName>
    <definedName name="_EquivVSL">[1]!T_RecapDeplt[Transport 
V S L]</definedName>
    <definedName name="_FraisPERSO">[1]!T_RecapDeplt[Transport
P E R]</definedName>
    <definedName name="_Km">[1]!T_RecapDeplt[Distance
 Aller - Retour]</definedName>
    <definedName name="_KmPerso">[1]BASES!$T$4</definedName>
    <definedName name="_Logement">[1]!T_RecapDeplt[Hébergeemt]</definedName>
    <definedName name="_Matricule_Annuaire">[1]!T_Annuaire[Code 
Unique]</definedName>
    <definedName name="_NomAnnuaire">[1]!T_Annuaire[Nom]</definedName>
    <definedName name="_NomProfess">[1]!T_Profess[Nom]</definedName>
    <definedName name="_OldCommune">[1]!T_Communes[Ancienne commune]</definedName>
    <definedName name="_Park">[1]!T_RecapDeplt[Parking  Péages]</definedName>
    <definedName name="_RbtPERSO">[1]!T_RecapDeplt[Feuille SECU
Rbt - Franchise]</definedName>
    <definedName name="_Repas">[1]!T_RecapDeplt[[Repas ]]</definedName>
    <definedName name="_SecuAjour">[1]BASES!#REF!</definedName>
    <definedName name="_Type">[1]!T_RecapDeplt[Type
Trans]</definedName>
    <definedName name="T_BaremeKm">[1]BASES!$I$16:$N$40</definedName>
    <definedName name="T_Vehicule">[1]BASES!$R$16:$V$37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3" i="1" l="1"/>
  <c r="G22" i="1"/>
  <c r="B16" i="1"/>
  <c r="B15" i="1"/>
  <c r="B14" i="1"/>
  <c r="B13" i="1"/>
  <c r="B12" i="1"/>
  <c r="B11" i="1"/>
  <c r="B10" i="1"/>
  <c r="G9" i="1"/>
  <c r="G15" i="1" s="1"/>
  <c r="G19" i="1" s="1"/>
  <c r="G8" i="1"/>
  <c r="G14" i="1" s="1"/>
  <c r="G7" i="1"/>
  <c r="H5" i="1"/>
  <c r="G4" i="1"/>
  <c r="G3" i="1"/>
  <c r="M2" i="1"/>
  <c r="M5" i="1" s="1"/>
  <c r="N5" i="1" s="1"/>
  <c r="O5" i="1" s="1"/>
  <c r="P5" i="1" s="1"/>
  <c r="Q5" i="1" s="1"/>
  <c r="R5" i="1" s="1"/>
  <c r="S5" i="1" s="1"/>
  <c r="M6" i="1" s="1"/>
  <c r="N6" i="1" l="1"/>
  <c r="M4" i="1"/>
  <c r="G18" i="1"/>
  <c r="V16" i="1"/>
  <c r="O6" i="1" l="1"/>
  <c r="N4" i="1"/>
  <c r="P6" i="1" l="1"/>
  <c r="O4" i="1"/>
  <c r="Q6" i="1" l="1"/>
  <c r="P4" i="1"/>
  <c r="R6" i="1" l="1"/>
  <c r="Q4" i="1"/>
  <c r="R4" i="1" l="1"/>
  <c r="S6" i="1"/>
  <c r="M7" i="1" l="1"/>
  <c r="N7" i="1" s="1"/>
  <c r="O7" i="1" s="1"/>
  <c r="P7" i="1" s="1"/>
  <c r="Q7" i="1" s="1"/>
  <c r="R7" i="1" s="1"/>
  <c r="S7" i="1" s="1"/>
  <c r="M8" i="1" s="1"/>
  <c r="N8" i="1" s="1"/>
  <c r="O8" i="1" s="1"/>
  <c r="P8" i="1" s="1"/>
  <c r="Q8" i="1" s="1"/>
  <c r="R8" i="1" s="1"/>
  <c r="S8" i="1" s="1"/>
  <c r="M9" i="1" s="1"/>
  <c r="N9" i="1" s="1"/>
  <c r="O9" i="1" s="1"/>
  <c r="P9" i="1" s="1"/>
  <c r="Q9" i="1" s="1"/>
  <c r="R9" i="1" s="1"/>
  <c r="S9" i="1" s="1"/>
  <c r="M10" i="1" s="1"/>
  <c r="N10" i="1" s="1"/>
  <c r="O10" i="1" s="1"/>
  <c r="P10" i="1" s="1"/>
  <c r="Q10" i="1" s="1"/>
  <c r="R10" i="1" s="1"/>
  <c r="S10" i="1" s="1"/>
  <c r="S4" i="1"/>
</calcChain>
</file>

<file path=xl/sharedStrings.xml><?xml version="1.0" encoding="utf-8"?>
<sst xmlns="http://schemas.openxmlformats.org/spreadsheetml/2006/main" count="40" uniqueCount="32">
  <si>
    <t>DATE</t>
  </si>
  <si>
    <t>Titre</t>
  </si>
  <si>
    <t>Auto</t>
  </si>
  <si>
    <t>Prénom</t>
  </si>
  <si>
    <t>Médecin ou Service</t>
  </si>
  <si>
    <t>Motif  du Déplacement</t>
  </si>
  <si>
    <t>LIEU</t>
  </si>
  <si>
    <t>Distance</t>
  </si>
  <si>
    <t>Contrôle tarif Km</t>
  </si>
  <si>
    <t>Barême Km Fiscal</t>
  </si>
  <si>
    <t>ligne selectionnée</t>
  </si>
  <si>
    <t>Type Trans</t>
  </si>
  <si>
    <t>Correction</t>
  </si>
  <si>
    <t>Parking Stationt Péages</t>
  </si>
  <si>
    <t>Mois</t>
  </si>
  <si>
    <t>Année</t>
  </si>
  <si>
    <t>Ligne Corrigée</t>
  </si>
  <si>
    <t>Repas extérieur</t>
  </si>
  <si>
    <t>Valeur Début</t>
  </si>
  <si>
    <t>Frais de Logement</t>
  </si>
  <si>
    <t>Date Courante</t>
  </si>
  <si>
    <r>
      <rPr>
        <sz val="10"/>
        <color rgb="FFFF0000"/>
        <rFont val="Arial"/>
        <family val="2"/>
      </rPr>
      <t xml:space="preserve">Comparaison </t>
    </r>
    <r>
      <rPr>
        <b/>
        <sz val="10"/>
        <rFont val="Arial"/>
        <family val="2"/>
      </rPr>
      <t>avec VSL</t>
    </r>
  </si>
  <si>
    <t>Nb de CV</t>
  </si>
  <si>
    <t>Total frais perso  
Hors VSL</t>
  </si>
  <si>
    <t>validation retour Secu</t>
  </si>
  <si>
    <t>Date pointage</t>
  </si>
  <si>
    <t>Rembt Transport Perso</t>
  </si>
  <si>
    <t>Net à charge</t>
  </si>
  <si>
    <t>Bénéficiaire des Soins</t>
  </si>
  <si>
    <t>VEHICULE</t>
  </si>
  <si>
    <t>Puissance</t>
  </si>
  <si>
    <t>Titulaire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</si>
</sst>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5" formatCode="d/m/yy"/>
    <numFmt numFmtId="166" formatCode="mmm\-yyyy"/>
    <numFmt numFmtId="167" formatCode="d"/>
  </numFmts>
  <fonts count="20" x14ac:knownFonts="1">
    <font>
      <sz val="10"/>
      <color rgb="FF000000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rgb="FF000000"/>
      <name val="Arial"/>
      <family val="2"/>
    </font>
    <font>
      <b/>
      <sz val="14"/>
      <color theme="4" tint="-0.249977111117893"/>
      <name val="Arial"/>
      <family val="2"/>
    </font>
    <font>
      <b/>
      <sz val="26"/>
      <color theme="1"/>
      <name val="Calibri"/>
      <family val="2"/>
      <scheme val="minor"/>
    </font>
    <font>
      <b/>
      <sz val="10"/>
      <color rgb="FFFF0000"/>
      <name val="Arial"/>
      <family val="2"/>
    </font>
    <font>
      <b/>
      <sz val="10"/>
      <name val="Arial"/>
      <family val="2"/>
    </font>
    <font>
      <b/>
      <sz val="10"/>
      <color rgb="FF0D4EF1"/>
      <name val="Arial"/>
      <family val="2"/>
    </font>
    <font>
      <sz val="10"/>
      <name val="Arial"/>
      <family val="2"/>
    </font>
    <font>
      <b/>
      <sz val="10"/>
      <color rgb="FFB47804"/>
      <name val="Arial"/>
      <family val="2"/>
    </font>
    <font>
      <b/>
      <sz val="12"/>
      <color theme="4" tint="-0.249977111117893"/>
      <name val="Arial"/>
      <family val="2"/>
    </font>
    <font>
      <b/>
      <sz val="10"/>
      <color rgb="FF00B050"/>
      <name val="Arial"/>
      <family val="2"/>
    </font>
    <font>
      <b/>
      <sz val="10"/>
      <color theme="9" tint="-0.249977111117893"/>
      <name val="Arial"/>
      <family val="2"/>
    </font>
    <font>
      <sz val="10"/>
      <color rgb="FFC00000"/>
      <name val="Arial"/>
      <family val="2"/>
    </font>
    <font>
      <b/>
      <sz val="12"/>
      <color rgb="FF000000"/>
      <name val="Arial"/>
      <family val="2"/>
    </font>
    <font>
      <sz val="10"/>
      <color rgb="FFFF0000"/>
      <name val="Arial"/>
      <family val="2"/>
    </font>
    <font>
      <b/>
      <sz val="10"/>
      <color rgb="FFC00000"/>
      <name val="Arial"/>
      <family val="2"/>
    </font>
    <font>
      <b/>
      <sz val="11"/>
      <color rgb="FF00B050"/>
      <name val="Arial"/>
      <family val="2"/>
    </font>
    <font>
      <sz val="12"/>
      <color rgb="FFC0000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rgb="FFD5FFE3"/>
        <bgColor indexed="64"/>
      </patternFill>
    </fill>
    <fill>
      <patternFill patternType="solid">
        <fgColor rgb="FFDDFFF4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lightUp">
        <bgColor rgb="FFFFFF00"/>
      </patternFill>
    </fill>
    <fill>
      <patternFill patternType="solid">
        <fgColor rgb="FFFFB66C"/>
        <bgColor rgb="FFFFB66C"/>
      </patternFill>
    </fill>
    <fill>
      <patternFill patternType="solid">
        <fgColor rgb="FFFFFF00"/>
        <bgColor rgb="FFFFF5CE"/>
      </patternFill>
    </fill>
    <fill>
      <patternFill patternType="solid">
        <fgColor rgb="FFB1F5F2"/>
        <bgColor rgb="FFFFF5CE"/>
      </patternFill>
    </fill>
  </fills>
  <borders count="34">
    <border>
      <left/>
      <right/>
      <top/>
      <bottom/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double">
        <color rgb="FFFF0000"/>
      </left>
      <right style="medium">
        <color indexed="64"/>
      </right>
      <top style="double">
        <color rgb="FFFF000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rgb="FFFF0000"/>
      </top>
      <bottom style="medium">
        <color indexed="64"/>
      </bottom>
      <diagonal/>
    </border>
    <border>
      <left style="medium">
        <color indexed="64"/>
      </left>
      <right style="double">
        <color rgb="FFFF0000"/>
      </right>
      <top style="double">
        <color rgb="FFFF0000"/>
      </top>
      <bottom style="medium">
        <color indexed="64"/>
      </bottom>
      <diagonal/>
    </border>
    <border>
      <left style="double">
        <color rgb="FFFF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rgb="FFFF0000"/>
      </right>
      <top style="medium">
        <color indexed="64"/>
      </top>
      <bottom style="medium">
        <color indexed="64"/>
      </bottom>
      <diagonal/>
    </border>
    <border>
      <left style="double">
        <color rgb="FFFF0000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double">
        <color rgb="FFFF0000"/>
      </right>
      <top style="medium">
        <color indexed="64"/>
      </top>
      <bottom/>
      <diagonal/>
    </border>
    <border>
      <left style="double">
        <color rgb="FFFF0000"/>
      </left>
      <right style="dashDot">
        <color rgb="FFB1F5F2"/>
      </right>
      <top/>
      <bottom style="dashDot">
        <color rgb="FFB1F5F2"/>
      </bottom>
      <diagonal/>
    </border>
    <border>
      <left style="dashDot">
        <color rgb="FFB1F5F2"/>
      </left>
      <right style="dashDot">
        <color rgb="FFB1F5F2"/>
      </right>
      <top/>
      <bottom style="dashDot">
        <color rgb="FFB1F5F2"/>
      </bottom>
      <diagonal/>
    </border>
    <border>
      <left style="dashDot">
        <color rgb="FFB1F5F2"/>
      </left>
      <right style="double">
        <color rgb="FFFF0000"/>
      </right>
      <top/>
      <bottom style="dashDot">
        <color rgb="FFB1F5F2"/>
      </bottom>
      <diagonal/>
    </border>
    <border>
      <left style="double">
        <color rgb="FFFF0000"/>
      </left>
      <right style="dashDot">
        <color rgb="FFB1F5F2"/>
      </right>
      <top style="dashDot">
        <color rgb="FFB1F5F2"/>
      </top>
      <bottom style="dashDot">
        <color rgb="FFB1F5F2"/>
      </bottom>
      <diagonal/>
    </border>
    <border>
      <left style="dashDot">
        <color rgb="FFB1F5F2"/>
      </left>
      <right style="dashDot">
        <color rgb="FFB1F5F2"/>
      </right>
      <top style="dashDot">
        <color rgb="FFB1F5F2"/>
      </top>
      <bottom style="dashDot">
        <color rgb="FFB1F5F2"/>
      </bottom>
      <diagonal/>
    </border>
    <border>
      <left style="dashDot">
        <color rgb="FFB1F5F2"/>
      </left>
      <right style="double">
        <color rgb="FFFF0000"/>
      </right>
      <top style="dashDot">
        <color rgb="FFB1F5F2"/>
      </top>
      <bottom style="dashDot">
        <color rgb="FFB1F5F2"/>
      </bottom>
      <diagonal/>
    </border>
    <border>
      <left style="thick">
        <color rgb="FFC00000"/>
      </left>
      <right style="dashed">
        <color rgb="FFC00000"/>
      </right>
      <top style="thick">
        <color rgb="FFC00000"/>
      </top>
      <bottom style="thick">
        <color rgb="FFC00000"/>
      </bottom>
      <diagonal/>
    </border>
    <border>
      <left style="dashed">
        <color rgb="FFC00000"/>
      </left>
      <right style="thick">
        <color rgb="FFC00000"/>
      </right>
      <top style="thick">
        <color rgb="FFC00000"/>
      </top>
      <bottom style="thick">
        <color rgb="FFC00000"/>
      </bottom>
      <diagonal/>
    </border>
    <border>
      <left style="double">
        <color rgb="FFC00000"/>
      </left>
      <right style="dashed">
        <color rgb="FFC00000"/>
      </right>
      <top/>
      <bottom style="dashed">
        <color rgb="FFC00000"/>
      </bottom>
      <diagonal/>
    </border>
    <border>
      <left style="dashed">
        <color rgb="FFC00000"/>
      </left>
      <right style="double">
        <color rgb="FFC00000"/>
      </right>
      <top/>
      <bottom style="dashed">
        <color rgb="FFC00000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/>
      <diagonal/>
    </border>
    <border>
      <left style="double">
        <color rgb="FFFF0000"/>
      </left>
      <right style="dashDot">
        <color rgb="FFB1F5F2"/>
      </right>
      <top style="dashDot">
        <color rgb="FFB1F5F2"/>
      </top>
      <bottom style="double">
        <color rgb="FFFF0000"/>
      </bottom>
      <diagonal/>
    </border>
    <border>
      <left style="dashDot">
        <color rgb="FFB1F5F2"/>
      </left>
      <right style="dashDot">
        <color rgb="FFB1F5F2"/>
      </right>
      <top style="dashDot">
        <color rgb="FFB1F5F2"/>
      </top>
      <bottom style="double">
        <color rgb="FFFF0000"/>
      </bottom>
      <diagonal/>
    </border>
    <border>
      <left style="dashDot">
        <color rgb="FFB1F5F2"/>
      </left>
      <right style="double">
        <color rgb="FFFF0000"/>
      </right>
      <top style="dashDot">
        <color rgb="FFB1F5F2"/>
      </top>
      <bottom style="double">
        <color rgb="FFFF0000"/>
      </bottom>
      <diagonal/>
    </border>
    <border>
      <left style="double">
        <color rgb="FFC00000"/>
      </left>
      <right style="dashed">
        <color rgb="FFC00000"/>
      </right>
      <top style="dashed">
        <color rgb="FFC00000"/>
      </top>
      <bottom style="dashed">
        <color rgb="FFC00000"/>
      </bottom>
      <diagonal/>
    </border>
    <border>
      <left style="dashed">
        <color rgb="FFC00000"/>
      </left>
      <right style="double">
        <color rgb="FFC00000"/>
      </right>
      <top style="dashed">
        <color rgb="FFC00000"/>
      </top>
      <bottom style="dashed">
        <color rgb="FFC00000"/>
      </bottom>
      <diagonal/>
    </border>
    <border>
      <left style="double">
        <color rgb="FFC00000"/>
      </left>
      <right style="dashed">
        <color rgb="FFC00000"/>
      </right>
      <top style="dashed">
        <color rgb="FFC00000"/>
      </top>
      <bottom style="double">
        <color rgb="FFC00000"/>
      </bottom>
      <diagonal/>
    </border>
    <border>
      <left style="dashed">
        <color rgb="FFC00000"/>
      </left>
      <right style="double">
        <color rgb="FFC00000"/>
      </right>
      <top style="dashed">
        <color rgb="FFC00000"/>
      </top>
      <bottom style="double">
        <color rgb="FFC0000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double">
        <color auto="1"/>
      </left>
      <right style="thin">
        <color rgb="FF000000"/>
      </right>
      <top style="double">
        <color auto="1"/>
      </top>
      <bottom style="thin">
        <color rgb="FF000000"/>
      </bottom>
      <diagonal/>
    </border>
    <border>
      <left style="double">
        <color auto="1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double">
        <color auto="1"/>
      </bottom>
      <diagonal/>
    </border>
    <border>
      <left style="double">
        <color auto="1"/>
      </left>
      <right style="thin">
        <color rgb="FF000000"/>
      </right>
      <top style="thin">
        <color rgb="FF000000"/>
      </top>
      <bottom style="double">
        <color auto="1"/>
      </bottom>
      <diagonal/>
    </border>
  </borders>
  <cellStyleXfs count="2">
    <xf numFmtId="0" fontId="0" fillId="0" borderId="0"/>
    <xf numFmtId="0" fontId="1" fillId="0" borderId="0"/>
  </cellStyleXfs>
  <cellXfs count="68">
    <xf numFmtId="0" fontId="0" fillId="0" borderId="0" xfId="0"/>
    <xf numFmtId="4" fontId="0" fillId="0" borderId="0" xfId="0" applyNumberFormat="1"/>
    <xf numFmtId="0" fontId="0" fillId="0" borderId="0" xfId="0" applyAlignment="1">
      <alignment horizontal="center"/>
    </xf>
    <xf numFmtId="0" fontId="1" fillId="0" borderId="0" xfId="1"/>
    <xf numFmtId="165" fontId="3" fillId="0" borderId="0" xfId="0" applyNumberFormat="1" applyFont="1" applyAlignment="1">
      <alignment horizontal="right" vertical="center" wrapText="1"/>
    </xf>
    <xf numFmtId="3" fontId="3" fillId="0" borderId="0" xfId="0" applyNumberFormat="1" applyFont="1" applyAlignment="1">
      <alignment horizontal="center"/>
    </xf>
    <xf numFmtId="14" fontId="4" fillId="2" borderId="1" xfId="0" applyNumberFormat="1" applyFont="1" applyFill="1" applyBorder="1" applyAlignment="1" applyProtection="1">
      <alignment horizontal="center"/>
      <protection locked="0"/>
    </xf>
    <xf numFmtId="0" fontId="0" fillId="0" borderId="0" xfId="0" applyAlignment="1">
      <alignment horizontal="left"/>
    </xf>
    <xf numFmtId="14" fontId="0" fillId="0" borderId="0" xfId="0" applyNumberFormat="1"/>
    <xf numFmtId="166" fontId="5" fillId="3" borderId="2" xfId="1" applyNumberFormat="1" applyFont="1" applyFill="1" applyBorder="1" applyAlignment="1">
      <alignment horizontal="center" vertical="center"/>
    </xf>
    <xf numFmtId="166" fontId="5" fillId="3" borderId="3" xfId="1" applyNumberFormat="1" applyFont="1" applyFill="1" applyBorder="1" applyAlignment="1">
      <alignment horizontal="center" vertical="center"/>
    </xf>
    <xf numFmtId="166" fontId="5" fillId="3" borderId="4" xfId="1" applyNumberFormat="1" applyFont="1" applyFill="1" applyBorder="1" applyAlignment="1">
      <alignment horizontal="center" vertical="center"/>
    </xf>
    <xf numFmtId="0" fontId="0" fillId="0" borderId="0" xfId="0" applyAlignment="1">
      <alignment horizontal="right"/>
    </xf>
    <xf numFmtId="0" fontId="6" fillId="0" borderId="0" xfId="0" applyFont="1" applyAlignment="1">
      <alignment horizontal="center"/>
    </xf>
    <xf numFmtId="166" fontId="5" fillId="3" borderId="5" xfId="1" applyNumberFormat="1" applyFont="1" applyFill="1" applyBorder="1" applyAlignment="1">
      <alignment horizontal="center" vertical="center"/>
    </xf>
    <xf numFmtId="166" fontId="5" fillId="3" borderId="6" xfId="1" applyNumberFormat="1" applyFont="1" applyFill="1" applyBorder="1" applyAlignment="1">
      <alignment horizontal="center" vertical="center"/>
    </xf>
    <xf numFmtId="166" fontId="5" fillId="3" borderId="7" xfId="1" applyNumberFormat="1" applyFont="1" applyFill="1" applyBorder="1" applyAlignment="1">
      <alignment horizontal="center" vertical="center"/>
    </xf>
    <xf numFmtId="0" fontId="2" fillId="4" borderId="8" xfId="1" applyFont="1" applyFill="1" applyBorder="1" applyAlignment="1">
      <alignment horizontal="center"/>
    </xf>
    <xf numFmtId="0" fontId="2" fillId="4" borderId="9" xfId="1" applyFont="1" applyFill="1" applyBorder="1" applyAlignment="1">
      <alignment horizontal="center"/>
    </xf>
    <xf numFmtId="0" fontId="2" fillId="4" borderId="10" xfId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3" fillId="5" borderId="0" xfId="0" applyFont="1" applyFill="1" applyAlignment="1">
      <alignment horizontal="right" vertical="center" wrapText="1"/>
    </xf>
    <xf numFmtId="0" fontId="7" fillId="2" borderId="1" xfId="0" applyFont="1" applyFill="1" applyBorder="1" applyAlignment="1" applyProtection="1">
      <alignment horizontal="right"/>
      <protection locked="0"/>
    </xf>
    <xf numFmtId="1" fontId="8" fillId="0" borderId="0" xfId="0" applyNumberFormat="1" applyFont="1" applyAlignment="1">
      <alignment horizontal="center"/>
    </xf>
    <xf numFmtId="167" fontId="1" fillId="0" borderId="11" xfId="1" applyNumberFormat="1" applyBorder="1" applyAlignment="1" applyProtection="1">
      <alignment horizontal="center"/>
      <protection locked="0"/>
    </xf>
    <xf numFmtId="167" fontId="1" fillId="0" borderId="12" xfId="1" applyNumberFormat="1" applyBorder="1" applyAlignment="1" applyProtection="1">
      <alignment horizontal="center"/>
      <protection locked="0"/>
    </xf>
    <xf numFmtId="167" fontId="1" fillId="0" borderId="13" xfId="1" applyNumberFormat="1" applyBorder="1" applyAlignment="1" applyProtection="1">
      <alignment horizontal="center"/>
      <protection locked="0"/>
    </xf>
    <xf numFmtId="0" fontId="9" fillId="2" borderId="1" xfId="0" applyFont="1" applyFill="1" applyBorder="1" applyAlignment="1" applyProtection="1">
      <alignment horizontal="right"/>
      <protection locked="0"/>
    </xf>
    <xf numFmtId="167" fontId="1" fillId="0" borderId="14" xfId="1" applyNumberFormat="1" applyBorder="1" applyAlignment="1" applyProtection="1">
      <alignment horizontal="center"/>
      <protection locked="0"/>
    </xf>
    <xf numFmtId="167" fontId="1" fillId="0" borderId="15" xfId="1" applyNumberFormat="1" applyBorder="1" applyAlignment="1" applyProtection="1">
      <alignment horizontal="center"/>
      <protection locked="0"/>
    </xf>
    <xf numFmtId="167" fontId="1" fillId="0" borderId="16" xfId="1" applyNumberFormat="1" applyBorder="1" applyAlignment="1" applyProtection="1">
      <alignment horizontal="center"/>
      <protection locked="0"/>
    </xf>
    <xf numFmtId="0" fontId="3" fillId="0" borderId="0" xfId="0" applyFont="1" applyAlignment="1">
      <alignment horizontal="right" vertical="center" wrapText="1"/>
    </xf>
    <xf numFmtId="1" fontId="10" fillId="0" borderId="0" xfId="0" applyNumberFormat="1" applyFont="1" applyAlignment="1">
      <alignment horizontal="right"/>
    </xf>
    <xf numFmtId="0" fontId="0" fillId="0" borderId="0" xfId="0" applyProtection="1">
      <protection locked="0"/>
    </xf>
    <xf numFmtId="3" fontId="3" fillId="0" borderId="0" xfId="0" applyNumberFormat="1" applyFont="1" applyAlignment="1">
      <alignment horizontal="right" vertical="center" wrapText="1"/>
    </xf>
    <xf numFmtId="0" fontId="11" fillId="6" borderId="17" xfId="0" applyFont="1" applyFill="1" applyBorder="1" applyAlignment="1">
      <alignment horizontal="center"/>
    </xf>
    <xf numFmtId="0" fontId="11" fillId="6" borderId="18" xfId="0" applyFont="1" applyFill="1" applyBorder="1" applyAlignment="1">
      <alignment horizontal="center"/>
    </xf>
    <xf numFmtId="0" fontId="12" fillId="0" borderId="0" xfId="0" applyFont="1"/>
    <xf numFmtId="14" fontId="13" fillId="7" borderId="19" xfId="0" applyNumberFormat="1" applyFont="1" applyFill="1" applyBorder="1"/>
    <xf numFmtId="0" fontId="14" fillId="7" borderId="20" xfId="0" applyFont="1" applyFill="1" applyBorder="1"/>
    <xf numFmtId="2" fontId="7" fillId="2" borderId="21" xfId="0" applyNumberFormat="1" applyFont="1" applyFill="1" applyBorder="1" applyAlignment="1" applyProtection="1">
      <alignment horizontal="center"/>
      <protection locked="0"/>
    </xf>
    <xf numFmtId="167" fontId="1" fillId="0" borderId="22" xfId="1" applyNumberFormat="1" applyBorder="1" applyAlignment="1" applyProtection="1">
      <alignment horizontal="center"/>
      <protection locked="0"/>
    </xf>
    <xf numFmtId="167" fontId="1" fillId="0" borderId="23" xfId="1" applyNumberFormat="1" applyBorder="1" applyAlignment="1" applyProtection="1">
      <alignment horizontal="center"/>
      <protection locked="0"/>
    </xf>
    <xf numFmtId="167" fontId="1" fillId="0" borderId="24" xfId="1" applyNumberFormat="1" applyBorder="1" applyAlignment="1" applyProtection="1">
      <alignment horizontal="center"/>
      <protection locked="0"/>
    </xf>
    <xf numFmtId="0" fontId="13" fillId="7" borderId="25" xfId="0" applyFont="1" applyFill="1" applyBorder="1"/>
    <xf numFmtId="0" fontId="14" fillId="7" borderId="26" xfId="0" applyFont="1" applyFill="1" applyBorder="1"/>
    <xf numFmtId="4" fontId="3" fillId="5" borderId="0" xfId="0" applyNumberFormat="1" applyFont="1" applyFill="1" applyAlignment="1">
      <alignment horizontal="right" vertical="center" wrapText="1"/>
    </xf>
    <xf numFmtId="2" fontId="0" fillId="8" borderId="1" xfId="0" applyNumberFormat="1" applyFill="1" applyBorder="1" applyProtection="1">
      <protection locked="0"/>
    </xf>
    <xf numFmtId="0" fontId="2" fillId="0" borderId="0" xfId="1" applyFont="1" applyAlignment="1">
      <alignment horizontal="center"/>
    </xf>
    <xf numFmtId="0" fontId="15" fillId="2" borderId="0" xfId="0" applyFont="1" applyFill="1" applyAlignment="1" applyProtection="1">
      <alignment horizontal="center"/>
      <protection locked="0"/>
    </xf>
    <xf numFmtId="14" fontId="14" fillId="7" borderId="26" xfId="0" applyNumberFormat="1" applyFont="1" applyFill="1" applyBorder="1"/>
    <xf numFmtId="2" fontId="17" fillId="0" borderId="0" xfId="0" applyNumberFormat="1" applyFont="1"/>
    <xf numFmtId="0" fontId="13" fillId="7" borderId="27" xfId="0" applyFont="1" applyFill="1" applyBorder="1"/>
    <xf numFmtId="0" fontId="14" fillId="7" borderId="28" xfId="0" applyFont="1" applyFill="1" applyBorder="1"/>
    <xf numFmtId="2" fontId="3" fillId="0" borderId="0" xfId="0" applyNumberFormat="1" applyFont="1" applyAlignment="1">
      <alignment horizontal="center" vertical="center" wrapText="1"/>
    </xf>
    <xf numFmtId="2" fontId="3" fillId="0" borderId="0" xfId="0" applyNumberFormat="1" applyFont="1"/>
    <xf numFmtId="0" fontId="13" fillId="0" borderId="0" xfId="0" applyFont="1"/>
    <xf numFmtId="0" fontId="9" fillId="9" borderId="1" xfId="0" applyFont="1" applyFill="1" applyBorder="1" applyAlignment="1">
      <alignment horizontal="center"/>
    </xf>
    <xf numFmtId="14" fontId="9" fillId="9" borderId="1" xfId="0" applyNumberFormat="1" applyFont="1" applyFill="1" applyBorder="1" applyAlignment="1">
      <alignment horizontal="center"/>
    </xf>
    <xf numFmtId="2" fontId="0" fillId="0" borderId="0" xfId="0" applyNumberFormat="1"/>
    <xf numFmtId="0" fontId="3" fillId="0" borderId="0" xfId="0" applyFont="1" applyAlignment="1">
      <alignment horizontal="right" vertical="center"/>
    </xf>
    <xf numFmtId="0" fontId="18" fillId="0" borderId="0" xfId="0" applyFont="1" applyAlignment="1">
      <alignment horizontal="right" vertical="center"/>
    </xf>
    <xf numFmtId="14" fontId="16" fillId="2" borderId="29" xfId="0" applyNumberFormat="1" applyFont="1" applyFill="1" applyBorder="1" applyAlignment="1" applyProtection="1">
      <alignment horizontal="center"/>
      <protection locked="0"/>
    </xf>
    <xf numFmtId="0" fontId="17" fillId="10" borderId="30" xfId="0" applyFont="1" applyFill="1" applyBorder="1" applyAlignment="1">
      <alignment horizontal="right" vertical="center" wrapText="1"/>
    </xf>
    <xf numFmtId="0" fontId="9" fillId="11" borderId="1" xfId="0" applyFont="1" applyFill="1" applyBorder="1" applyAlignment="1" applyProtection="1">
      <alignment horizontal="right"/>
      <protection locked="0"/>
    </xf>
    <xf numFmtId="3" fontId="19" fillId="10" borderId="31" xfId="0" applyNumberFormat="1" applyFont="1" applyFill="1" applyBorder="1" applyAlignment="1" applyProtection="1">
      <alignment horizontal="right" vertical="center"/>
      <protection hidden="1"/>
    </xf>
    <xf numFmtId="0" fontId="0" fillId="12" borderId="32" xfId="0" applyFill="1" applyBorder="1" applyAlignment="1">
      <alignment horizontal="right"/>
    </xf>
    <xf numFmtId="0" fontId="19" fillId="10" borderId="33" xfId="0" applyFont="1" applyFill="1" applyBorder="1" applyAlignment="1" applyProtection="1">
      <alignment horizontal="right" vertical="center"/>
      <protection hidden="1"/>
    </xf>
  </cellXfs>
  <cellStyles count="2">
    <cellStyle name="Normal" xfId="0" builtinId="0"/>
    <cellStyle name="Normal 2" xfId="1" xr:uid="{FC553297-9C67-4E7C-88F5-BEA935B8F3E8}"/>
  </cellStyles>
  <dxfs count="6">
    <dxf>
      <font>
        <b/>
        <i/>
        <color theme="0"/>
      </font>
      <numFmt numFmtId="164" formatCode="m/d/yyyy"/>
      <fill>
        <patternFill patternType="gray0625">
          <fgColor auto="1"/>
          <bgColor rgb="FFFE6D50"/>
        </patternFill>
      </fill>
    </dxf>
    <dxf>
      <fill>
        <patternFill>
          <bgColor theme="7" tint="0.79998168889431442"/>
        </patternFill>
      </fill>
    </dxf>
    <dxf>
      <font>
        <color rgb="FF9C6500"/>
      </font>
      <fill>
        <patternFill>
          <bgColor rgb="FFFFEB9C"/>
        </patternFill>
      </fill>
    </dxf>
    <dxf>
      <font>
        <b/>
        <i val="0"/>
        <color rgb="FFFF0000"/>
      </font>
      <fill>
        <patternFill patternType="solid">
          <bgColor theme="7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21779</xdr:colOff>
      <xdr:row>18</xdr:row>
      <xdr:rowOff>137160</xdr:rowOff>
    </xdr:from>
    <xdr:to>
      <xdr:col>11</xdr:col>
      <xdr:colOff>148259</xdr:colOff>
      <xdr:row>22</xdr:row>
      <xdr:rowOff>246600</xdr:rowOff>
    </xdr:to>
    <xdr:sp macro="[1]!Valider_Transport" textlink="">
      <xdr:nvSpPr>
        <xdr:cNvPr id="2" name="Forme 4">
          <a:extLst>
            <a:ext uri="{FF2B5EF4-FFF2-40B4-BE49-F238E27FC236}">
              <a16:creationId xmlns:a16="http://schemas.microsoft.com/office/drawing/2014/main" id="{723B6917-690D-40A9-A8FC-6727823C5519}"/>
            </a:ext>
          </a:extLst>
        </xdr:cNvPr>
        <xdr:cNvSpPr/>
      </xdr:nvSpPr>
      <xdr:spPr>
        <a:xfrm>
          <a:off x="9394379" y="4686300"/>
          <a:ext cx="1620000" cy="1115280"/>
        </a:xfrm>
        <a:custGeom>
          <a:avLst>
            <a:gd name="f0" fmla="val 3600"/>
          </a:avLst>
          <a:gdLst>
            <a:gd name="f1" fmla="val 10800000"/>
            <a:gd name="f2" fmla="val 5400000"/>
            <a:gd name="f3" fmla="val 16200000"/>
            <a:gd name="f4" fmla="val w"/>
            <a:gd name="f5" fmla="val h"/>
            <a:gd name="f6" fmla="val ss"/>
            <a:gd name="f7" fmla="val 0"/>
            <a:gd name="f8" fmla="*/ 5419351 1 1725033"/>
            <a:gd name="f9" fmla="val 45"/>
            <a:gd name="f10" fmla="val 10800"/>
            <a:gd name="f11" fmla="val -2147483647"/>
            <a:gd name="f12" fmla="val 2147483647"/>
            <a:gd name="f13" fmla="abs f4"/>
            <a:gd name="f14" fmla="abs f5"/>
            <a:gd name="f15" fmla="abs f6"/>
            <a:gd name="f16" fmla="*/ f8 1 180"/>
            <a:gd name="f17" fmla="pin 0 f0 10800"/>
            <a:gd name="f18" fmla="+- 0 0 f2"/>
            <a:gd name="f19" fmla="?: f13 f4 1"/>
            <a:gd name="f20" fmla="?: f14 f5 1"/>
            <a:gd name="f21" fmla="?: f15 f6 1"/>
            <a:gd name="f22" fmla="*/ f9 f16 1"/>
            <a:gd name="f23" fmla="+- f7 f17 0"/>
            <a:gd name="f24" fmla="*/ f19 1 21600"/>
            <a:gd name="f25" fmla="*/ f20 1 21600"/>
            <a:gd name="f26" fmla="*/ 21600 f19 1"/>
            <a:gd name="f27" fmla="*/ 21600 f20 1"/>
            <a:gd name="f28" fmla="+- 0 0 f22"/>
            <a:gd name="f29" fmla="min f25 f24"/>
            <a:gd name="f30" fmla="*/ f26 1 f21"/>
            <a:gd name="f31" fmla="*/ f27 1 f21"/>
            <a:gd name="f32" fmla="*/ f28 f1 1"/>
            <a:gd name="f33" fmla="*/ f32 1 f8"/>
            <a:gd name="f34" fmla="+- f31 0 f17"/>
            <a:gd name="f35" fmla="+- f30 0 f17"/>
            <a:gd name="f36" fmla="*/ f17 f29 1"/>
            <a:gd name="f37" fmla="*/ f7 f29 1"/>
            <a:gd name="f38" fmla="*/ f23 f29 1"/>
            <a:gd name="f39" fmla="*/ f31 f29 1"/>
            <a:gd name="f40" fmla="*/ f30 f29 1"/>
            <a:gd name="f41" fmla="+- f33 0 f2"/>
            <a:gd name="f42" fmla="+- f37 0 f38"/>
            <a:gd name="f43" fmla="+- f38 0 f37"/>
            <a:gd name="f44" fmla="*/ f34 f29 1"/>
            <a:gd name="f45" fmla="*/ f35 f29 1"/>
            <a:gd name="f46" fmla="cos 1 f41"/>
            <a:gd name="f47" fmla="abs f42"/>
            <a:gd name="f48" fmla="abs f43"/>
            <a:gd name="f49" fmla="?: f42 f18 f2"/>
            <a:gd name="f50" fmla="?: f42 f2 f18"/>
            <a:gd name="f51" fmla="?: f42 f3 f2"/>
            <a:gd name="f52" fmla="?: f42 f2 f3"/>
            <a:gd name="f53" fmla="+- f39 0 f44"/>
            <a:gd name="f54" fmla="?: f43 f18 f2"/>
            <a:gd name="f55" fmla="?: f43 f2 f18"/>
            <a:gd name="f56" fmla="+- f40 0 f45"/>
            <a:gd name="f57" fmla="+- f44 0 f39"/>
            <a:gd name="f58" fmla="+- f45 0 f40"/>
            <a:gd name="f59" fmla="?: f42 0 f1"/>
            <a:gd name="f60" fmla="?: f42 f1 0"/>
            <a:gd name="f61" fmla="+- 0 0 f46"/>
            <a:gd name="f62" fmla="?: f42 f52 f51"/>
            <a:gd name="f63" fmla="?: f42 f51 f52"/>
            <a:gd name="f64" fmla="?: f43 f50 f49"/>
            <a:gd name="f65" fmla="abs f53"/>
            <a:gd name="f66" fmla="?: f53 0 f1"/>
            <a:gd name="f67" fmla="?: f53 f1 0"/>
            <a:gd name="f68" fmla="?: f53 f54 f55"/>
            <a:gd name="f69" fmla="abs f56"/>
            <a:gd name="f70" fmla="abs f57"/>
            <a:gd name="f71" fmla="?: f56 f18 f2"/>
            <a:gd name="f72" fmla="?: f56 f2 f18"/>
            <a:gd name="f73" fmla="?: f56 f3 f2"/>
            <a:gd name="f74" fmla="?: f56 f2 f3"/>
            <a:gd name="f75" fmla="abs f58"/>
            <a:gd name="f76" fmla="?: f58 f18 f2"/>
            <a:gd name="f77" fmla="?: f58 f2 f18"/>
            <a:gd name="f78" fmla="?: f58 f60 f59"/>
            <a:gd name="f79" fmla="?: f58 f59 f60"/>
            <a:gd name="f80" fmla="*/ f17 f61 1"/>
            <a:gd name="f81" fmla="?: f43 f63 f62"/>
            <a:gd name="f82" fmla="?: f43 f67 f66"/>
            <a:gd name="f83" fmla="?: f43 f66 f67"/>
            <a:gd name="f84" fmla="?: f56 f74 f73"/>
            <a:gd name="f85" fmla="?: f56 f73 f74"/>
            <a:gd name="f86" fmla="?: f57 f72 f71"/>
            <a:gd name="f87" fmla="?: f42 f78 f79"/>
            <a:gd name="f88" fmla="?: f42 f76 f77"/>
            <a:gd name="f89" fmla="*/ f80 3163 1"/>
            <a:gd name="f90" fmla="?: f53 f82 f83"/>
            <a:gd name="f91" fmla="?: f57 f85 f84"/>
            <a:gd name="f92" fmla="*/ f89 1 7636"/>
            <a:gd name="f93" fmla="+- f7 f92 0"/>
            <a:gd name="f94" fmla="+- f30 0 f92"/>
            <a:gd name="f95" fmla="+- f31 0 f92"/>
            <a:gd name="f96" fmla="*/ f93 f29 1"/>
            <a:gd name="f97" fmla="*/ f94 f29 1"/>
            <a:gd name="f98" fmla="*/ f95 f29 1"/>
          </a:gdLst>
          <a:ahLst>
            <a:ahXY gdRefX="f0" minX="f7" maxX="f10">
              <a:pos x="f36" y="f37"/>
            </a:ahXY>
          </a:ahLst>
          <a:cxnLst>
            <a:cxn ang="3cd4">
              <a:pos x="hc" y="t"/>
            </a:cxn>
            <a:cxn ang="0">
              <a:pos x="r" y="vc"/>
            </a:cxn>
            <a:cxn ang="cd4">
              <a:pos x="hc" y="b"/>
            </a:cxn>
            <a:cxn ang="cd2">
              <a:pos x="l" y="vc"/>
            </a:cxn>
          </a:cxnLst>
          <a:rect l="f96" t="f96" r="f97" b="f98"/>
          <a:pathLst>
            <a:path>
              <a:moveTo>
                <a:pt x="f38" y="f37"/>
              </a:moveTo>
              <a:arcTo wR="f47" hR="f48" stAng="f81" swAng="f64"/>
              <a:lnTo>
                <a:pt x="f37" y="f44"/>
              </a:lnTo>
              <a:arcTo wR="f48" hR="f65" stAng="f90" swAng="f68"/>
              <a:lnTo>
                <a:pt x="f45" y="f39"/>
              </a:lnTo>
              <a:arcTo wR="f69" hR="f70" stAng="f91" swAng="f86"/>
              <a:lnTo>
                <a:pt x="f40" y="f38"/>
              </a:lnTo>
              <a:arcTo wR="f75" hR="f47" stAng="f87" swAng="f88"/>
              <a:close/>
            </a:path>
          </a:pathLst>
        </a:custGeom>
        <a:solidFill>
          <a:srgbClr val="FFFFD7"/>
        </a:solidFill>
        <a:ln w="25400">
          <a:solidFill>
            <a:srgbClr val="3465A4"/>
          </a:solidFill>
          <a:prstDash val="solid"/>
        </a:ln>
      </xdr:spPr>
      <xdr:txBody>
        <a:bodyPr vertOverflow="clip" horzOverflow="clip" vert="horz" wrap="none" lIns="0" tIns="0" rIns="0" bIns="0" anchor="ctr" anchorCtr="0" compatLnSpc="0">
          <a:noAutofit/>
        </a:bodyPr>
        <a:lstStyle/>
        <a:p>
          <a:pPr lvl="0" algn="ctr" rtl="0" hangingPunct="0">
            <a:buNone/>
            <a:tabLst/>
            <a:defRPr b="1"/>
          </a:pPr>
          <a:r>
            <a:rPr lang="fr-FR" sz="1600" b="1" kern="1200">
              <a:latin typeface="Liberation Serif" pitchFamily="18"/>
              <a:ea typeface="Segoe UI" pitchFamily="2"/>
              <a:cs typeface="Tahoma" pitchFamily="2"/>
            </a:rPr>
            <a:t>ENREGISTRER</a:t>
          </a:r>
        </a:p>
      </xdr:txBody>
    </xdr:sp>
    <xdr:clientData/>
  </xdr:twoCellAnchor>
  <xdr:oneCellAnchor>
    <xdr:from>
      <xdr:col>0</xdr:col>
      <xdr:colOff>0</xdr:colOff>
      <xdr:row>0</xdr:row>
      <xdr:rowOff>30480</xdr:rowOff>
    </xdr:from>
    <xdr:ext cx="4229099" cy="1577340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FB93E79F-0176-4A31-9FE5-E11D6926EB87}"/>
            </a:ext>
          </a:extLst>
        </xdr:cNvPr>
        <xdr:cNvSpPr/>
      </xdr:nvSpPr>
      <xdr:spPr>
        <a:xfrm>
          <a:off x="0" y="30480"/>
          <a:ext cx="4229099" cy="157734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fr-FR" sz="4800" b="1" cap="none" spc="0" baseline="0">
              <a:ln w="22225">
                <a:solidFill>
                  <a:schemeClr val="accent2"/>
                </a:solidFill>
                <a:prstDash val="solid"/>
              </a:ln>
              <a:solidFill>
                <a:schemeClr val="accent2">
                  <a:lumMod val="40000"/>
                  <a:lumOff val="60000"/>
                </a:schemeClr>
              </a:solidFill>
              <a:effectLst/>
            </a:rPr>
            <a:t>Transport &amp; Deplacement</a:t>
          </a:r>
          <a:endParaRPr lang="fr-FR" sz="4800" b="1" cap="none" spc="0">
            <a:ln w="22225">
              <a:solidFill>
                <a:schemeClr val="accent2"/>
              </a:solidFill>
              <a:prstDash val="solid"/>
            </a:ln>
            <a:solidFill>
              <a:schemeClr val="accent2">
                <a:lumMod val="40000"/>
                <a:lumOff val="60000"/>
              </a:schemeClr>
            </a:solidFill>
            <a:effectLst/>
          </a:endParaRPr>
        </a:p>
      </xdr:txBody>
    </xdr:sp>
    <xdr:clientData/>
  </xdr:oneCellAnchor>
  <xdr:twoCellAnchor>
    <xdr:from>
      <xdr:col>17</xdr:col>
      <xdr:colOff>220980</xdr:colOff>
      <xdr:row>1</xdr:row>
      <xdr:rowOff>30480</xdr:rowOff>
    </xdr:from>
    <xdr:to>
      <xdr:col>18</xdr:col>
      <xdr:colOff>381000</xdr:colOff>
      <xdr:row>2</xdr:row>
      <xdr:rowOff>198120</xdr:rowOff>
    </xdr:to>
    <xdr:sp macro="[1]!Feuil8.MoisSuivant" textlink="">
      <xdr:nvSpPr>
        <xdr:cNvPr id="4" name="Flèche droite 4" descr="Mois Suivant">
          <a:extLst>
            <a:ext uri="{FF2B5EF4-FFF2-40B4-BE49-F238E27FC236}">
              <a16:creationId xmlns:a16="http://schemas.microsoft.com/office/drawing/2014/main" id="{D575E102-E2A3-4CCD-8766-AAB1EF4577E3}"/>
            </a:ext>
          </a:extLst>
        </xdr:cNvPr>
        <xdr:cNvSpPr/>
      </xdr:nvSpPr>
      <xdr:spPr>
        <a:xfrm>
          <a:off x="13548360" y="220980"/>
          <a:ext cx="594360" cy="419100"/>
        </a:xfrm>
        <a:prstGeom prst="rightArrow">
          <a:avLst/>
        </a:prstGeom>
        <a:solidFill>
          <a:srgbClr val="C00000"/>
        </a:solidFill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44824</xdr:colOff>
      <xdr:row>1</xdr:row>
      <xdr:rowOff>38097</xdr:rowOff>
    </xdr:from>
    <xdr:to>
      <xdr:col>13</xdr:col>
      <xdr:colOff>179295</xdr:colOff>
      <xdr:row>2</xdr:row>
      <xdr:rowOff>206187</xdr:rowOff>
    </xdr:to>
    <xdr:sp macro="[1]!Feuil8.MoisPrecedent" textlink="">
      <xdr:nvSpPr>
        <xdr:cNvPr id="5" name="Flèche droite 12" descr="Mois Précédent">
          <a:extLst>
            <a:ext uri="{FF2B5EF4-FFF2-40B4-BE49-F238E27FC236}">
              <a16:creationId xmlns:a16="http://schemas.microsoft.com/office/drawing/2014/main" id="{82299E43-B535-417D-A9EA-B8151E44D9BF}"/>
            </a:ext>
          </a:extLst>
        </xdr:cNvPr>
        <xdr:cNvSpPr/>
      </xdr:nvSpPr>
      <xdr:spPr>
        <a:xfrm rot="10800000">
          <a:off x="11246224" y="228597"/>
          <a:ext cx="606911" cy="419550"/>
        </a:xfrm>
        <a:prstGeom prst="rightArrow">
          <a:avLst/>
        </a:prstGeom>
        <a:solidFill>
          <a:srgbClr val="C00000"/>
        </a:solidFill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16</xdr:col>
      <xdr:colOff>152400</xdr:colOff>
      <xdr:row>10</xdr:row>
      <xdr:rowOff>53340</xdr:rowOff>
    </xdr:from>
    <xdr:to>
      <xdr:col>18</xdr:col>
      <xdr:colOff>312420</xdr:colOff>
      <xdr:row>13</xdr:row>
      <xdr:rowOff>152400</xdr:rowOff>
    </xdr:to>
    <xdr:sp macro="[1]!Feuil8.RetourMoisEncours" textlink="">
      <xdr:nvSpPr>
        <xdr:cNvPr id="6" name="Étoile à 16 branches 5">
          <a:extLst>
            <a:ext uri="{FF2B5EF4-FFF2-40B4-BE49-F238E27FC236}">
              <a16:creationId xmlns:a16="http://schemas.microsoft.com/office/drawing/2014/main" id="{FA99BA85-E750-4152-AE7A-C7C06687BF23}"/>
            </a:ext>
          </a:extLst>
        </xdr:cNvPr>
        <xdr:cNvSpPr/>
      </xdr:nvSpPr>
      <xdr:spPr>
        <a:xfrm>
          <a:off x="13030200" y="2499360"/>
          <a:ext cx="1043940" cy="853440"/>
        </a:xfrm>
        <a:prstGeom prst="star16">
          <a:avLst/>
        </a:prstGeom>
        <a:solidFill>
          <a:srgbClr val="BCEFBB"/>
        </a:solidFill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1100" b="1">
              <a:solidFill>
                <a:srgbClr val="FF0000"/>
              </a:solidFill>
            </a:rPr>
            <a:t>CE JOUR</a:t>
          </a:r>
        </a:p>
      </xdr:txBody>
    </xdr:sp>
    <xdr:clientData/>
  </xdr:twoCellAnchor>
  <xdr:twoCellAnchor>
    <xdr:from>
      <xdr:col>9</xdr:col>
      <xdr:colOff>38100</xdr:colOff>
      <xdr:row>13</xdr:row>
      <xdr:rowOff>190500</xdr:rowOff>
    </xdr:from>
    <xdr:to>
      <xdr:col>11</xdr:col>
      <xdr:colOff>137160</xdr:colOff>
      <xdr:row>16</xdr:row>
      <xdr:rowOff>38100</xdr:rowOff>
    </xdr:to>
    <xdr:sp macro="[1]!Consulter_Secu" textlink="">
      <xdr:nvSpPr>
        <xdr:cNvPr id="7" name="Rectangle à coins arrondis 3">
          <a:extLst>
            <a:ext uri="{FF2B5EF4-FFF2-40B4-BE49-F238E27FC236}">
              <a16:creationId xmlns:a16="http://schemas.microsoft.com/office/drawing/2014/main" id="{65A160BC-3FCC-481C-A56D-FC8F33231427}"/>
            </a:ext>
          </a:extLst>
        </xdr:cNvPr>
        <xdr:cNvSpPr/>
      </xdr:nvSpPr>
      <xdr:spPr>
        <a:xfrm>
          <a:off x="9410700" y="3390900"/>
          <a:ext cx="1592580" cy="693420"/>
        </a:xfrm>
        <a:prstGeom prst="roundRect">
          <a:avLst/>
        </a:prstGeom>
        <a:solidFill>
          <a:srgbClr val="BCEFBB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Consulter</a:t>
          </a:r>
        </a:p>
        <a:p>
          <a:pPr algn="ctr"/>
          <a:r>
            <a:rPr lang="fr-FR" sz="1600" b="1">
              <a:solidFill>
                <a:schemeClr val="tx1"/>
              </a:solidFill>
            </a:rPr>
            <a:t> la liste</a:t>
          </a:r>
        </a:p>
      </xdr:txBody>
    </xdr:sp>
    <xdr:clientData/>
  </xdr:twoCellAnchor>
  <xdr:twoCellAnchor>
    <xdr:from>
      <xdr:col>9</xdr:col>
      <xdr:colOff>22860</xdr:colOff>
      <xdr:row>10</xdr:row>
      <xdr:rowOff>129540</xdr:rowOff>
    </xdr:from>
    <xdr:to>
      <xdr:col>11</xdr:col>
      <xdr:colOff>106680</xdr:colOff>
      <xdr:row>13</xdr:row>
      <xdr:rowOff>91440</xdr:rowOff>
    </xdr:to>
    <xdr:sp macro="[1]!VoirRecap" textlink="">
      <xdr:nvSpPr>
        <xdr:cNvPr id="8" name="Rectangle à coins arrondis 8">
          <a:extLst>
            <a:ext uri="{FF2B5EF4-FFF2-40B4-BE49-F238E27FC236}">
              <a16:creationId xmlns:a16="http://schemas.microsoft.com/office/drawing/2014/main" id="{39DE474C-F11B-4C77-A3F8-FF1FD9AA5C68}"/>
            </a:ext>
          </a:extLst>
        </xdr:cNvPr>
        <xdr:cNvSpPr/>
      </xdr:nvSpPr>
      <xdr:spPr>
        <a:xfrm>
          <a:off x="9395460" y="2575560"/>
          <a:ext cx="1577340" cy="716280"/>
        </a:xfrm>
        <a:prstGeom prst="roundRect">
          <a:avLst/>
        </a:prstGeom>
        <a:gradFill>
          <a:gsLst>
            <a:gs pos="0">
              <a:schemeClr val="accent1">
                <a:lumMod val="5000"/>
                <a:lumOff val="95000"/>
              </a:schemeClr>
            </a:gs>
            <a:gs pos="27000">
              <a:schemeClr val="accent1">
                <a:lumMod val="45000"/>
                <a:lumOff val="55000"/>
              </a:schemeClr>
            </a:gs>
            <a:gs pos="49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Correction sur Recap</a:t>
          </a:r>
          <a:r>
            <a:rPr lang="fr-FR" sz="1600" b="1" baseline="0">
              <a:solidFill>
                <a:schemeClr val="bg1"/>
              </a:solidFill>
            </a:rPr>
            <a:t> Deplt</a:t>
          </a:r>
        </a:p>
      </xdr:txBody>
    </xdr:sp>
    <xdr:clientData/>
  </xdr:twoCellAnchor>
  <xdr:twoCellAnchor>
    <xdr:from>
      <xdr:col>9</xdr:col>
      <xdr:colOff>45720</xdr:colOff>
      <xdr:row>16</xdr:row>
      <xdr:rowOff>167640</xdr:rowOff>
    </xdr:from>
    <xdr:to>
      <xdr:col>11</xdr:col>
      <xdr:colOff>129540</xdr:colOff>
      <xdr:row>17</xdr:row>
      <xdr:rowOff>190500</xdr:rowOff>
    </xdr:to>
    <xdr:sp macro="[1]!Annuler_Deplct" textlink="">
      <xdr:nvSpPr>
        <xdr:cNvPr id="9" name="Rectangle à coins arrondis 11">
          <a:extLst>
            <a:ext uri="{FF2B5EF4-FFF2-40B4-BE49-F238E27FC236}">
              <a16:creationId xmlns:a16="http://schemas.microsoft.com/office/drawing/2014/main" id="{83150A36-0069-497E-ABBB-6C1493E8265B}"/>
            </a:ext>
          </a:extLst>
        </xdr:cNvPr>
        <xdr:cNvSpPr/>
      </xdr:nvSpPr>
      <xdr:spPr>
        <a:xfrm>
          <a:off x="9418320" y="4213860"/>
          <a:ext cx="1577340" cy="274320"/>
        </a:xfrm>
        <a:prstGeom prst="roundRect">
          <a:avLst/>
        </a:prstGeom>
        <a:solidFill>
          <a:srgbClr val="FE6D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ANNULER</a:t>
          </a:r>
        </a:p>
      </xdr:txBody>
    </xdr:sp>
    <xdr:clientData/>
  </xdr:twoCellAnchor>
  <xdr:twoCellAnchor>
    <xdr:from>
      <xdr:col>5</xdr:col>
      <xdr:colOff>38100</xdr:colOff>
      <xdr:row>4</xdr:row>
      <xdr:rowOff>38100</xdr:rowOff>
    </xdr:from>
    <xdr:to>
      <xdr:col>5</xdr:col>
      <xdr:colOff>228600</xdr:colOff>
      <xdr:row>4</xdr:row>
      <xdr:rowOff>243840</xdr:rowOff>
    </xdr:to>
    <xdr:sp macro="[1]!OuvreCreMedecin" textlink="">
      <xdr:nvSpPr>
        <xdr:cNvPr id="10" name="Étoile à 10 branches 6">
          <a:extLst>
            <a:ext uri="{FF2B5EF4-FFF2-40B4-BE49-F238E27FC236}">
              <a16:creationId xmlns:a16="http://schemas.microsoft.com/office/drawing/2014/main" id="{4149F10E-946B-4DC6-B6D2-790F842D5483}"/>
            </a:ext>
          </a:extLst>
        </xdr:cNvPr>
        <xdr:cNvSpPr/>
      </xdr:nvSpPr>
      <xdr:spPr>
        <a:xfrm>
          <a:off x="5600700" y="982980"/>
          <a:ext cx="190500" cy="205740"/>
        </a:xfrm>
        <a:prstGeom prst="star10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38100</xdr:colOff>
      <xdr:row>5</xdr:row>
      <xdr:rowOff>60960</xdr:rowOff>
    </xdr:from>
    <xdr:to>
      <xdr:col>5</xdr:col>
      <xdr:colOff>228600</xdr:colOff>
      <xdr:row>6</xdr:row>
      <xdr:rowOff>15240</xdr:rowOff>
    </xdr:to>
    <xdr:sp macro="[1]!OuvreCreMotif" textlink="">
      <xdr:nvSpPr>
        <xdr:cNvPr id="11" name="Étoile à 10 branches 13">
          <a:extLst>
            <a:ext uri="{FF2B5EF4-FFF2-40B4-BE49-F238E27FC236}">
              <a16:creationId xmlns:a16="http://schemas.microsoft.com/office/drawing/2014/main" id="{AFEDD70E-9218-4606-9258-3F7219648445}"/>
            </a:ext>
          </a:extLst>
        </xdr:cNvPr>
        <xdr:cNvSpPr/>
      </xdr:nvSpPr>
      <xdr:spPr>
        <a:xfrm>
          <a:off x="5600700" y="1257300"/>
          <a:ext cx="190500" cy="205740"/>
        </a:xfrm>
        <a:prstGeom prst="star10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38100</xdr:colOff>
      <xdr:row>9</xdr:row>
      <xdr:rowOff>30480</xdr:rowOff>
    </xdr:from>
    <xdr:to>
      <xdr:col>5</xdr:col>
      <xdr:colOff>228600</xdr:colOff>
      <xdr:row>9</xdr:row>
      <xdr:rowOff>236220</xdr:rowOff>
    </xdr:to>
    <xdr:sp macro="[1]!OuvreCreTransport" textlink="">
      <xdr:nvSpPr>
        <xdr:cNvPr id="12" name="Étoile à 10 branches 14" descr="bouton d'appel de création type de transport">
          <a:extLst>
            <a:ext uri="{FF2B5EF4-FFF2-40B4-BE49-F238E27FC236}">
              <a16:creationId xmlns:a16="http://schemas.microsoft.com/office/drawing/2014/main" id="{DC1B1220-386A-4F4A-A8EE-61EF72360833}"/>
            </a:ext>
          </a:extLst>
        </xdr:cNvPr>
        <xdr:cNvSpPr/>
      </xdr:nvSpPr>
      <xdr:spPr>
        <a:xfrm>
          <a:off x="5600700" y="2225040"/>
          <a:ext cx="190500" cy="205740"/>
        </a:xfrm>
        <a:prstGeom prst="star10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38100</xdr:colOff>
      <xdr:row>19</xdr:row>
      <xdr:rowOff>22860</xdr:rowOff>
    </xdr:from>
    <xdr:to>
      <xdr:col>5</xdr:col>
      <xdr:colOff>228600</xdr:colOff>
      <xdr:row>19</xdr:row>
      <xdr:rowOff>228600</xdr:rowOff>
    </xdr:to>
    <xdr:sp macro="[1]!OuvreCreBenefSoins" textlink="">
      <xdr:nvSpPr>
        <xdr:cNvPr id="13" name="Étoile à 10 branches 17" descr="Bouton d'appel de créaion bénéficiaire de soins">
          <a:extLst>
            <a:ext uri="{FF2B5EF4-FFF2-40B4-BE49-F238E27FC236}">
              <a16:creationId xmlns:a16="http://schemas.microsoft.com/office/drawing/2014/main" id="{D7A5E6C8-0321-400D-8CDF-789845F0B7F8}"/>
            </a:ext>
          </a:extLst>
        </xdr:cNvPr>
        <xdr:cNvSpPr/>
      </xdr:nvSpPr>
      <xdr:spPr>
        <a:xfrm>
          <a:off x="5600700" y="4823460"/>
          <a:ext cx="190500" cy="205740"/>
        </a:xfrm>
        <a:prstGeom prst="star10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38100</xdr:colOff>
      <xdr:row>20</xdr:row>
      <xdr:rowOff>53340</xdr:rowOff>
    </xdr:from>
    <xdr:to>
      <xdr:col>5</xdr:col>
      <xdr:colOff>228600</xdr:colOff>
      <xdr:row>21</xdr:row>
      <xdr:rowOff>7620</xdr:rowOff>
    </xdr:to>
    <xdr:sp macro="[1]!OuvreCreVehicule" textlink="">
      <xdr:nvSpPr>
        <xdr:cNvPr id="14" name="Étoile à 10 branches 19" descr="bouton d'appel de création de véhicule">
          <a:extLst>
            <a:ext uri="{FF2B5EF4-FFF2-40B4-BE49-F238E27FC236}">
              <a16:creationId xmlns:a16="http://schemas.microsoft.com/office/drawing/2014/main" id="{852B6CEF-913D-4EF0-976B-AAB709941173}"/>
            </a:ext>
          </a:extLst>
        </xdr:cNvPr>
        <xdr:cNvSpPr/>
      </xdr:nvSpPr>
      <xdr:spPr>
        <a:xfrm>
          <a:off x="5600700" y="5105400"/>
          <a:ext cx="190500" cy="205740"/>
        </a:xfrm>
        <a:prstGeom prst="star10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121920</xdr:colOff>
      <xdr:row>20</xdr:row>
      <xdr:rowOff>30480</xdr:rowOff>
    </xdr:from>
    <xdr:to>
      <xdr:col>2</xdr:col>
      <xdr:colOff>1310640</xdr:colOff>
      <xdr:row>21</xdr:row>
      <xdr:rowOff>38100</xdr:rowOff>
    </xdr:to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90D53663-D74B-4C18-B925-07FB339CEA9A}"/>
            </a:ext>
          </a:extLst>
        </xdr:cNvPr>
        <xdr:cNvSpPr txBox="1"/>
      </xdr:nvSpPr>
      <xdr:spPr>
        <a:xfrm>
          <a:off x="121920" y="5082540"/>
          <a:ext cx="3200400" cy="259080"/>
        </a:xfrm>
        <a:prstGeom prst="rect">
          <a:avLst/>
        </a:prstGeom>
        <a:solidFill>
          <a:schemeClr val="lt1"/>
        </a:solidFill>
        <a:ln w="19050" cmpd="dbl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fr-FR" sz="1100"/>
            <a:t>Appuyer           pour </a:t>
          </a:r>
          <a:r>
            <a:rPr lang="fr-FR" sz="1200" b="1"/>
            <a:t>Créer</a:t>
          </a:r>
          <a:r>
            <a:rPr lang="fr-FR" sz="1100"/>
            <a:t> une  rubrique</a:t>
          </a:r>
          <a:r>
            <a:rPr lang="fr-FR" sz="1100" baseline="0"/>
            <a:t> </a:t>
          </a:r>
          <a:r>
            <a:rPr lang="fr-FR" sz="1100"/>
            <a:t>Manquante</a:t>
          </a:r>
        </a:p>
      </xdr:txBody>
    </xdr:sp>
    <xdr:clientData/>
  </xdr:twoCellAnchor>
  <xdr:twoCellAnchor>
    <xdr:from>
      <xdr:col>0</xdr:col>
      <xdr:colOff>815340</xdr:colOff>
      <xdr:row>20</xdr:row>
      <xdr:rowOff>68580</xdr:rowOff>
    </xdr:from>
    <xdr:to>
      <xdr:col>0</xdr:col>
      <xdr:colOff>1005840</xdr:colOff>
      <xdr:row>21</xdr:row>
      <xdr:rowOff>22860</xdr:rowOff>
    </xdr:to>
    <xdr:sp macro="" textlink="">
      <xdr:nvSpPr>
        <xdr:cNvPr id="16" name="Étoile à 10 branches 21">
          <a:extLst>
            <a:ext uri="{FF2B5EF4-FFF2-40B4-BE49-F238E27FC236}">
              <a16:creationId xmlns:a16="http://schemas.microsoft.com/office/drawing/2014/main" id="{B3FE16F1-D778-4FC3-8348-08A213AF8635}"/>
            </a:ext>
            <a:ext uri="{C183D7F6-B498-43B3-948B-1728B52AA6E4}">
              <adec:decorative xmlns:adec="http://schemas.microsoft.com/office/drawing/2017/decorative" val="1"/>
            </a:ext>
          </a:extLst>
        </xdr:cNvPr>
        <xdr:cNvSpPr/>
      </xdr:nvSpPr>
      <xdr:spPr>
        <a:xfrm>
          <a:off x="815340" y="5120640"/>
          <a:ext cx="190500" cy="205740"/>
        </a:xfrm>
        <a:prstGeom prst="star10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2%20-%20Gestion%20-%20Courriers\Budget\2024%20Transport%20D&#233;placemen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 GENERAL"/>
      <sheetName val="Energies"/>
      <sheetName val="Saisie Deplt"/>
      <sheetName val="Recap Deplt"/>
      <sheetName val="BASES"/>
      <sheetName val="Centralisation Energie"/>
      <sheetName val="Annuaire"/>
      <sheetName val="Codes postaux"/>
      <sheetName val="Codes de pays - iso3166"/>
      <sheetName val="Old_Recap Deplt"/>
      <sheetName val="Export"/>
    </sheetNames>
    <definedNames>
      <definedName name="Annuler_Deplct"/>
      <definedName name="Consulter_Secu"/>
      <definedName name="Feuil8.MoisPrecedent"/>
      <definedName name="Feuil8.MoisSuivant"/>
      <definedName name="Feuil8.RetourMoisEncours"/>
      <definedName name="OuvreCreBenefSoins"/>
      <definedName name="OuvreCreMedecin"/>
      <definedName name="OuvreCreMotif"/>
      <definedName name="OuvreCreTransport"/>
      <definedName name="OuvreCreVehicule"/>
      <definedName name="Valider_Transport"/>
      <definedName name="VoirRecap"/>
    </definedNames>
    <sheetDataSet>
      <sheetData sheetId="0" refreshError="1"/>
      <sheetData sheetId="1" refreshError="1"/>
      <sheetData sheetId="2" refreshError="1"/>
      <sheetData sheetId="3"/>
      <sheetData sheetId="4">
        <row r="4">
          <cell r="R4">
            <v>0.3</v>
          </cell>
          <cell r="T4">
            <v>2416</v>
          </cell>
        </row>
        <row r="11">
          <cell r="V11">
            <v>1.3365187969924808</v>
          </cell>
        </row>
        <row r="13">
          <cell r="AK13">
            <v>43834</v>
          </cell>
        </row>
        <row r="16">
          <cell r="I16">
            <v>43466</v>
          </cell>
          <cell r="J16">
            <v>3</v>
          </cell>
          <cell r="K16">
            <v>0.45100000000000001</v>
          </cell>
          <cell r="L16">
            <v>0.27</v>
          </cell>
          <cell r="M16">
            <v>906</v>
          </cell>
          <cell r="N16">
            <v>0.315</v>
          </cell>
          <cell r="R16" t="str">
            <v>CA677KX</v>
          </cell>
          <cell r="S16" t="str">
            <v>DACIA</v>
          </cell>
          <cell r="T16" t="str">
            <v>Duster 4x4</v>
          </cell>
          <cell r="U16">
            <v>6</v>
          </cell>
          <cell r="V16" t="str">
            <v>Sylvie Leblond</v>
          </cell>
        </row>
        <row r="17">
          <cell r="I17">
            <v>43466</v>
          </cell>
          <cell r="J17">
            <v>4</v>
          </cell>
          <cell r="K17">
            <v>0.51800000000000002</v>
          </cell>
          <cell r="L17">
            <v>0.29099999999999998</v>
          </cell>
          <cell r="M17">
            <v>1136</v>
          </cell>
          <cell r="N17">
            <v>0.34899999999999998</v>
          </cell>
          <cell r="R17" t="str">
            <v>Céline</v>
          </cell>
          <cell r="S17" t="str">
            <v>Cooper</v>
          </cell>
          <cell r="T17" t="str">
            <v>Mini Cooper</v>
          </cell>
          <cell r="U17">
            <v>7</v>
          </cell>
          <cell r="V17" t="str">
            <v>Céline Leblond</v>
          </cell>
        </row>
        <row r="18">
          <cell r="I18">
            <v>43466</v>
          </cell>
          <cell r="J18">
            <v>5</v>
          </cell>
          <cell r="K18">
            <v>0.54300000000000004</v>
          </cell>
          <cell r="L18">
            <v>0.30499999999999999</v>
          </cell>
          <cell r="M18">
            <v>1188</v>
          </cell>
          <cell r="N18">
            <v>0.36399999999999999</v>
          </cell>
          <cell r="R18" t="str">
            <v>Côte Albatre</v>
          </cell>
          <cell r="S18" t="str">
            <v>Renault</v>
          </cell>
          <cell r="T18" t="str">
            <v>Talisman</v>
          </cell>
          <cell r="U18">
            <v>11</v>
          </cell>
          <cell r="V18" t="str">
            <v>Amb Côte Albatre</v>
          </cell>
        </row>
        <row r="19">
          <cell r="I19">
            <v>43466</v>
          </cell>
          <cell r="J19">
            <v>6</v>
          </cell>
          <cell r="K19">
            <v>0.56799999999999995</v>
          </cell>
          <cell r="L19">
            <v>0.32</v>
          </cell>
          <cell r="M19">
            <v>1244</v>
          </cell>
          <cell r="N19">
            <v>0.38200000000000001</v>
          </cell>
          <cell r="R19" t="str">
            <v>Daphné</v>
          </cell>
          <cell r="S19" t="str">
            <v>VW</v>
          </cell>
          <cell r="T19" t="str">
            <v>Clio</v>
          </cell>
          <cell r="U19">
            <v>5</v>
          </cell>
          <cell r="V19" t="str">
            <v>Daphné Leblond</v>
          </cell>
        </row>
        <row r="20">
          <cell r="I20">
            <v>43466</v>
          </cell>
          <cell r="J20">
            <v>7</v>
          </cell>
          <cell r="K20">
            <v>0.59499999999999997</v>
          </cell>
          <cell r="L20">
            <v>0.33700000000000002</v>
          </cell>
          <cell r="M20">
            <v>1288</v>
          </cell>
          <cell r="N20">
            <v>0.40100000000000002</v>
          </cell>
          <cell r="R20" t="str">
            <v>GB149DJ</v>
          </cell>
          <cell r="S20" t="str">
            <v>Renault</v>
          </cell>
          <cell r="T20" t="str">
            <v>Clio</v>
          </cell>
          <cell r="U20">
            <v>5</v>
          </cell>
          <cell r="V20" t="str">
            <v>Leclerc Location</v>
          </cell>
        </row>
        <row r="21">
          <cell r="I21">
            <v>43931</v>
          </cell>
          <cell r="J21">
            <v>3</v>
          </cell>
          <cell r="K21">
            <v>0.45100000000000001</v>
          </cell>
          <cell r="L21">
            <v>0.27</v>
          </cell>
          <cell r="M21">
            <v>906</v>
          </cell>
          <cell r="N21">
            <v>0.315</v>
          </cell>
          <cell r="R21" t="str">
            <v>GC311DP</v>
          </cell>
          <cell r="S21" t="str">
            <v>Renault</v>
          </cell>
          <cell r="T21" t="str">
            <v>Kadjar</v>
          </cell>
          <cell r="U21">
            <v>11</v>
          </cell>
          <cell r="V21" t="str">
            <v>Leclerc Location</v>
          </cell>
        </row>
        <row r="22">
          <cell r="I22">
            <v>43931</v>
          </cell>
          <cell r="J22">
            <v>4</v>
          </cell>
          <cell r="K22">
            <v>0.51800000000000002</v>
          </cell>
          <cell r="L22">
            <v>0.29099999999999998</v>
          </cell>
          <cell r="M22">
            <v>1136</v>
          </cell>
          <cell r="N22">
            <v>0.34899999999999998</v>
          </cell>
          <cell r="R22" t="str">
            <v>GM211EB</v>
          </cell>
          <cell r="S22" t="str">
            <v>DACIA</v>
          </cell>
          <cell r="T22" t="str">
            <v>Duster 4x2 journey</v>
          </cell>
          <cell r="U22">
            <v>5</v>
          </cell>
          <cell r="V22" t="str">
            <v>Sylvie Leblond</v>
          </cell>
        </row>
        <row r="23">
          <cell r="I23">
            <v>43931</v>
          </cell>
          <cell r="J23">
            <v>5</v>
          </cell>
          <cell r="K23">
            <v>0.54300000000000004</v>
          </cell>
          <cell r="L23">
            <v>0.30499999999999999</v>
          </cell>
          <cell r="M23">
            <v>1188</v>
          </cell>
          <cell r="N23">
            <v>0.36399999999999999</v>
          </cell>
          <cell r="R23" t="str">
            <v>Guillaume</v>
          </cell>
          <cell r="S23" t="str">
            <v>Audi</v>
          </cell>
          <cell r="T23" t="str">
            <v>A5</v>
          </cell>
          <cell r="U23">
            <v>16</v>
          </cell>
          <cell r="V23" t="str">
            <v>Guillaume Leblond</v>
          </cell>
        </row>
        <row r="24">
          <cell r="I24">
            <v>43931</v>
          </cell>
          <cell r="J24">
            <v>6</v>
          </cell>
          <cell r="K24">
            <v>0.56799999999999995</v>
          </cell>
          <cell r="L24">
            <v>0.32</v>
          </cell>
          <cell r="M24">
            <v>1244</v>
          </cell>
          <cell r="N24">
            <v>0.38200000000000001</v>
          </cell>
          <cell r="R24" t="str">
            <v>HB Taxi</v>
          </cell>
          <cell r="S24" t="str">
            <v>V W</v>
          </cell>
          <cell r="T24" t="str">
            <v>Tiguan</v>
          </cell>
          <cell r="U24">
            <v>10</v>
          </cell>
          <cell r="V24" t="str">
            <v>Hugo</v>
          </cell>
        </row>
        <row r="25">
          <cell r="I25">
            <v>43931</v>
          </cell>
          <cell r="J25">
            <v>7</v>
          </cell>
          <cell r="K25">
            <v>0.59499999999999997</v>
          </cell>
          <cell r="L25">
            <v>0.33700000000000002</v>
          </cell>
          <cell r="M25">
            <v>1288</v>
          </cell>
          <cell r="N25">
            <v>0.40100000000000002</v>
          </cell>
          <cell r="R25" t="str">
            <v>Stéphane</v>
          </cell>
          <cell r="S25" t="str">
            <v>Peugeot</v>
          </cell>
          <cell r="T25">
            <v>106</v>
          </cell>
          <cell r="U25">
            <v>5</v>
          </cell>
          <cell r="V25" t="str">
            <v>Stéph Leblond</v>
          </cell>
        </row>
        <row r="26">
          <cell r="I26">
            <v>44302</v>
          </cell>
          <cell r="J26">
            <v>3</v>
          </cell>
          <cell r="K26">
            <v>0.45100000000000001</v>
          </cell>
          <cell r="L26">
            <v>0.27</v>
          </cell>
          <cell r="M26">
            <v>906</v>
          </cell>
          <cell r="N26">
            <v>0.315</v>
          </cell>
          <cell r="R26" t="str">
            <v>Taxi Capyan</v>
          </cell>
          <cell r="S26" t="str">
            <v>Renault</v>
          </cell>
          <cell r="T26" t="str">
            <v>Safrane</v>
          </cell>
          <cell r="U26">
            <v>13</v>
          </cell>
          <cell r="V26" t="str">
            <v>EURL Capyan</v>
          </cell>
        </row>
        <row r="27">
          <cell r="I27">
            <v>44302</v>
          </cell>
          <cell r="J27">
            <v>4</v>
          </cell>
          <cell r="K27">
            <v>0.51800000000000002</v>
          </cell>
          <cell r="L27">
            <v>0.29099999999999998</v>
          </cell>
          <cell r="M27">
            <v>1136</v>
          </cell>
          <cell r="N27">
            <v>0.34899999999999998</v>
          </cell>
          <cell r="R27" t="str">
            <v>Taxi Eric</v>
          </cell>
          <cell r="S27" t="str">
            <v>Renault</v>
          </cell>
          <cell r="T27" t="str">
            <v>Koleos Signature</v>
          </cell>
          <cell r="U27">
            <v>7</v>
          </cell>
          <cell r="V27" t="str">
            <v>Eric LECLERC</v>
          </cell>
        </row>
        <row r="28">
          <cell r="I28">
            <v>44302</v>
          </cell>
          <cell r="J28">
            <v>5</v>
          </cell>
          <cell r="K28">
            <v>0.54300000000000004</v>
          </cell>
          <cell r="L28">
            <v>0.30499999999999999</v>
          </cell>
          <cell r="M28">
            <v>1188</v>
          </cell>
          <cell r="N28">
            <v>0.36399999999999999</v>
          </cell>
          <cell r="R28" t="str">
            <v>Taxi Franky76</v>
          </cell>
          <cell r="S28" t="str">
            <v>V W</v>
          </cell>
          <cell r="T28" t="str">
            <v>Arteon</v>
          </cell>
          <cell r="U28">
            <v>10</v>
          </cell>
          <cell r="V28" t="str">
            <v>Franky</v>
          </cell>
        </row>
        <row r="29">
          <cell r="I29">
            <v>44302</v>
          </cell>
          <cell r="J29">
            <v>6</v>
          </cell>
          <cell r="K29">
            <v>0.56799999999999995</v>
          </cell>
          <cell r="L29">
            <v>0.32</v>
          </cell>
          <cell r="M29">
            <v>1244</v>
          </cell>
          <cell r="N29">
            <v>0.38200000000000001</v>
          </cell>
          <cell r="R29" t="str">
            <v>Taxi G.Koch</v>
          </cell>
          <cell r="S29" t="str">
            <v>B M W</v>
          </cell>
          <cell r="T29" t="str">
            <v>Berline S3</v>
          </cell>
          <cell r="U29">
            <v>14</v>
          </cell>
          <cell r="V29" t="str">
            <v>Gregoire KOCH</v>
          </cell>
        </row>
        <row r="30">
          <cell r="I30">
            <v>44302</v>
          </cell>
          <cell r="J30">
            <v>7</v>
          </cell>
          <cell r="K30">
            <v>0.59499999999999997</v>
          </cell>
          <cell r="L30">
            <v>0.33700000000000002</v>
          </cell>
          <cell r="M30">
            <v>1288</v>
          </cell>
          <cell r="N30">
            <v>0.40100000000000002</v>
          </cell>
          <cell r="R30" t="str">
            <v>Taxi Hervé</v>
          </cell>
          <cell r="S30" t="str">
            <v>Mercedes</v>
          </cell>
          <cell r="U30">
            <v>12</v>
          </cell>
          <cell r="V30" t="str">
            <v>Hervé Taxi</v>
          </cell>
        </row>
        <row r="31">
          <cell r="I31">
            <v>44605</v>
          </cell>
          <cell r="J31">
            <v>3</v>
          </cell>
          <cell r="K31">
            <v>0.502</v>
          </cell>
          <cell r="L31">
            <v>0.3</v>
          </cell>
          <cell r="M31">
            <v>1007</v>
          </cell>
          <cell r="N31">
            <v>0.35</v>
          </cell>
          <cell r="R31" t="str">
            <v>Taxi Jouette</v>
          </cell>
          <cell r="S31" t="str">
            <v>V W</v>
          </cell>
          <cell r="T31" t="str">
            <v>T-Roc</v>
          </cell>
          <cell r="U31">
            <v>19</v>
          </cell>
          <cell r="V31" t="str">
            <v>Jouette Gregory</v>
          </cell>
        </row>
        <row r="32">
          <cell r="I32">
            <v>44605</v>
          </cell>
          <cell r="J32">
            <v>4</v>
          </cell>
          <cell r="K32">
            <v>0.57499999999999996</v>
          </cell>
          <cell r="L32">
            <v>0.32300000000000001</v>
          </cell>
          <cell r="M32">
            <v>1262</v>
          </cell>
          <cell r="N32">
            <v>0.38700000000000001</v>
          </cell>
          <cell r="R32" t="str">
            <v>Taxi Lhou</v>
          </cell>
          <cell r="S32" t="str">
            <v>Peugeot</v>
          </cell>
          <cell r="T32">
            <v>3008</v>
          </cell>
          <cell r="U32">
            <v>6</v>
          </cell>
          <cell r="V32" t="str">
            <v>Mandili Lhoussaine</v>
          </cell>
        </row>
        <row r="33">
          <cell r="I33">
            <v>44605</v>
          </cell>
          <cell r="J33">
            <v>5</v>
          </cell>
          <cell r="K33">
            <v>0.60299999999999998</v>
          </cell>
          <cell r="L33">
            <v>0.33900000000000002</v>
          </cell>
          <cell r="M33">
            <v>1320</v>
          </cell>
          <cell r="N33">
            <v>0.40500000000000003</v>
          </cell>
          <cell r="R33" t="str">
            <v>Taxi Lily</v>
          </cell>
          <cell r="S33" t="str">
            <v>Ford</v>
          </cell>
          <cell r="T33" t="str">
            <v>Kugan</v>
          </cell>
          <cell r="U33">
            <v>8</v>
          </cell>
          <cell r="V33" t="str">
            <v>Lebled Aurélie</v>
          </cell>
        </row>
        <row r="34">
          <cell r="I34">
            <v>44605</v>
          </cell>
          <cell r="J34">
            <v>6</v>
          </cell>
          <cell r="K34">
            <v>0.63100000000000001</v>
          </cell>
          <cell r="L34">
            <v>0.35499999999999998</v>
          </cell>
          <cell r="M34">
            <v>1382</v>
          </cell>
          <cell r="N34">
            <v>0.42499999999999999</v>
          </cell>
          <cell r="R34" t="str">
            <v>Taxi P.Caux</v>
          </cell>
          <cell r="S34" t="str">
            <v>Peugeot</v>
          </cell>
          <cell r="T34">
            <v>5008</v>
          </cell>
          <cell r="U34">
            <v>10</v>
          </cell>
          <cell r="V34" t="str">
            <v>Laurence Piednoel</v>
          </cell>
        </row>
        <row r="35">
          <cell r="I35">
            <v>44605</v>
          </cell>
          <cell r="J35">
            <v>7</v>
          </cell>
          <cell r="K35">
            <v>0.66100000000000003</v>
          </cell>
          <cell r="L35">
            <v>0.374</v>
          </cell>
          <cell r="M35">
            <v>1435</v>
          </cell>
          <cell r="N35">
            <v>0.44600000000000001</v>
          </cell>
          <cell r="R35" t="str">
            <v>Taxi Pascal</v>
          </cell>
          <cell r="U35">
            <v>7</v>
          </cell>
          <cell r="V35" t="str">
            <v>Pascal Leclerc</v>
          </cell>
        </row>
        <row r="36">
          <cell r="I36">
            <v>45023</v>
          </cell>
          <cell r="J36">
            <v>3</v>
          </cell>
          <cell r="K36">
            <v>0.52900000000000003</v>
          </cell>
          <cell r="L36">
            <v>0.3165</v>
          </cell>
          <cell r="M36">
            <v>1065</v>
          </cell>
          <cell r="N36">
            <v>0.37</v>
          </cell>
          <cell r="R36" t="str">
            <v>Taxi Tadjeur</v>
          </cell>
          <cell r="S36" t="str">
            <v>Renault</v>
          </cell>
          <cell r="T36" t="str">
            <v>Initiale</v>
          </cell>
          <cell r="U36">
            <v>11</v>
          </cell>
          <cell r="V36" t="str">
            <v>Tadjeur Monsour</v>
          </cell>
        </row>
        <row r="37">
          <cell r="I37">
            <v>45023</v>
          </cell>
          <cell r="J37">
            <v>4</v>
          </cell>
          <cell r="K37">
            <v>0.60599999999999998</v>
          </cell>
          <cell r="L37">
            <v>0.34</v>
          </cell>
          <cell r="M37">
            <v>1330</v>
          </cell>
          <cell r="N37">
            <v>0.40699999999999997</v>
          </cell>
          <cell r="R37" t="str">
            <v>Laurence Taxi</v>
          </cell>
          <cell r="S37" t="str">
            <v>Renault</v>
          </cell>
          <cell r="U37">
            <v>11</v>
          </cell>
          <cell r="V37" t="str">
            <v>Laurence Piednoel</v>
          </cell>
        </row>
        <row r="38">
          <cell r="I38">
            <v>45023</v>
          </cell>
          <cell r="J38">
            <v>5</v>
          </cell>
          <cell r="K38">
            <v>0.63600000000000001</v>
          </cell>
          <cell r="L38">
            <v>0.35699999999999998</v>
          </cell>
          <cell r="M38">
            <v>1395</v>
          </cell>
          <cell r="N38">
            <v>0.42699999999999999</v>
          </cell>
        </row>
        <row r="39">
          <cell r="I39">
            <v>45023</v>
          </cell>
          <cell r="J39">
            <v>6</v>
          </cell>
          <cell r="K39">
            <v>0.66500000000000004</v>
          </cell>
          <cell r="L39">
            <v>0.374</v>
          </cell>
          <cell r="M39">
            <v>1457</v>
          </cell>
          <cell r="N39">
            <v>0.44700000000000001</v>
          </cell>
        </row>
        <row r="40">
          <cell r="I40">
            <v>45023</v>
          </cell>
          <cell r="J40">
            <v>7</v>
          </cell>
          <cell r="K40">
            <v>0.69699999999999995</v>
          </cell>
          <cell r="L40">
            <v>0.39400000000000002</v>
          </cell>
          <cell r="M40">
            <v>1515</v>
          </cell>
          <cell r="N40">
            <v>0.47</v>
          </cell>
        </row>
      </sheetData>
      <sheetData sheetId="5" refreshError="1"/>
      <sheetData sheetId="6"/>
      <sheetData sheetId="7"/>
      <sheetData sheetId="8" refreshError="1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0B6E2C-FDA2-4B16-82BD-53043B5CD697}">
  <sheetPr codeName="Feuil8"/>
  <dimension ref="A1:W24"/>
  <sheetViews>
    <sheetView showGridLines="0" tabSelected="1" zoomScale="85" zoomScaleNormal="85" workbookViewId="0">
      <selection activeCell="E2" sqref="E2"/>
    </sheetView>
  </sheetViews>
  <sheetFormatPr baseColWidth="10" defaultRowHeight="13.2" x14ac:dyDescent="0.25"/>
  <cols>
    <col min="1" max="1" width="15.44140625" bestFit="1" customWidth="1"/>
    <col min="2" max="2" width="13.88671875" customWidth="1"/>
    <col min="3" max="3" width="26.21875" customWidth="1"/>
    <col min="4" max="4" width="3.21875" customWidth="1"/>
    <col min="5" max="5" width="22.33203125" customWidth="1"/>
    <col min="6" max="6" width="4.5546875" style="1" bestFit="1" customWidth="1"/>
    <col min="7" max="7" width="28.6640625" customWidth="1"/>
    <col min="8" max="8" width="12.21875" customWidth="1"/>
    <col min="9" max="9" width="10.109375" bestFit="1" customWidth="1"/>
    <col min="10" max="10" width="9.44140625" customWidth="1"/>
    <col min="11" max="11" width="12.33203125" style="1" customWidth="1"/>
    <col min="12" max="12" width="4.88671875" customWidth="1"/>
    <col min="13" max="13" width="6.88671875" customWidth="1"/>
    <col min="14" max="14" width="5.77734375" style="1" customWidth="1"/>
    <col min="15" max="15" width="6.88671875" customWidth="1"/>
    <col min="16" max="16" width="4.88671875" customWidth="1"/>
    <col min="17" max="17" width="6.5546875" customWidth="1"/>
    <col min="18" max="18" width="6.33203125" customWidth="1"/>
    <col min="19" max="20" width="5.77734375" customWidth="1"/>
  </cols>
  <sheetData>
    <row r="1" spans="1:23" ht="15" thickBot="1" x14ac:dyDescent="0.35">
      <c r="H1" s="2"/>
      <c r="V1" s="3"/>
    </row>
    <row r="2" spans="1:23" ht="19.8" customHeight="1" thickTop="1" thickBot="1" x14ac:dyDescent="0.35">
      <c r="E2" s="4" t="s">
        <v>0</v>
      </c>
      <c r="F2" s="5"/>
      <c r="G2" s="6">
        <v>45517</v>
      </c>
      <c r="H2" s="7"/>
      <c r="I2" s="8"/>
      <c r="M2" s="9">
        <f>DATE(O12,M12,1)</f>
        <v>45505</v>
      </c>
      <c r="N2" s="10"/>
      <c r="O2" s="10"/>
      <c r="P2" s="10"/>
      <c r="Q2" s="10"/>
      <c r="R2" s="10"/>
      <c r="S2" s="11"/>
      <c r="V2" s="3"/>
    </row>
    <row r="3" spans="1:23" ht="19.8" customHeight="1" thickTop="1" thickBot="1" x14ac:dyDescent="0.35">
      <c r="E3" s="4" t="s">
        <v>1</v>
      </c>
      <c r="F3" s="5"/>
      <c r="G3" s="12" t="str">
        <f>IF($G$5&lt;&gt;"",VLOOKUP($G$5,[1]!T_Profess[#Data],4),"")</f>
        <v/>
      </c>
      <c r="H3" s="13" t="s">
        <v>2</v>
      </c>
      <c r="M3" s="14"/>
      <c r="N3" s="15"/>
      <c r="O3" s="15"/>
      <c r="P3" s="15"/>
      <c r="Q3" s="15"/>
      <c r="R3" s="15"/>
      <c r="S3" s="16"/>
      <c r="V3" s="3"/>
      <c r="W3" s="3"/>
    </row>
    <row r="4" spans="1:23" ht="19.8" customHeight="1" thickBot="1" x14ac:dyDescent="0.35">
      <c r="E4" s="4" t="s">
        <v>3</v>
      </c>
      <c r="F4" s="5"/>
      <c r="G4" s="12" t="str">
        <f>IF($G$5&lt;&gt;"",IF(VLOOKUP($G$5,[1]!T_Profess[#Data],3)=0,"",VLOOKUP($G$5,[1]!T_Profess[#Data],3)),"")</f>
        <v/>
      </c>
      <c r="H4" s="13" t="s">
        <v>2</v>
      </c>
      <c r="J4" s="2"/>
      <c r="M4" s="17" t="str">
        <f t="shared" ref="M4:S4" si="0">UPPER(TEXT(M6,"jjj"))</f>
        <v>LUN</v>
      </c>
      <c r="N4" s="18" t="str">
        <f t="shared" si="0"/>
        <v>MAR</v>
      </c>
      <c r="O4" s="18" t="str">
        <f t="shared" si="0"/>
        <v>MER</v>
      </c>
      <c r="P4" s="18" t="str">
        <f t="shared" si="0"/>
        <v>JEU</v>
      </c>
      <c r="Q4" s="18" t="str">
        <f t="shared" si="0"/>
        <v>VEN</v>
      </c>
      <c r="R4" s="18" t="str">
        <f t="shared" si="0"/>
        <v>SAM</v>
      </c>
      <c r="S4" s="19" t="str">
        <f t="shared" si="0"/>
        <v>DIM</v>
      </c>
      <c r="U4" s="3"/>
      <c r="V4" s="3"/>
      <c r="W4" s="3"/>
    </row>
    <row r="5" spans="1:23" ht="19.8" customHeight="1" thickTop="1" thickBot="1" x14ac:dyDescent="0.35">
      <c r="A5" s="20"/>
      <c r="B5" s="20"/>
      <c r="E5" s="21" t="s">
        <v>4</v>
      </c>
      <c r="F5" s="5"/>
      <c r="G5" s="22"/>
      <c r="H5" s="23" t="str">
        <f>IFERROR(VLOOKUP(G5,[1]!T_Profess[#Data],2,0),"")</f>
        <v/>
      </c>
      <c r="M5" s="24" t="str">
        <f>IF(WEEKDAY($M$2)=2,$M$2,"")</f>
        <v/>
      </c>
      <c r="N5" s="25" t="str">
        <f>IF(M5&lt;&gt;"",M5+1,IF(WEEKDAY($M$2)=3,$M$2,""))</f>
        <v/>
      </c>
      <c r="O5" s="25" t="str">
        <f>IF(N5&lt;&gt;"",N5+1,IF(WEEKDAY(M2)=4,$M$2,""))</f>
        <v/>
      </c>
      <c r="P5" s="25">
        <f>IF(O5&lt;&gt;"",O5+1,IF(WEEKDAY($M$2)=5,$M$2,""))</f>
        <v>45505</v>
      </c>
      <c r="Q5" s="25">
        <f>IF(P5&lt;&gt;"",P5+1,IF(WEEKDAY($M$2)=6,$M$2,""))</f>
        <v>45506</v>
      </c>
      <c r="R5" s="25">
        <f>IF(Q5&lt;&gt;"",Q5+1,IF(WEEKDAY($M$2)=7,$M$2,""))</f>
        <v>45507</v>
      </c>
      <c r="S5" s="26">
        <f>IF(R5&lt;&gt;"",R5+1,IF(WEEKDAY($M$2)=1,M2,""))</f>
        <v>45508</v>
      </c>
      <c r="U5" s="3"/>
      <c r="V5" s="3"/>
      <c r="W5" s="3"/>
    </row>
    <row r="6" spans="1:23" ht="19.8" customHeight="1" thickTop="1" thickBot="1" x14ac:dyDescent="0.35">
      <c r="A6" s="8"/>
      <c r="E6" s="21" t="s">
        <v>5</v>
      </c>
      <c r="F6" s="5"/>
      <c r="G6" s="27"/>
      <c r="H6" s="2"/>
      <c r="M6" s="28">
        <f>S5+1</f>
        <v>45509</v>
      </c>
      <c r="N6" s="29">
        <f t="shared" ref="N6:S8" si="1">M6+1</f>
        <v>45510</v>
      </c>
      <c r="O6" s="29">
        <f t="shared" si="1"/>
        <v>45511</v>
      </c>
      <c r="P6" s="29">
        <f t="shared" si="1"/>
        <v>45512</v>
      </c>
      <c r="Q6" s="29">
        <f t="shared" si="1"/>
        <v>45513</v>
      </c>
      <c r="R6" s="29">
        <f t="shared" si="1"/>
        <v>45514</v>
      </c>
      <c r="S6" s="30">
        <f t="shared" si="1"/>
        <v>45515</v>
      </c>
      <c r="U6" s="3"/>
      <c r="V6" s="3"/>
      <c r="W6" s="3"/>
    </row>
    <row r="7" spans="1:23" ht="19.8" customHeight="1" thickTop="1" x14ac:dyDescent="0.3">
      <c r="E7" s="31" t="s">
        <v>6</v>
      </c>
      <c r="F7" s="5"/>
      <c r="G7" s="32" t="str">
        <f>IF(G5&lt;&gt;"",VLOOKUP($G$5,[1]!T_Profess[#Data],6),"")</f>
        <v/>
      </c>
      <c r="H7" s="13" t="s">
        <v>2</v>
      </c>
      <c r="J7" s="33"/>
      <c r="M7" s="28">
        <f>S6+1</f>
        <v>45516</v>
      </c>
      <c r="N7" s="29">
        <f>M7+1</f>
        <v>45517</v>
      </c>
      <c r="O7" s="29">
        <f>N7+1</f>
        <v>45518</v>
      </c>
      <c r="P7" s="29">
        <f t="shared" si="1"/>
        <v>45519</v>
      </c>
      <c r="Q7" s="29">
        <f t="shared" si="1"/>
        <v>45520</v>
      </c>
      <c r="R7" s="29">
        <f t="shared" si="1"/>
        <v>45521</v>
      </c>
      <c r="S7" s="30">
        <f t="shared" si="1"/>
        <v>45522</v>
      </c>
      <c r="U7" s="3"/>
      <c r="V7" s="3"/>
      <c r="W7" s="3"/>
    </row>
    <row r="8" spans="1:23" ht="19.8" customHeight="1" thickBot="1" x14ac:dyDescent="0.35">
      <c r="E8" s="34" t="s">
        <v>7</v>
      </c>
      <c r="F8" s="5"/>
      <c r="G8" s="32" t="str">
        <f>IF($G5&lt;&gt;"",ROUND(VLOOKUP($G$5,[1]!T_Profess[#Data],7),2),"")</f>
        <v/>
      </c>
      <c r="H8" s="13" t="s">
        <v>2</v>
      </c>
      <c r="M8" s="28">
        <f>S7+1</f>
        <v>45523</v>
      </c>
      <c r="N8" s="29">
        <f>M8+1</f>
        <v>45524</v>
      </c>
      <c r="O8" s="29">
        <f t="shared" si="1"/>
        <v>45525</v>
      </c>
      <c r="P8" s="29">
        <f t="shared" si="1"/>
        <v>45526</v>
      </c>
      <c r="Q8" s="29">
        <f t="shared" si="1"/>
        <v>45527</v>
      </c>
      <c r="R8" s="29">
        <f t="shared" si="1"/>
        <v>45528</v>
      </c>
      <c r="S8" s="30">
        <f t="shared" si="1"/>
        <v>45529</v>
      </c>
      <c r="U8" s="3"/>
      <c r="V8" s="3"/>
      <c r="W8" s="3"/>
    </row>
    <row r="9" spans="1:23" ht="19.2" customHeight="1" thickTop="1" thickBot="1" x14ac:dyDescent="0.35">
      <c r="A9" s="35" t="s">
        <v>8</v>
      </c>
      <c r="B9" s="36"/>
      <c r="E9" s="31" t="s">
        <v>9</v>
      </c>
      <c r="F9" s="5"/>
      <c r="G9" s="37">
        <f>IFERROR(IF(_KmPerso&lt;=5000,INDEX(T_BaremeKm,MATCH(_DateCourante,_DateValid,1)-(7-IF(_Cv&gt;7,7,_Cv)),3), IF(AND(_KmPerso&gt;5000,_KmPerso&lt;=20000),ROUND(((INDEX(T_BaremeKm,MATCH(_DateCourante,_DateValid,1)-(7-IF(_Cv&gt;7,7,_Cv)),4)*_KmPerso)+ INDEX(T_BaremeKm,MATCH(_DateCourante,_DateValid,1)-(7-IF(_Cv&gt;7,7,_Cv)),5))/_KmPerso,3),INDEX(T_BaremeKm,MATCH(_DateCourante,_DateValid,1)-(7-IF(_Cv&gt;7,7,_Cv)),6))),"")</f>
        <v>0.69699999999999995</v>
      </c>
      <c r="H9" s="13"/>
      <c r="M9" s="28">
        <f>IF(S8&lt;EOMONTH($M$2,0),S8+1,"")</f>
        <v>45530</v>
      </c>
      <c r="N9" s="29">
        <f>IF(M9&lt;EOMONTH($M$2,0),M9+1,"")</f>
        <v>45531</v>
      </c>
      <c r="O9" s="29">
        <f t="shared" ref="O9:S10" si="2">IF(N9&lt;EOMONTH($M$2,0),N9+1,"")</f>
        <v>45532</v>
      </c>
      <c r="P9" s="29">
        <f t="shared" si="2"/>
        <v>45533</v>
      </c>
      <c r="Q9" s="29">
        <f t="shared" si="2"/>
        <v>45534</v>
      </c>
      <c r="R9" s="29">
        <f t="shared" si="2"/>
        <v>45535</v>
      </c>
      <c r="S9" s="30" t="str">
        <f t="shared" si="2"/>
        <v/>
      </c>
      <c r="U9" s="3"/>
      <c r="V9" s="3"/>
      <c r="W9" s="3"/>
    </row>
    <row r="10" spans="1:23" ht="19.8" customHeight="1" thickTop="1" thickBot="1" x14ac:dyDescent="0.35">
      <c r="A10" s="38" t="s">
        <v>10</v>
      </c>
      <c r="B10" s="39">
        <f>IFERROR(MATCH(_DateCourante,_DateValid,1),"")</f>
        <v>25</v>
      </c>
      <c r="E10" s="21" t="s">
        <v>11</v>
      </c>
      <c r="F10" s="5"/>
      <c r="G10" s="40"/>
      <c r="H10" s="2"/>
      <c r="M10" s="41" t="str">
        <f>IF(S9&lt;EOMONTH($M$2,0),S9+1,"")</f>
        <v/>
      </c>
      <c r="N10" s="42" t="str">
        <f>IF(M10&lt;EOMONTH($M$2,0),M10+1,"")</f>
        <v/>
      </c>
      <c r="O10" s="42" t="str">
        <f t="shared" si="2"/>
        <v/>
      </c>
      <c r="P10" s="42" t="str">
        <f t="shared" si="2"/>
        <v/>
      </c>
      <c r="Q10" s="42" t="str">
        <f t="shared" si="2"/>
        <v/>
      </c>
      <c r="R10" s="42" t="str">
        <f t="shared" si="2"/>
        <v/>
      </c>
      <c r="S10" s="43" t="str">
        <f t="shared" si="2"/>
        <v/>
      </c>
      <c r="U10" s="3"/>
    </row>
    <row r="11" spans="1:23" ht="19.8" customHeight="1" thickTop="1" thickBot="1" x14ac:dyDescent="0.35">
      <c r="A11" s="44" t="s">
        <v>12</v>
      </c>
      <c r="B11" s="45">
        <f>(7-IF(_Cv&gt;7,7,_Cv))</f>
        <v>0</v>
      </c>
      <c r="E11" s="46" t="s">
        <v>13</v>
      </c>
      <c r="F11" s="5"/>
      <c r="G11" s="47"/>
      <c r="H11" s="2"/>
      <c r="M11" s="48" t="s">
        <v>14</v>
      </c>
      <c r="O11" s="48" t="s">
        <v>15</v>
      </c>
      <c r="U11" s="3"/>
    </row>
    <row r="12" spans="1:23" ht="19.8" customHeight="1" thickTop="1" thickBot="1" x14ac:dyDescent="0.35">
      <c r="A12" s="44" t="s">
        <v>16</v>
      </c>
      <c r="B12" s="45">
        <f>IFERROR(MATCH(_DateCourante,_DateValid,1)-(7-IF(_Cv&gt;7,7,_Cv)),"")</f>
        <v>25</v>
      </c>
      <c r="E12" s="46" t="s">
        <v>17</v>
      </c>
      <c r="F12" s="5"/>
      <c r="G12" s="47"/>
      <c r="H12" s="2"/>
      <c r="M12" s="49">
        <v>8</v>
      </c>
      <c r="O12" s="49">
        <v>2024</v>
      </c>
      <c r="U12" s="3"/>
    </row>
    <row r="13" spans="1:23" ht="19.8" customHeight="1" thickTop="1" thickBot="1" x14ac:dyDescent="0.35">
      <c r="A13" s="44" t="s">
        <v>18</v>
      </c>
      <c r="B13" s="45">
        <f>IFERROR(INDEX(T_BaremeKm,MATCH(_DateCourante,_DateValid,1),3),"")</f>
        <v>0.69699999999999995</v>
      </c>
      <c r="E13" s="46" t="s">
        <v>19</v>
      </c>
      <c r="F13" s="5"/>
      <c r="G13" s="47"/>
      <c r="H13" s="2"/>
      <c r="M13" s="3"/>
      <c r="U13" s="3"/>
    </row>
    <row r="14" spans="1:23" ht="19.8" customHeight="1" thickTop="1" x14ac:dyDescent="0.3">
      <c r="A14" s="44" t="s">
        <v>20</v>
      </c>
      <c r="B14" s="50">
        <f>_DateCourante</f>
        <v>45517</v>
      </c>
      <c r="E14" s="46" t="s">
        <v>21</v>
      </c>
      <c r="F14" s="5"/>
      <c r="G14" s="51" t="str">
        <f>IFERROR(ROUND(([1]BASES!$V$11*$G$8),2),"")</f>
        <v/>
      </c>
      <c r="H14" s="13"/>
      <c r="M14" s="3"/>
      <c r="N14" s="3"/>
      <c r="O14" s="3"/>
      <c r="P14" s="3"/>
      <c r="Q14" s="3"/>
      <c r="R14" s="3"/>
      <c r="S14" s="3"/>
      <c r="T14" s="3"/>
      <c r="U14" s="3"/>
    </row>
    <row r="15" spans="1:23" ht="27" thickBot="1" x14ac:dyDescent="0.3">
      <c r="A15" s="52" t="s">
        <v>22</v>
      </c>
      <c r="B15" s="53" t="str">
        <f>_Cv</f>
        <v/>
      </c>
      <c r="E15" s="54" t="s">
        <v>23</v>
      </c>
      <c r="F15" s="5"/>
      <c r="G15" s="55" t="str">
        <f>IF(AND($G$8&lt;&gt;"",$G$10="PER",$G$9&lt;&gt;""),($G$8*$G$9)+$G$11+$G$12+$G$13,"")</f>
        <v/>
      </c>
      <c r="H15" s="13" t="s">
        <v>2</v>
      </c>
    </row>
    <row r="16" spans="1:23" ht="19.8" customHeight="1" thickTop="1" thickBot="1" x14ac:dyDescent="0.3">
      <c r="A16" s="56"/>
      <c r="B16">
        <f>_KmPerso</f>
        <v>2416</v>
      </c>
      <c r="E16" s="21" t="s">
        <v>24</v>
      </c>
      <c r="F16" s="5"/>
      <c r="G16" s="57"/>
      <c r="H16" s="2"/>
      <c r="V16" t="str">
        <f>IF(AND(G8&lt;&gt;"",G9&lt;&gt;"",G10="PER"),V15,"")</f>
        <v/>
      </c>
    </row>
    <row r="17" spans="5:8" ht="19.8" customHeight="1" thickTop="1" thickBot="1" x14ac:dyDescent="0.3">
      <c r="E17" s="21" t="s">
        <v>25</v>
      </c>
      <c r="F17" s="5"/>
      <c r="G17" s="58"/>
      <c r="H17" s="2"/>
    </row>
    <row r="18" spans="5:8" ht="19.8" customHeight="1" thickTop="1" x14ac:dyDescent="0.25">
      <c r="E18" s="31" t="s">
        <v>26</v>
      </c>
      <c r="F18" s="5"/>
      <c r="G18" s="59" t="str">
        <f>IF((AND(G10="PER",G15="O")),(G8*[1]BASES!R4)+G11+G12+G13,"")</f>
        <v/>
      </c>
      <c r="H18" s="13" t="s">
        <v>2</v>
      </c>
    </row>
    <row r="19" spans="5:8" ht="19.8" customHeight="1" thickBot="1" x14ac:dyDescent="0.3">
      <c r="E19" s="60" t="s">
        <v>27</v>
      </c>
      <c r="F19" s="5"/>
      <c r="G19" s="55" t="str">
        <f>IF($G$10="VSL","",IF($G$16="O",$G$15-$G$18,$G$15))</f>
        <v/>
      </c>
      <c r="H19" s="13" t="s">
        <v>2</v>
      </c>
    </row>
    <row r="20" spans="5:8" ht="19.8" customHeight="1" thickBot="1" x14ac:dyDescent="0.3">
      <c r="E20" s="61" t="s">
        <v>28</v>
      </c>
      <c r="F20" s="5"/>
      <c r="G20" s="62"/>
      <c r="H20" s="13"/>
    </row>
    <row r="21" spans="5:8" ht="19.8" customHeight="1" thickTop="1" thickBot="1" x14ac:dyDescent="0.3">
      <c r="E21" s="63" t="s">
        <v>29</v>
      </c>
      <c r="F21" s="5"/>
      <c r="G21" s="64"/>
      <c r="H21" s="2"/>
    </row>
    <row r="22" spans="5:8" ht="19.8" customHeight="1" thickTop="1" thickBot="1" x14ac:dyDescent="0.3">
      <c r="E22" s="65" t="s">
        <v>30</v>
      </c>
      <c r="F22" s="5"/>
      <c r="G22" s="66" t="str">
        <f>IF($G$21&lt;&gt;"",VLOOKUP($G$21,T_Vehicule,4,0),"")</f>
        <v/>
      </c>
      <c r="H22" s="13" t="s">
        <v>2</v>
      </c>
    </row>
    <row r="23" spans="5:8" ht="19.8" customHeight="1" thickTop="1" thickBot="1" x14ac:dyDescent="0.3">
      <c r="E23" s="67" t="s">
        <v>31</v>
      </c>
      <c r="F23" s="5"/>
      <c r="G23" s="66" t="str">
        <f>IF($G$21&lt;&gt;"",VLOOKUP($G$21,T_Vehicule,5,0),"")</f>
        <v/>
      </c>
      <c r="H23" s="13" t="s">
        <v>2</v>
      </c>
    </row>
    <row r="24" spans="5:8" ht="13.8" thickTop="1" x14ac:dyDescent="0.25"/>
  </sheetData>
  <sheetProtection selectLockedCells="1"/>
  <mergeCells count="3">
    <mergeCell ref="M2:S3"/>
    <mergeCell ref="A5:B5"/>
    <mergeCell ref="A9:B9"/>
  </mergeCells>
  <conditionalFormatting sqref="M5:S10">
    <cfRule type="expression" dxfId="5" priority="2">
      <formula>M5=""</formula>
    </cfRule>
    <cfRule type="expression" dxfId="4" priority="3">
      <formula>"si(K$3="""";)"</formula>
    </cfRule>
    <cfRule type="timePeriod" dxfId="3" priority="5" timePeriod="today">
      <formula>FLOOR(M5,1)=TODAY()</formula>
    </cfRule>
    <cfRule type="timePeriod" dxfId="2" priority="6" timePeriod="today">
      <formula>FLOOR(M5,1)=TODAY()</formula>
    </cfRule>
  </conditionalFormatting>
  <conditionalFormatting sqref="M5">
    <cfRule type="cellIs" dxfId="1" priority="4" operator="equal">
      <formula>""""""</formula>
    </cfRule>
  </conditionalFormatting>
  <conditionalFormatting sqref="G2">
    <cfRule type="expression" dxfId="0" priority="1" stopIfTrue="1">
      <formula>YEAR($G$2)&lt;&gt;YEAR(TODAY())</formula>
    </cfRule>
  </conditionalFormatting>
  <dataValidations count="8">
    <dataValidation type="list" allowBlank="1" showInputMessage="1" showErrorMessage="1" errorTitle="Erreur de Saisie" error="Vous Devez cliquer_x000a_VSL     pour un transport véhicule Sanitaire_x000a_PER   pour un transport en véhicule Personnel" sqref="G10" xr:uid="{1B8B8DA1-7AE0-48B5-9777-24F8571175A4}">
      <formula1>INDIRECT("T_TypeTransport[TYPE de TRANSPORT]")</formula1>
    </dataValidation>
    <dataValidation type="list" operator="greaterThanOrEqual" allowBlank="1" showErrorMessage="1" errorTitle="Erreur de saisie" error="Vous devez répondre O  ou  N" sqref="G20" xr:uid="{425A9346-28C4-4516-A5A1-C098891DC79D}">
      <formula1>INDIRECT("T_BeneFSoins[BENEF SOINS]")</formula1>
    </dataValidation>
    <dataValidation type="list" allowBlank="1" showErrorMessage="1" sqref="G21" xr:uid="{2F15B898-6E23-40FC-970C-6260FA5B2C83}">
      <formula1>INDIRECT("T_Transport[immatricul]")</formula1>
    </dataValidation>
    <dataValidation showInputMessage="1" showErrorMessage="1" sqref="A5 A9" xr:uid="{8D4598DC-4890-48EE-A6F4-0BFDDAC742FC}"/>
    <dataValidation type="date" operator="greaterThan" allowBlank="1" showInputMessage="1" showErrorMessage="1" sqref="G2" xr:uid="{178B6B36-DF23-4572-9E04-E50981750585}">
      <formula1>44926</formula1>
    </dataValidation>
    <dataValidation type="date" operator="greaterThanOrEqual" allowBlank="1" showErrorMessage="1" errorTitle="Erreur de saisie" error="Vous devez répondre O  ou  N" sqref="G17" xr:uid="{17F5690A-B251-4FD6-8036-B5A331D19F70}">
      <formula1>44927</formula1>
    </dataValidation>
    <dataValidation type="list" allowBlank="1" showInputMessage="1" showErrorMessage="1" errorTitle="Erreur de saisie" error="Vous devez répondre O  ou  N" promptTitle="Feuille de Transport Personnelle" prompt="O   Si la secu à remboursé_x000a_N    si en attente de remboursement_x000a_X    sir Refusé ou non Envoyé" sqref="G16" xr:uid="{1588BD39-04A0-4D02-8A30-43970CC6B953}">
      <formula1>"O,N,X"</formula1>
    </dataValidation>
    <dataValidation type="list" allowBlank="1" showErrorMessage="1" sqref="G5" xr:uid="{4BB831AE-9AAF-4257-B12B-FB99D554A2FC}">
      <formula1>INDIRECT("T_Profess[Nom]")</formula1>
    </dataValidation>
  </dataValidations>
  <pageMargins left="0.15905511811023623" right="7.0866141732283477E-2" top="0.39173228346456701" bottom="0.26811023622047248" header="0.19527559055118113" footer="7.165354330708662E-2"/>
  <pageSetup paperSize="9" scale="54" fitToWidth="0" fitToHeight="0" pageOrder="overThenDown" orientation="landscape" verticalDpi="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Saisie Deplt</vt:lpstr>
      <vt:lpstr>_Cv</vt:lpstr>
      <vt:lpstr>_DateCourante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Jean-Jacques LEBLOND</dc:creator>
  <cp:lastModifiedBy>Jean-Jacques LEBLOND</cp:lastModifiedBy>
  <dcterms:created xsi:type="dcterms:W3CDTF">2025-02-17T16:59:16Z</dcterms:created>
  <dcterms:modified xsi:type="dcterms:W3CDTF">2025-02-17T17:01:39Z</dcterms:modified>
</cp:coreProperties>
</file>