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wann.girod\Desktop\"/>
    </mc:Choice>
  </mc:AlternateContent>
  <xr:revisionPtr revIDLastSave="0" documentId="13_ncr:1_{E3D78C65-3519-4531-9DF2-B52F77C7D5F0}" xr6:coauthVersionLast="46" xr6:coauthVersionMax="46" xr10:uidLastSave="{00000000-0000-0000-0000-000000000000}"/>
  <bookViews>
    <workbookView xWindow="3855" yWindow="3480" windowWidth="32460" windowHeight="17235" xr2:uid="{70B1BF07-E192-4D27-8A83-BAF50A537CD2}"/>
  </bookViews>
  <sheets>
    <sheet name="CAL" sheetId="2" r:id="rId1"/>
    <sheet name="Feuil1" sheetId="1" r:id="rId2"/>
  </sheets>
  <definedNames>
    <definedName name="AnneeCourante1">CAL!$B$1</definedName>
    <definedName name="AnneeCourante2">AnneeCourante1+1</definedName>
    <definedName name="Feries">CAL!$I$2:$I$27</definedName>
    <definedName name="FermetureCreche">CAL!$J:$J</definedName>
    <definedName name="Vacances">CAL!$I$29:$I187</definedName>
    <definedName name="VacancesFeries">CAL!$I:$I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7" i="2" l="1"/>
  <c r="I26" i="2"/>
  <c r="I25" i="2"/>
  <c r="I24" i="2"/>
  <c r="I23" i="2"/>
  <c r="I19" i="2"/>
  <c r="I18" i="2"/>
  <c r="I16" i="2"/>
  <c r="I21" i="2" s="1"/>
  <c r="I22" i="2" s="1"/>
  <c r="A16" i="2" a="1"/>
  <c r="A16" i="2" s="1"/>
  <c r="I15" i="2"/>
  <c r="A15" i="2" a="1"/>
  <c r="A15" i="2" s="1"/>
  <c r="I14" i="2"/>
  <c r="A14" i="2" a="1"/>
  <c r="A14" i="2" s="1"/>
  <c r="I13" i="2"/>
  <c r="A13" i="2" a="1"/>
  <c r="A13" i="2" s="1"/>
  <c r="I12" i="2"/>
  <c r="A12" i="2" a="1"/>
  <c r="A12" i="2" s="1"/>
  <c r="I11" i="2"/>
  <c r="A11" i="2" a="1"/>
  <c r="A11" i="2" s="1"/>
  <c r="I10" i="2"/>
  <c r="A10" i="2" a="1"/>
  <c r="A10" i="2" s="1"/>
  <c r="A9" i="2" a="1"/>
  <c r="A9" i="2" s="1"/>
  <c r="A8" i="2" a="1"/>
  <c r="A8" i="2" s="1"/>
  <c r="A7" i="2" a="1"/>
  <c r="A7" i="2" s="1"/>
  <c r="I6" i="2"/>
  <c r="A6" i="2"/>
  <c r="I5" i="2"/>
  <c r="A5" i="2"/>
  <c r="A4" i="2"/>
  <c r="B4" i="2" s="1"/>
  <c r="I3" i="2"/>
  <c r="I7" i="2" s="1"/>
  <c r="A3" i="2"/>
  <c r="B3" i="2" s="1"/>
  <c r="I2" i="2"/>
  <c r="F5" i="2" a="1"/>
  <c r="F9" i="2" a="1"/>
  <c r="F13" i="2" a="1"/>
  <c r="F16" i="2" a="1"/>
  <c r="F10" i="2" a="1"/>
  <c r="F14" i="2" a="1"/>
  <c r="F4" i="2" a="1"/>
  <c r="F6" i="2" a="1"/>
  <c r="F15" i="2" a="1"/>
  <c r="F12" i="2" a="1"/>
  <c r="F7" i="2" a="1"/>
  <c r="F11" i="2" a="1"/>
  <c r="F8" i="2" a="1"/>
  <c r="F3" i="2" a="1"/>
  <c r="F8" i="2" l="1"/>
  <c r="F11" i="2"/>
  <c r="F7" i="2"/>
  <c r="F12" i="2"/>
  <c r="F15" i="2"/>
  <c r="F6" i="2"/>
  <c r="F4" i="2"/>
  <c r="F14" i="2"/>
  <c r="F10" i="2"/>
  <c r="F16" i="2"/>
  <c r="F13" i="2"/>
  <c r="F9" i="2"/>
  <c r="F5" i="2"/>
  <c r="F3" i="2"/>
  <c r="I4" i="2"/>
  <c r="E9" i="2" s="1"/>
  <c r="I8" i="2"/>
  <c r="I9" i="2" s="1"/>
  <c r="B9" i="2"/>
  <c r="B8" i="2"/>
  <c r="B13" i="2"/>
  <c r="B10" i="2"/>
  <c r="B14" i="2"/>
  <c r="D11" i="2"/>
  <c r="C11" i="2"/>
  <c r="B11" i="2"/>
  <c r="B15" i="2"/>
  <c r="B7" i="2"/>
  <c r="B12" i="2"/>
  <c r="D16" i="2"/>
  <c r="C16" i="2"/>
  <c r="B16" i="2"/>
  <c r="I17" i="2"/>
  <c r="E3" i="2" s="1"/>
  <c r="B6" i="2"/>
  <c r="B5" i="2"/>
  <c r="I20" i="2"/>
  <c r="D7" i="2" s="1"/>
  <c r="C3" i="2" l="1"/>
  <c r="E13" i="2"/>
  <c r="D4" i="2"/>
  <c r="E8" i="2"/>
  <c r="D6" i="2"/>
  <c r="E12" i="2"/>
  <c r="C6" i="2"/>
  <c r="E6" i="2"/>
  <c r="C7" i="2"/>
  <c r="E4" i="2"/>
  <c r="E10" i="2"/>
  <c r="C10" i="2"/>
  <c r="E11" i="2"/>
  <c r="D10" i="2"/>
  <c r="C8" i="2"/>
  <c r="E5" i="2"/>
  <c r="E7" i="2"/>
  <c r="E15" i="2"/>
  <c r="E16" i="2"/>
  <c r="E14" i="2"/>
  <c r="D5" i="2"/>
  <c r="C14" i="2"/>
  <c r="C13" i="2"/>
  <c r="D14" i="2"/>
  <c r="D13" i="2"/>
  <c r="D8" i="2"/>
  <c r="D12" i="2"/>
  <c r="C4" i="2"/>
  <c r="D3" i="2"/>
  <c r="C9" i="2"/>
  <c r="D9" i="2"/>
  <c r="C5" i="2"/>
  <c r="C12" i="2"/>
  <c r="C15" i="2"/>
  <c r="D1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<sst xmlns="http://schemas.openxmlformats.org/spreadsheetml/2006/main" count="41" uniqueCount="26">
  <si>
    <t>Année</t>
  </si>
  <si>
    <t>Fériés</t>
  </si>
  <si>
    <t>Calandrier</t>
  </si>
  <si>
    <t>Ecole</t>
  </si>
  <si>
    <t>Mercredi</t>
  </si>
  <si>
    <t>Vacances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</si>
  <si>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</si>
  <si>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</si>
  <si>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</si>
  <si>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</si>
  <si>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</si>
  <si>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</si>
  <si>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</si>
  <si>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</si>
  <si>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</si>
  <si>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</si>
  <si>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</si>
  <si>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</si>
  <si>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</si>
  <si>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Vacances Scolaires</t>
  </si>
  <si>
    <t>Eté</t>
  </si>
  <si>
    <t>Noël</t>
  </si>
  <si>
    <t>Hiver</t>
  </si>
  <si>
    <t>Printemps</t>
  </si>
  <si>
    <t>Creche</t>
  </si>
  <si>
    <t>Fermeture Créche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</si>
</sst>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entury Gothic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14" fontId="3" fillId="0" borderId="1" xfId="1" applyNumberFormat="1" applyFont="1" applyBorder="1" applyAlignment="1">
      <alignment vertical="center"/>
    </xf>
    <xf numFmtId="14" fontId="3" fillId="3" borderId="1" xfId="1" applyNumberFormat="1" applyFont="1" applyFill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164" fontId="3" fillId="0" borderId="0" xfId="1" applyNumberFormat="1" applyFont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164" fontId="3" fillId="0" borderId="1" xfId="1" applyNumberFormat="1" applyFont="1" applyFill="1" applyBorder="1" applyAlignment="1">
      <alignment vertical="center"/>
    </xf>
  </cellXfs>
  <cellStyles count="2">
    <cellStyle name="Normal" xfId="0" builtinId="0"/>
    <cellStyle name="Normal 2" xfId="1" xr:uid="{8360E69F-B211-4FCC-BEB2-ECF8448CAA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AEC23-F654-476C-8789-91D7F23F350C}">
  <dimension ref="A1:U154"/>
  <sheetViews>
    <sheetView showGridLines="0" tabSelected="1" workbookViewId="0">
      <selection activeCell="F3" sqref="F3"/>
    </sheetView>
  </sheetViews>
  <sheetFormatPr baseColWidth="10" defaultRowHeight="16.5" x14ac:dyDescent="0.25"/>
  <cols>
    <col min="1" max="1" width="12.140625" style="2" bestFit="1" customWidth="1"/>
    <col min="2" max="2" width="12.140625" style="2" customWidth="1"/>
    <col min="3" max="3" width="12.140625" style="2" bestFit="1" customWidth="1"/>
    <col min="4" max="4" width="12.140625" style="2" customWidth="1"/>
    <col min="5" max="7" width="11.5703125" style="2" customWidth="1"/>
    <col min="8" max="8" width="30" style="2" bestFit="1" customWidth="1"/>
    <col min="9" max="9" width="34.85546875" style="10" customWidth="1"/>
    <col min="10" max="10" width="40.28515625" style="15" customWidth="1"/>
    <col min="11" max="11" width="12.42578125" style="2" bestFit="1" customWidth="1"/>
    <col min="12" max="21" width="11.42578125" style="9"/>
    <col min="22" max="16384" width="11.42578125" style="2"/>
  </cols>
  <sheetData>
    <row r="1" spans="1:10" x14ac:dyDescent="0.25">
      <c r="A1" s="1" t="s">
        <v>0</v>
      </c>
      <c r="B1" s="1">
        <v>2021</v>
      </c>
      <c r="E1" s="3"/>
      <c r="F1" s="3"/>
      <c r="G1" s="3"/>
      <c r="H1" s="4" t="s">
        <v>1</v>
      </c>
      <c r="I1" s="4"/>
      <c r="J1" s="13" t="s">
        <v>25</v>
      </c>
    </row>
    <row r="2" spans="1:10" x14ac:dyDescent="0.25">
      <c r="A2" s="11" t="s">
        <v>2</v>
      </c>
      <c r="B2" s="12"/>
      <c r="C2" s="1" t="s">
        <v>3</v>
      </c>
      <c r="D2" s="1" t="s">
        <v>4</v>
      </c>
      <c r="E2" s="1" t="s">
        <v>5</v>
      </c>
      <c r="F2" s="1" t="s">
        <v>24</v>
      </c>
      <c r="H2" s="5" t="s">
        <v>6</v>
      </c>
      <c r="I2" s="16">
        <f>DATE(AnneeCourante1,1,1)</f>
        <v>44197</v>
      </c>
      <c r="J2" s="14">
        <v>44440</v>
      </c>
    </row>
    <row r="3" spans="1:10" x14ac:dyDescent="0.25">
      <c r="A3" s="6">
        <f>DATE(AnneeCourante1,9,1)</f>
        <v>44440</v>
      </c>
      <c r="B3" s="6">
        <f t="shared" ref="B3:B16" si="0">EOMONTH(A3,0)</f>
        <v>44469</v>
      </c>
      <c r="C3" s="7">
        <f t="shared" ref="C3:C16" si="1">NETWORKDAYS.INTL($A3,EOMONTH($A3,0),"0010011",VacancesFeries)</f>
        <v>17</v>
      </c>
      <c r="D3" s="7">
        <f t="shared" ref="D3:D16" si="2">NETWORKDAYS.INTL($A3,EOMONTH($A3,0),"1101111",VacancesFeries)</f>
        <v>4</v>
      </c>
      <c r="E3" s="7">
        <f t="shared" ref="E3:E16" si="3">NETWORKDAYS.INTL($A3,EOMONTH($A3,0),"0000011",Feries)-NETWORKDAYS.INTL($A3,EOMONTH($A3,0),"0000011",VacancesFeries)</f>
        <v>1</v>
      </c>
      <c r="F3" s="7" cm="1">
        <f t="array" aca="1" ref="F3" ca="1">SUMPRODUCT((WEEKDAY(ROW(INDIRECT(A5 &amp; ":" &amp; B5)), 2)&lt;6)*(COUNTIF(Feries, ROW(INDIRECT(A5 &amp; ":" &amp; B5)))=0)) - SUMPRODUCT(COUNTIF(FermetureCreche, ROW(INDIRECT(A5 &amp; ":" &amp; B5))))</f>
        <v>19</v>
      </c>
      <c r="H3" s="5" t="s">
        <v>7</v>
      </c>
      <c r="I3" s="16">
        <f>FLOOR(DATE(AnneeCourante1,5,DAY(MINUTE(AnneeCourante1/38)/2+56)),7)-34+7*(AnneeCourante1=2079)</f>
        <v>44290</v>
      </c>
      <c r="J3" s="14">
        <v>44441</v>
      </c>
    </row>
    <row r="4" spans="1:10" x14ac:dyDescent="0.25">
      <c r="A4" s="6">
        <f>DATE(AnneeCourante1,10,1)</f>
        <v>44470</v>
      </c>
      <c r="B4" s="6">
        <f t="shared" si="0"/>
        <v>44500</v>
      </c>
      <c r="C4" s="7">
        <f t="shared" si="1"/>
        <v>13</v>
      </c>
      <c r="D4" s="7">
        <f t="shared" si="2"/>
        <v>3</v>
      </c>
      <c r="E4" s="7">
        <f t="shared" si="3"/>
        <v>5</v>
      </c>
      <c r="F4" s="7" cm="1">
        <f t="array" aca="1" ref="F4" ca="1">SUMPRODUCT((WEEKDAY(ROW(INDIRECT(A6 &amp; ":" &amp; B6)), 2)&lt;6)*(COUNTIF(Feries, ROW(INDIRECT(A6 &amp; ":" &amp; B6)))=0)) - SUMPRODUCT(COUNTIF(FermetureCreche, ROW(INDIRECT(A6 &amp; ":" &amp; B6))))</f>
        <v>9</v>
      </c>
      <c r="H4" s="5" t="s">
        <v>8</v>
      </c>
      <c r="I4" s="16">
        <f>I3+1</f>
        <v>44291</v>
      </c>
      <c r="J4" s="14">
        <v>44442</v>
      </c>
    </row>
    <row r="5" spans="1:10" x14ac:dyDescent="0.25">
      <c r="A5" s="6">
        <f>DATE(AnneeCourante1,11,1)</f>
        <v>44501</v>
      </c>
      <c r="B5" s="6">
        <f t="shared" si="0"/>
        <v>44530</v>
      </c>
      <c r="C5" s="7">
        <f t="shared" si="1"/>
        <v>12</v>
      </c>
      <c r="D5" s="7">
        <f t="shared" si="2"/>
        <v>3</v>
      </c>
      <c r="E5" s="7">
        <f t="shared" si="3"/>
        <v>5</v>
      </c>
      <c r="F5" s="7" cm="1">
        <f t="array" aca="1" ref="F5" ca="1">SUMPRODUCT((WEEKDAY(ROW(INDIRECT(A7 &amp; ":" &amp; B7)), 2)&lt;6)*(COUNTIF(Feries, ROW(INDIRECT(A7 &amp; ":" &amp; B7)))=0)) - SUMPRODUCT(COUNTIF(FermetureCreche, ROW(INDIRECT(A7 &amp; ":" &amp; B7))))</f>
        <v>19</v>
      </c>
      <c r="H5" s="5" t="s">
        <v>9</v>
      </c>
      <c r="I5" s="16">
        <f>DATE(AnneeCourante1,5,1)</f>
        <v>44317</v>
      </c>
      <c r="J5" s="14">
        <v>44443</v>
      </c>
    </row>
    <row r="6" spans="1:10" x14ac:dyDescent="0.25">
      <c r="A6" s="6">
        <f>DATE(AnneeCourante1,12,1)</f>
        <v>44531</v>
      </c>
      <c r="B6" s="6">
        <f t="shared" si="0"/>
        <v>44561</v>
      </c>
      <c r="C6" s="7">
        <f t="shared" si="1"/>
        <v>10</v>
      </c>
      <c r="D6" s="7">
        <f t="shared" si="2"/>
        <v>3</v>
      </c>
      <c r="E6" s="7">
        <f t="shared" si="3"/>
        <v>10</v>
      </c>
      <c r="F6" s="7" cm="1">
        <f t="array" aca="1" ref="F6" ca="1">SUMPRODUCT((WEEKDAY(ROW(INDIRECT(A8 &amp; ":" &amp; B8)), 2)&lt;6)*(COUNTIF(Feries, ROW(INDIRECT(A8 &amp; ":" &amp; B8)))=0)) - SUMPRODUCT(COUNTIF(FermetureCreche, ROW(INDIRECT(A8 &amp; ":" &amp; B8))))</f>
        <v>20</v>
      </c>
      <c r="H6" s="5" t="s">
        <v>10</v>
      </c>
      <c r="I6" s="16">
        <f>DATE(AnneeCourante1,5,8)</f>
        <v>44324</v>
      </c>
      <c r="J6" s="14">
        <v>44444</v>
      </c>
    </row>
    <row r="7" spans="1:10" x14ac:dyDescent="0.25">
      <c r="A7" s="6" cm="1">
        <f t="array" ref="A7">DATE(AnneeCourante2,1,1)</f>
        <v>44562</v>
      </c>
      <c r="B7" s="6">
        <f t="shared" si="0"/>
        <v>44592</v>
      </c>
      <c r="C7" s="7">
        <f t="shared" si="1"/>
        <v>16</v>
      </c>
      <c r="D7" s="7">
        <f t="shared" si="2"/>
        <v>4</v>
      </c>
      <c r="E7" s="7">
        <f t="shared" si="3"/>
        <v>1</v>
      </c>
      <c r="F7" s="7" cm="1">
        <f t="array" aca="1" ref="F7" ca="1">SUMPRODUCT((WEEKDAY(ROW(INDIRECT(A9 &amp; ":" &amp; B9)), 2)&lt;6)*(COUNTIF(Feries, ROW(INDIRECT(A9 &amp; ":" &amp; B9)))=0)) - SUMPRODUCT(COUNTIF(FermetureCreche, ROW(INDIRECT(A9 &amp; ":" &amp; B9))))</f>
        <v>23</v>
      </c>
      <c r="H7" s="5" t="s">
        <v>11</v>
      </c>
      <c r="I7" s="16">
        <f>I3+39</f>
        <v>44329</v>
      </c>
      <c r="J7" s="14">
        <v>44445</v>
      </c>
    </row>
    <row r="8" spans="1:10" x14ac:dyDescent="0.25">
      <c r="A8" s="6" cm="1">
        <f t="array" ref="A8">DATE(AnneeCourante2,2,1)</f>
        <v>44593</v>
      </c>
      <c r="B8" s="6">
        <f t="shared" si="0"/>
        <v>44620</v>
      </c>
      <c r="C8" s="7">
        <f t="shared" si="1"/>
        <v>11</v>
      </c>
      <c r="D8" s="7">
        <f t="shared" si="2"/>
        <v>3</v>
      </c>
      <c r="E8" s="7">
        <f t="shared" si="3"/>
        <v>6</v>
      </c>
      <c r="F8" s="7" cm="1">
        <f t="array" aca="1" ref="F8" ca="1">SUMPRODUCT((WEEKDAY(ROW(INDIRECT(A10 &amp; ":" &amp; B10)), 2)&lt;6)*(COUNTIF(Feries, ROW(INDIRECT(A10 &amp; ":" &amp; B10)))=0)) - SUMPRODUCT(COUNTIF(FermetureCreche, ROW(INDIRECT(A10 &amp; ":" &amp; B10))))</f>
        <v>20</v>
      </c>
      <c r="H8" s="5" t="s">
        <v>12</v>
      </c>
      <c r="I8" s="16">
        <f>I3+49</f>
        <v>44339</v>
      </c>
      <c r="J8" s="14">
        <v>44446</v>
      </c>
    </row>
    <row r="9" spans="1:10" x14ac:dyDescent="0.25">
      <c r="A9" s="6" cm="1">
        <f t="array" ref="A9">DATE(AnneeCourante2,3,1)</f>
        <v>44621</v>
      </c>
      <c r="B9" s="6">
        <f t="shared" si="0"/>
        <v>44651</v>
      </c>
      <c r="C9" s="7">
        <f t="shared" si="1"/>
        <v>14</v>
      </c>
      <c r="D9" s="7">
        <f t="shared" si="2"/>
        <v>4</v>
      </c>
      <c r="E9" s="7">
        <f t="shared" si="3"/>
        <v>5</v>
      </c>
      <c r="F9" s="7" cm="1">
        <f t="array" aca="1" ref="F9" ca="1">SUMPRODUCT((WEEKDAY(ROW(INDIRECT(A11 &amp; ":" &amp; B11)), 2)&lt;6)*(COUNTIF(Feries, ROW(INDIRECT(A11 &amp; ":" &amp; B11)))=0)) - SUMPRODUCT(COUNTIF(FermetureCreche, ROW(INDIRECT(A11 &amp; ":" &amp; B11))))</f>
        <v>21</v>
      </c>
      <c r="H9" s="5" t="s">
        <v>13</v>
      </c>
      <c r="I9" s="16">
        <f>I8+1</f>
        <v>44340</v>
      </c>
      <c r="J9" s="14">
        <v>44447</v>
      </c>
    </row>
    <row r="10" spans="1:10" x14ac:dyDescent="0.25">
      <c r="A10" s="6" cm="1">
        <f t="array" ref="A10">DATE(AnneeCourante2,4,1)</f>
        <v>44652</v>
      </c>
      <c r="B10" s="6">
        <f t="shared" si="0"/>
        <v>44681</v>
      </c>
      <c r="C10" s="7">
        <f t="shared" si="1"/>
        <v>12</v>
      </c>
      <c r="D10" s="7">
        <f t="shared" si="2"/>
        <v>3</v>
      </c>
      <c r="E10" s="7">
        <f t="shared" si="3"/>
        <v>5</v>
      </c>
      <c r="F10" s="7" cm="1">
        <f t="array" aca="1" ref="F10" ca="1">SUMPRODUCT((WEEKDAY(ROW(INDIRECT(A12 &amp; ":" &amp; B12)), 2)&lt;6)*(COUNTIF(Feries, ROW(INDIRECT(A12 &amp; ":" &amp; B12)))=0)) - SUMPRODUCT(COUNTIF(FermetureCreche, ROW(INDIRECT(A12 &amp; ":" &amp; B12))))</f>
        <v>21</v>
      </c>
      <c r="H10" s="5" t="s">
        <v>14</v>
      </c>
      <c r="I10" s="16">
        <f>DATE(AnneeCourante1,7,14)</f>
        <v>44391</v>
      </c>
      <c r="J10" s="14">
        <v>44448</v>
      </c>
    </row>
    <row r="11" spans="1:10" x14ac:dyDescent="0.25">
      <c r="A11" s="6" cm="1">
        <f t="array" ref="A11">DATE(AnneeCourante2,5,1)</f>
        <v>44682</v>
      </c>
      <c r="B11" s="6">
        <f t="shared" si="0"/>
        <v>44712</v>
      </c>
      <c r="C11" s="7">
        <f t="shared" si="1"/>
        <v>12</v>
      </c>
      <c r="D11" s="7">
        <f t="shared" si="2"/>
        <v>3</v>
      </c>
      <c r="E11" s="7">
        <f t="shared" si="3"/>
        <v>6</v>
      </c>
      <c r="F11" s="7" cm="1">
        <f t="array" aca="1" ref="F11" ca="1">SUMPRODUCT((WEEKDAY(ROW(INDIRECT(A13 &amp; ":" &amp; B13)), 2)&lt;6)*(COUNTIF(Feries, ROW(INDIRECT(A13 &amp; ":" &amp; B13)))=0)) - SUMPRODUCT(COUNTIF(FermetureCreche, ROW(INDIRECT(A13 &amp; ":" &amp; B13))))</f>
        <v>21</v>
      </c>
      <c r="H11" s="5" t="s">
        <v>15</v>
      </c>
      <c r="I11" s="16">
        <f>DATE(AnneeCourante1,8,15)</f>
        <v>44423</v>
      </c>
      <c r="J11" s="14">
        <v>44449</v>
      </c>
    </row>
    <row r="12" spans="1:10" x14ac:dyDescent="0.25">
      <c r="A12" s="6" cm="1">
        <f t="array" ref="A12">DATE(AnneeCourante2,6,1)</f>
        <v>44713</v>
      </c>
      <c r="B12" s="6">
        <f t="shared" si="0"/>
        <v>44742</v>
      </c>
      <c r="C12" s="7">
        <f t="shared" si="1"/>
        <v>16</v>
      </c>
      <c r="D12" s="7">
        <f t="shared" si="2"/>
        <v>5</v>
      </c>
      <c r="E12" s="7">
        <f t="shared" si="3"/>
        <v>0</v>
      </c>
      <c r="F12" s="7" cm="1">
        <f t="array" aca="1" ref="F12" ca="1">SUMPRODUCT((WEEKDAY(ROW(INDIRECT(A14 &amp; ":" &amp; B14)), 2)&lt;6)*(COUNTIF(Feries, ROW(INDIRECT(A14 &amp; ":" &amp; B14)))=0)) - SUMPRODUCT(COUNTIF(FermetureCreche, ROW(INDIRECT(A14 &amp; ":" &amp; B14))))</f>
        <v>20</v>
      </c>
      <c r="H12" s="5" t="s">
        <v>16</v>
      </c>
      <c r="I12" s="16">
        <f>DATE(AnneeCourante1,11,1)</f>
        <v>44501</v>
      </c>
      <c r="J12" s="14">
        <v>44450</v>
      </c>
    </row>
    <row r="13" spans="1:10" x14ac:dyDescent="0.25">
      <c r="A13" s="6" cm="1">
        <f t="array" ref="A13">DATE(AnneeCourante2,6,1)</f>
        <v>44713</v>
      </c>
      <c r="B13" s="6">
        <f t="shared" si="0"/>
        <v>44742</v>
      </c>
      <c r="C13" s="7">
        <f t="shared" si="1"/>
        <v>16</v>
      </c>
      <c r="D13" s="7">
        <f t="shared" si="2"/>
        <v>5</v>
      </c>
      <c r="E13" s="7">
        <f t="shared" si="3"/>
        <v>0</v>
      </c>
      <c r="F13" s="7" cm="1">
        <f t="array" aca="1" ref="F13" ca="1">SUMPRODUCT((WEEKDAY(ROW(INDIRECT(A15 &amp; ":" &amp; B15)), 2)&lt;6)*(COUNTIF(Feries, ROW(INDIRECT(A15 &amp; ":" &amp; B15)))=0)) - SUMPRODUCT(COUNTIF(FermetureCreche, ROW(INDIRECT(A15 &amp; ":" &amp; B15))))</f>
        <v>1</v>
      </c>
      <c r="H13" s="5" t="s">
        <v>17</v>
      </c>
      <c r="I13" s="16">
        <f>DATE(AnneeCourante1,11,11)</f>
        <v>44511</v>
      </c>
      <c r="J13" s="14">
        <v>44451</v>
      </c>
    </row>
    <row r="14" spans="1:10" x14ac:dyDescent="0.25">
      <c r="A14" s="6" cm="1">
        <f t="array" ref="A14">DATE(AnneeCourante2,7,1)</f>
        <v>44743</v>
      </c>
      <c r="B14" s="6">
        <f t="shared" si="0"/>
        <v>44773</v>
      </c>
      <c r="C14" s="7">
        <f t="shared" si="1"/>
        <v>3</v>
      </c>
      <c r="D14" s="7">
        <f t="shared" si="2"/>
        <v>1</v>
      </c>
      <c r="E14" s="7">
        <f t="shared" si="3"/>
        <v>16</v>
      </c>
      <c r="F14" s="7" cm="1">
        <f t="array" aca="1" ref="F14" ca="1">SUMPRODUCT((WEEKDAY(ROW(INDIRECT(A16 &amp; ":" &amp; B16)), 2)&lt;6)*(COUNTIF(Feries, ROW(INDIRECT(A16 &amp; ":" &amp; B16)))=0)) - SUMPRODUCT(COUNTIF(FermetureCreche, ROW(INDIRECT(A16 &amp; ":" &amp; B16))))</f>
        <v>22</v>
      </c>
      <c r="H14" s="5" t="s">
        <v>18</v>
      </c>
      <c r="I14" s="16">
        <f>DATE(AnneeCourante1,12,25)</f>
        <v>44555</v>
      </c>
      <c r="J14" s="14">
        <v>44452</v>
      </c>
    </row>
    <row r="15" spans="1:10" x14ac:dyDescent="0.25">
      <c r="A15" s="6" cm="1">
        <f t="array" ref="A15">DATE(AnneeCourante2,8,1)</f>
        <v>44774</v>
      </c>
      <c r="B15" s="6">
        <f t="shared" si="0"/>
        <v>44804</v>
      </c>
      <c r="C15" s="7">
        <f t="shared" si="1"/>
        <v>0</v>
      </c>
      <c r="D15" s="7">
        <f t="shared" si="2"/>
        <v>0</v>
      </c>
      <c r="E15" s="7">
        <f t="shared" si="3"/>
        <v>22</v>
      </c>
      <c r="F15" s="7" t="e" cm="1">
        <f t="array" aca="1" ref="F15" ca="1">SUMPRODUCT((WEEKDAY(ROW(INDIRECT(A17 &amp; ":" &amp; B17)), 2)&lt;6)*(COUNTIF(Feries, ROW(INDIRECT(A17 &amp; ":" &amp; B17)))=0)) - SUMPRODUCT(COUNTIF(FermetureCreche, ROW(INDIRECT(A17 &amp; ":" &amp; B17))))</f>
        <v>#REF!</v>
      </c>
      <c r="H15" s="5" t="s">
        <v>6</v>
      </c>
      <c r="I15" s="16">
        <f>DATE(AnneeCourante2,1,1)</f>
        <v>44562</v>
      </c>
      <c r="J15" s="14">
        <v>44453</v>
      </c>
    </row>
    <row r="16" spans="1:10" x14ac:dyDescent="0.25">
      <c r="A16" s="6" cm="1">
        <f t="array" ref="A16">DATE(AnneeCourante2,9,1)</f>
        <v>44805</v>
      </c>
      <c r="B16" s="6">
        <f t="shared" si="0"/>
        <v>44834</v>
      </c>
      <c r="C16" s="7">
        <f t="shared" si="1"/>
        <v>17</v>
      </c>
      <c r="D16" s="7">
        <f t="shared" si="2"/>
        <v>4</v>
      </c>
      <c r="E16" s="7">
        <f t="shared" si="3"/>
        <v>1</v>
      </c>
      <c r="F16" s="7" t="e" cm="1">
        <f t="array" aca="1" ref="F16" ca="1">SUMPRODUCT((WEEKDAY(ROW(INDIRECT(A18 &amp; ":" &amp; B18)), 2)&lt;6)*(COUNTIF(Feries, ROW(INDIRECT(A18 &amp; ":" &amp; B18)))=0)) - SUMPRODUCT(COUNTIF(FermetureCreche, ROW(INDIRECT(A18 &amp; ":" &amp; B18))))</f>
        <v>#REF!</v>
      </c>
      <c r="H16" s="5" t="s">
        <v>7</v>
      </c>
      <c r="I16" s="16">
        <f>FLOOR(DATE(AnneeCourante2,5,DAY(MINUTE(AnneeCourante2/38)/2+56)),7)-34+7*(AnneeCourante2=2079)</f>
        <v>44668</v>
      </c>
      <c r="J16" s="14">
        <v>44454</v>
      </c>
    </row>
    <row r="17" spans="8:10" x14ac:dyDescent="0.25">
      <c r="H17" s="5" t="s">
        <v>8</v>
      </c>
      <c r="I17" s="16">
        <f>I16+1</f>
        <v>44669</v>
      </c>
      <c r="J17" s="14">
        <v>44455</v>
      </c>
    </row>
    <row r="18" spans="8:10" x14ac:dyDescent="0.25">
      <c r="H18" s="5" t="s">
        <v>9</v>
      </c>
      <c r="I18" s="16">
        <f>DATE(AnneeCourante2,5,1)</f>
        <v>44682</v>
      </c>
      <c r="J18" s="14">
        <v>44456</v>
      </c>
    </row>
    <row r="19" spans="8:10" x14ac:dyDescent="0.25">
      <c r="H19" s="5" t="s">
        <v>10</v>
      </c>
      <c r="I19" s="16">
        <f>DATE(AnneeCourante2,5,8)</f>
        <v>44689</v>
      </c>
      <c r="J19" s="14">
        <v>44457</v>
      </c>
    </row>
    <row r="20" spans="8:10" x14ac:dyDescent="0.25">
      <c r="H20" s="5" t="s">
        <v>11</v>
      </c>
      <c r="I20" s="16">
        <f>I16+39</f>
        <v>44707</v>
      </c>
      <c r="J20" s="14">
        <v>44458</v>
      </c>
    </row>
    <row r="21" spans="8:10" x14ac:dyDescent="0.25">
      <c r="H21" s="5" t="s">
        <v>12</v>
      </c>
      <c r="I21" s="16">
        <f>I16+49</f>
        <v>44717</v>
      </c>
      <c r="J21" s="14">
        <v>44459</v>
      </c>
    </row>
    <row r="22" spans="8:10" x14ac:dyDescent="0.25">
      <c r="H22" s="5" t="s">
        <v>13</v>
      </c>
      <c r="I22" s="16">
        <f>I21+1</f>
        <v>44718</v>
      </c>
      <c r="J22" s="14">
        <v>44460</v>
      </c>
    </row>
    <row r="23" spans="8:10" x14ac:dyDescent="0.25">
      <c r="H23" s="5" t="s">
        <v>14</v>
      </c>
      <c r="I23" s="16">
        <f>DATE(AnneeCourante2,7,14)</f>
        <v>44756</v>
      </c>
      <c r="J23" s="14">
        <v>44461</v>
      </c>
    </row>
    <row r="24" spans="8:10" x14ac:dyDescent="0.25">
      <c r="H24" s="5" t="s">
        <v>15</v>
      </c>
      <c r="I24" s="16">
        <f>DATE(AnneeCourante2,8,15)</f>
        <v>44788</v>
      </c>
      <c r="J24" s="14">
        <v>44462</v>
      </c>
    </row>
    <row r="25" spans="8:10" x14ac:dyDescent="0.25">
      <c r="H25" s="5" t="s">
        <v>16</v>
      </c>
      <c r="I25" s="16">
        <f>DATE(AnneeCourante2,11,1)</f>
        <v>44866</v>
      </c>
      <c r="J25" s="14">
        <v>44463</v>
      </c>
    </row>
    <row r="26" spans="8:10" x14ac:dyDescent="0.25">
      <c r="H26" s="5" t="s">
        <v>17</v>
      </c>
      <c r="I26" s="16">
        <f>DATE(AnneeCourante2,11,11)</f>
        <v>44876</v>
      </c>
      <c r="J26" s="14">
        <v>44464</v>
      </c>
    </row>
    <row r="27" spans="8:10" x14ac:dyDescent="0.25">
      <c r="H27" s="5" t="s">
        <v>18</v>
      </c>
      <c r="I27" s="16">
        <f>DATE(AnneeCourante2,12,25)</f>
        <v>44920</v>
      </c>
      <c r="J27" s="14">
        <v>44465</v>
      </c>
    </row>
    <row r="28" spans="8:10" x14ac:dyDescent="0.25">
      <c r="H28" s="4" t="s">
        <v>19</v>
      </c>
      <c r="I28" s="4"/>
      <c r="J28" s="14">
        <v>44466</v>
      </c>
    </row>
    <row r="29" spans="8:10" x14ac:dyDescent="0.25">
      <c r="H29" s="5" t="s">
        <v>20</v>
      </c>
      <c r="I29" s="16">
        <v>44440</v>
      </c>
      <c r="J29" s="14">
        <v>44467</v>
      </c>
    </row>
    <row r="30" spans="8:10" x14ac:dyDescent="0.25">
      <c r="H30" s="5" t="s">
        <v>16</v>
      </c>
      <c r="I30" s="16">
        <v>44492</v>
      </c>
      <c r="J30" s="14">
        <v>44468</v>
      </c>
    </row>
    <row r="31" spans="8:10" x14ac:dyDescent="0.25">
      <c r="H31" s="8"/>
      <c r="I31" s="16">
        <v>44493</v>
      </c>
      <c r="J31" s="14">
        <v>44469</v>
      </c>
    </row>
    <row r="32" spans="8:10" x14ac:dyDescent="0.25">
      <c r="H32" s="8"/>
      <c r="I32" s="16">
        <v>44494</v>
      </c>
      <c r="J32" s="14">
        <v>44470</v>
      </c>
    </row>
    <row r="33" spans="8:10" x14ac:dyDescent="0.25">
      <c r="H33" s="8"/>
      <c r="I33" s="16">
        <v>44495</v>
      </c>
      <c r="J33" s="14">
        <v>44471</v>
      </c>
    </row>
    <row r="34" spans="8:10" x14ac:dyDescent="0.25">
      <c r="H34" s="8"/>
      <c r="I34" s="16">
        <v>44496</v>
      </c>
      <c r="J34" s="14">
        <v>44472</v>
      </c>
    </row>
    <row r="35" spans="8:10" x14ac:dyDescent="0.25">
      <c r="H35" s="8"/>
      <c r="I35" s="16">
        <v>44497</v>
      </c>
      <c r="J35" s="14">
        <v>44473</v>
      </c>
    </row>
    <row r="36" spans="8:10" x14ac:dyDescent="0.25">
      <c r="H36" s="8"/>
      <c r="I36" s="16">
        <v>44498</v>
      </c>
      <c r="J36" s="14">
        <v>44474</v>
      </c>
    </row>
    <row r="37" spans="8:10" x14ac:dyDescent="0.25">
      <c r="H37" s="8"/>
      <c r="I37" s="16">
        <v>44499</v>
      </c>
      <c r="J37" s="14">
        <v>44475</v>
      </c>
    </row>
    <row r="38" spans="8:10" x14ac:dyDescent="0.25">
      <c r="H38" s="8"/>
      <c r="I38" s="16">
        <v>44500</v>
      </c>
      <c r="J38" s="14">
        <v>44476</v>
      </c>
    </row>
    <row r="39" spans="8:10" x14ac:dyDescent="0.25">
      <c r="H39" s="8"/>
      <c r="I39" s="16">
        <v>44501</v>
      </c>
      <c r="J39" s="14">
        <v>44477</v>
      </c>
    </row>
    <row r="40" spans="8:10" x14ac:dyDescent="0.25">
      <c r="H40" s="8"/>
      <c r="I40" s="16">
        <v>44502</v>
      </c>
      <c r="J40" s="14">
        <v>44478</v>
      </c>
    </row>
    <row r="41" spans="8:10" x14ac:dyDescent="0.25">
      <c r="H41" s="8"/>
      <c r="I41" s="16">
        <v>44503</v>
      </c>
      <c r="J41" s="14">
        <v>44479</v>
      </c>
    </row>
    <row r="42" spans="8:10" x14ac:dyDescent="0.25">
      <c r="H42" s="8"/>
      <c r="I42" s="16">
        <v>44504</v>
      </c>
      <c r="J42" s="14">
        <v>44480</v>
      </c>
    </row>
    <row r="43" spans="8:10" x14ac:dyDescent="0.25">
      <c r="H43" s="8"/>
      <c r="I43" s="16">
        <v>44505</v>
      </c>
      <c r="J43" s="14">
        <v>44481</v>
      </c>
    </row>
    <row r="44" spans="8:10" x14ac:dyDescent="0.25">
      <c r="H44" s="8"/>
      <c r="I44" s="16">
        <v>44506</v>
      </c>
      <c r="J44" s="14">
        <v>44482</v>
      </c>
    </row>
    <row r="45" spans="8:10" x14ac:dyDescent="0.25">
      <c r="H45" s="8"/>
      <c r="I45" s="16">
        <v>44507</v>
      </c>
      <c r="J45" s="14">
        <v>44483</v>
      </c>
    </row>
    <row r="46" spans="8:10" x14ac:dyDescent="0.25">
      <c r="H46" s="8"/>
      <c r="I46" s="16">
        <v>44508</v>
      </c>
      <c r="J46" s="14">
        <v>44484</v>
      </c>
    </row>
    <row r="47" spans="8:10" x14ac:dyDescent="0.25">
      <c r="H47" s="8" t="s">
        <v>21</v>
      </c>
      <c r="I47" s="16">
        <v>44548</v>
      </c>
      <c r="J47" s="14">
        <v>44485</v>
      </c>
    </row>
    <row r="48" spans="8:10" x14ac:dyDescent="0.25">
      <c r="H48" s="8"/>
      <c r="I48" s="16">
        <v>44549</v>
      </c>
      <c r="J48" s="14">
        <v>44486</v>
      </c>
    </row>
    <row r="49" spans="8:10" x14ac:dyDescent="0.25">
      <c r="H49" s="8"/>
      <c r="I49" s="16">
        <v>44550</v>
      </c>
      <c r="J49" s="14">
        <v>44487</v>
      </c>
    </row>
    <row r="50" spans="8:10" x14ac:dyDescent="0.25">
      <c r="H50" s="8"/>
      <c r="I50" s="16">
        <v>44551</v>
      </c>
      <c r="J50" s="14">
        <v>44488</v>
      </c>
    </row>
    <row r="51" spans="8:10" x14ac:dyDescent="0.25">
      <c r="H51" s="8"/>
      <c r="I51" s="16">
        <v>44552</v>
      </c>
      <c r="J51" s="14">
        <v>44489</v>
      </c>
    </row>
    <row r="52" spans="8:10" x14ac:dyDescent="0.25">
      <c r="H52" s="8"/>
      <c r="I52" s="16">
        <v>44553</v>
      </c>
      <c r="J52" s="14">
        <v>44490</v>
      </c>
    </row>
    <row r="53" spans="8:10" x14ac:dyDescent="0.25">
      <c r="H53" s="8"/>
      <c r="I53" s="16">
        <v>44554</v>
      </c>
      <c r="J53" s="14">
        <v>44491</v>
      </c>
    </row>
    <row r="54" spans="8:10" x14ac:dyDescent="0.25">
      <c r="H54" s="8"/>
      <c r="I54" s="16">
        <v>44555</v>
      </c>
      <c r="J54" s="14">
        <v>44492</v>
      </c>
    </row>
    <row r="55" spans="8:10" x14ac:dyDescent="0.25">
      <c r="H55" s="8"/>
      <c r="I55" s="16">
        <v>44556</v>
      </c>
      <c r="J55" s="14">
        <v>44493</v>
      </c>
    </row>
    <row r="56" spans="8:10" x14ac:dyDescent="0.25">
      <c r="H56" s="8"/>
      <c r="I56" s="16">
        <v>44557</v>
      </c>
      <c r="J56" s="14">
        <v>44494</v>
      </c>
    </row>
    <row r="57" spans="8:10" x14ac:dyDescent="0.25">
      <c r="H57" s="8"/>
      <c r="I57" s="16">
        <v>44558</v>
      </c>
      <c r="J57" s="14">
        <v>44495</v>
      </c>
    </row>
    <row r="58" spans="8:10" x14ac:dyDescent="0.25">
      <c r="H58" s="8"/>
      <c r="I58" s="16">
        <v>44559</v>
      </c>
      <c r="J58" s="14">
        <v>44496</v>
      </c>
    </row>
    <row r="59" spans="8:10" x14ac:dyDescent="0.25">
      <c r="H59" s="8"/>
      <c r="I59" s="16">
        <v>44560</v>
      </c>
      <c r="J59" s="14">
        <v>44497</v>
      </c>
    </row>
    <row r="60" spans="8:10" x14ac:dyDescent="0.25">
      <c r="H60" s="8"/>
      <c r="I60" s="16">
        <v>44561</v>
      </c>
      <c r="J60" s="14">
        <v>44498</v>
      </c>
    </row>
    <row r="61" spans="8:10" x14ac:dyDescent="0.25">
      <c r="H61" s="8"/>
      <c r="I61" s="16">
        <v>44562</v>
      </c>
      <c r="J61" s="14">
        <v>44499</v>
      </c>
    </row>
    <row r="62" spans="8:10" x14ac:dyDescent="0.25">
      <c r="H62" s="8"/>
      <c r="I62" s="16">
        <v>44563</v>
      </c>
      <c r="J62" s="14">
        <v>44500</v>
      </c>
    </row>
    <row r="63" spans="8:10" x14ac:dyDescent="0.25">
      <c r="H63" s="8"/>
      <c r="I63" s="16">
        <v>44564</v>
      </c>
      <c r="J63" s="14">
        <v>44501</v>
      </c>
    </row>
    <row r="64" spans="8:10" x14ac:dyDescent="0.25">
      <c r="H64" s="8" t="s">
        <v>22</v>
      </c>
      <c r="I64" s="16">
        <v>44611</v>
      </c>
      <c r="J64" s="14">
        <v>44548</v>
      </c>
    </row>
    <row r="65" spans="8:10" x14ac:dyDescent="0.25">
      <c r="H65" s="8"/>
      <c r="I65" s="16">
        <v>44612</v>
      </c>
      <c r="J65" s="14">
        <v>44549</v>
      </c>
    </row>
    <row r="66" spans="8:10" x14ac:dyDescent="0.25">
      <c r="H66" s="8"/>
      <c r="I66" s="16">
        <v>44613</v>
      </c>
      <c r="J66" s="14">
        <v>44550</v>
      </c>
    </row>
    <row r="67" spans="8:10" x14ac:dyDescent="0.25">
      <c r="H67" s="8"/>
      <c r="I67" s="16">
        <v>44614</v>
      </c>
      <c r="J67" s="14">
        <v>44551</v>
      </c>
    </row>
    <row r="68" spans="8:10" x14ac:dyDescent="0.25">
      <c r="H68" s="8"/>
      <c r="I68" s="16">
        <v>44615</v>
      </c>
      <c r="J68" s="14">
        <v>44552</v>
      </c>
    </row>
    <row r="69" spans="8:10" x14ac:dyDescent="0.25">
      <c r="H69" s="8"/>
      <c r="I69" s="16">
        <v>44616</v>
      </c>
      <c r="J69" s="14">
        <v>44553</v>
      </c>
    </row>
    <row r="70" spans="8:10" x14ac:dyDescent="0.25">
      <c r="H70" s="8"/>
      <c r="I70" s="16">
        <v>44617</v>
      </c>
      <c r="J70" s="14">
        <v>44554</v>
      </c>
    </row>
    <row r="71" spans="8:10" x14ac:dyDescent="0.25">
      <c r="H71" s="8"/>
      <c r="I71" s="16">
        <v>44618</v>
      </c>
      <c r="J71" s="14">
        <v>44555</v>
      </c>
    </row>
    <row r="72" spans="8:10" x14ac:dyDescent="0.25">
      <c r="H72" s="8"/>
      <c r="I72" s="16">
        <v>44619</v>
      </c>
      <c r="J72" s="14">
        <v>44556</v>
      </c>
    </row>
    <row r="73" spans="8:10" x14ac:dyDescent="0.25">
      <c r="H73" s="8"/>
      <c r="I73" s="16">
        <v>44620</v>
      </c>
      <c r="J73" s="14">
        <v>44557</v>
      </c>
    </row>
    <row r="74" spans="8:10" x14ac:dyDescent="0.25">
      <c r="H74" s="8"/>
      <c r="I74" s="16">
        <v>44621</v>
      </c>
      <c r="J74" s="14">
        <v>44558</v>
      </c>
    </row>
    <row r="75" spans="8:10" x14ac:dyDescent="0.25">
      <c r="H75" s="8"/>
      <c r="I75" s="16">
        <v>44622</v>
      </c>
      <c r="J75" s="14">
        <v>44559</v>
      </c>
    </row>
    <row r="76" spans="8:10" x14ac:dyDescent="0.25">
      <c r="H76" s="8"/>
      <c r="I76" s="16">
        <v>44623</v>
      </c>
      <c r="J76" s="14">
        <v>44560</v>
      </c>
    </row>
    <row r="77" spans="8:10" x14ac:dyDescent="0.25">
      <c r="H77" s="8"/>
      <c r="I77" s="16">
        <v>44624</v>
      </c>
      <c r="J77" s="14">
        <v>44561</v>
      </c>
    </row>
    <row r="78" spans="8:10" x14ac:dyDescent="0.25">
      <c r="H78" s="8"/>
      <c r="I78" s="16">
        <v>44625</v>
      </c>
      <c r="J78" s="14">
        <v>44562</v>
      </c>
    </row>
    <row r="79" spans="8:10" x14ac:dyDescent="0.25">
      <c r="H79" s="8"/>
      <c r="I79" s="16">
        <v>44626</v>
      </c>
      <c r="J79" s="14">
        <v>44563</v>
      </c>
    </row>
    <row r="80" spans="8:10" x14ac:dyDescent="0.25">
      <c r="H80" s="8"/>
      <c r="I80" s="16">
        <v>44627</v>
      </c>
      <c r="J80" s="14">
        <v>44774</v>
      </c>
    </row>
    <row r="81" spans="8:10" x14ac:dyDescent="0.25">
      <c r="H81" s="8" t="s">
        <v>23</v>
      </c>
      <c r="I81" s="16">
        <v>44674</v>
      </c>
      <c r="J81" s="14">
        <v>44775</v>
      </c>
    </row>
    <row r="82" spans="8:10" x14ac:dyDescent="0.25">
      <c r="H82" s="8"/>
      <c r="I82" s="16">
        <v>44675</v>
      </c>
      <c r="J82" s="14">
        <v>44776</v>
      </c>
    </row>
    <row r="83" spans="8:10" x14ac:dyDescent="0.25">
      <c r="H83" s="8"/>
      <c r="I83" s="16">
        <v>44676</v>
      </c>
      <c r="J83" s="14">
        <v>44777</v>
      </c>
    </row>
    <row r="84" spans="8:10" x14ac:dyDescent="0.25">
      <c r="H84" s="8"/>
      <c r="I84" s="16">
        <v>44677</v>
      </c>
      <c r="J84" s="14">
        <v>44778</v>
      </c>
    </row>
    <row r="85" spans="8:10" x14ac:dyDescent="0.25">
      <c r="H85" s="8"/>
      <c r="I85" s="16">
        <v>44678</v>
      </c>
      <c r="J85" s="14">
        <v>44779</v>
      </c>
    </row>
    <row r="86" spans="8:10" x14ac:dyDescent="0.25">
      <c r="H86" s="8"/>
      <c r="I86" s="16">
        <v>44679</v>
      </c>
      <c r="J86" s="14">
        <v>44780</v>
      </c>
    </row>
    <row r="87" spans="8:10" x14ac:dyDescent="0.25">
      <c r="H87" s="8"/>
      <c r="I87" s="16">
        <v>44680</v>
      </c>
      <c r="J87" s="14">
        <v>44781</v>
      </c>
    </row>
    <row r="88" spans="8:10" x14ac:dyDescent="0.25">
      <c r="H88" s="8"/>
      <c r="I88" s="16">
        <v>44681</v>
      </c>
      <c r="J88" s="14">
        <v>44782</v>
      </c>
    </row>
    <row r="89" spans="8:10" x14ac:dyDescent="0.25">
      <c r="H89" s="8"/>
      <c r="I89" s="16">
        <v>44682</v>
      </c>
      <c r="J89" s="14">
        <v>44783</v>
      </c>
    </row>
    <row r="90" spans="8:10" x14ac:dyDescent="0.25">
      <c r="H90" s="8"/>
      <c r="I90" s="16">
        <v>44683</v>
      </c>
      <c r="J90" s="14">
        <v>44784</v>
      </c>
    </row>
    <row r="91" spans="8:10" x14ac:dyDescent="0.25">
      <c r="H91" s="8"/>
      <c r="I91" s="16">
        <v>44684</v>
      </c>
      <c r="J91" s="14">
        <v>44785</v>
      </c>
    </row>
    <row r="92" spans="8:10" x14ac:dyDescent="0.25">
      <c r="H92" s="8"/>
      <c r="I92" s="16">
        <v>44685</v>
      </c>
      <c r="J92" s="14">
        <v>44786</v>
      </c>
    </row>
    <row r="93" spans="8:10" x14ac:dyDescent="0.25">
      <c r="H93" s="8"/>
      <c r="I93" s="16">
        <v>44686</v>
      </c>
      <c r="J93" s="14">
        <v>44787</v>
      </c>
    </row>
    <row r="94" spans="8:10" x14ac:dyDescent="0.25">
      <c r="H94" s="8"/>
      <c r="I94" s="16">
        <v>44687</v>
      </c>
      <c r="J94" s="14">
        <v>44788</v>
      </c>
    </row>
    <row r="95" spans="8:10" x14ac:dyDescent="0.25">
      <c r="H95" s="8"/>
      <c r="I95" s="16">
        <v>44688</v>
      </c>
      <c r="J95" s="14">
        <v>44789</v>
      </c>
    </row>
    <row r="96" spans="8:10" x14ac:dyDescent="0.25">
      <c r="H96" s="8"/>
      <c r="I96" s="16">
        <v>44689</v>
      </c>
      <c r="J96" s="14">
        <v>44790</v>
      </c>
    </row>
    <row r="97" spans="8:10" x14ac:dyDescent="0.25">
      <c r="H97" s="8"/>
      <c r="I97" s="16">
        <v>44690</v>
      </c>
      <c r="J97" s="14">
        <v>44791</v>
      </c>
    </row>
    <row r="98" spans="8:10" x14ac:dyDescent="0.25">
      <c r="H98" s="8" t="s">
        <v>20</v>
      </c>
      <c r="I98" s="16">
        <v>44749</v>
      </c>
      <c r="J98" s="14">
        <v>44792</v>
      </c>
    </row>
    <row r="99" spans="8:10" x14ac:dyDescent="0.25">
      <c r="H99" s="8"/>
      <c r="I99" s="16">
        <v>44750</v>
      </c>
      <c r="J99" s="14">
        <v>44793</v>
      </c>
    </row>
    <row r="100" spans="8:10" x14ac:dyDescent="0.25">
      <c r="H100" s="8"/>
      <c r="I100" s="16">
        <v>44751</v>
      </c>
      <c r="J100" s="14">
        <v>44794</v>
      </c>
    </row>
    <row r="101" spans="8:10" x14ac:dyDescent="0.25">
      <c r="H101" s="8"/>
      <c r="I101" s="16">
        <v>44752</v>
      </c>
    </row>
    <row r="102" spans="8:10" x14ac:dyDescent="0.25">
      <c r="H102" s="8"/>
      <c r="I102" s="16">
        <v>44753</v>
      </c>
    </row>
    <row r="103" spans="8:10" x14ac:dyDescent="0.25">
      <c r="H103" s="8"/>
      <c r="I103" s="16">
        <v>44754</v>
      </c>
    </row>
    <row r="104" spans="8:10" x14ac:dyDescent="0.25">
      <c r="H104" s="8"/>
      <c r="I104" s="16">
        <v>44755</v>
      </c>
    </row>
    <row r="105" spans="8:10" x14ac:dyDescent="0.25">
      <c r="H105" s="8"/>
      <c r="I105" s="16">
        <v>44756</v>
      </c>
    </row>
    <row r="106" spans="8:10" x14ac:dyDescent="0.25">
      <c r="H106" s="8"/>
      <c r="I106" s="16">
        <v>44757</v>
      </c>
    </row>
    <row r="107" spans="8:10" x14ac:dyDescent="0.25">
      <c r="H107" s="8"/>
      <c r="I107" s="16">
        <v>44758</v>
      </c>
    </row>
    <row r="108" spans="8:10" x14ac:dyDescent="0.25">
      <c r="H108" s="8"/>
      <c r="I108" s="16">
        <v>44759</v>
      </c>
    </row>
    <row r="109" spans="8:10" x14ac:dyDescent="0.25">
      <c r="H109" s="8"/>
      <c r="I109" s="16">
        <v>44760</v>
      </c>
    </row>
    <row r="110" spans="8:10" x14ac:dyDescent="0.25">
      <c r="H110" s="8"/>
      <c r="I110" s="16">
        <v>44761</v>
      </c>
    </row>
    <row r="111" spans="8:10" x14ac:dyDescent="0.25">
      <c r="H111" s="8"/>
      <c r="I111" s="16">
        <v>44762</v>
      </c>
    </row>
    <row r="112" spans="8:10" x14ac:dyDescent="0.25">
      <c r="H112" s="8"/>
      <c r="I112" s="16">
        <v>44763</v>
      </c>
    </row>
    <row r="113" spans="8:9" x14ac:dyDescent="0.25">
      <c r="H113" s="8"/>
      <c r="I113" s="16">
        <v>44764</v>
      </c>
    </row>
    <row r="114" spans="8:9" x14ac:dyDescent="0.25">
      <c r="H114" s="8"/>
      <c r="I114" s="16">
        <v>44765</v>
      </c>
    </row>
    <row r="115" spans="8:9" x14ac:dyDescent="0.25">
      <c r="H115" s="8"/>
      <c r="I115" s="16">
        <v>44766</v>
      </c>
    </row>
    <row r="116" spans="8:9" x14ac:dyDescent="0.25">
      <c r="H116" s="8"/>
      <c r="I116" s="16">
        <v>44767</v>
      </c>
    </row>
    <row r="117" spans="8:9" x14ac:dyDescent="0.25">
      <c r="H117" s="8"/>
      <c r="I117" s="16">
        <v>44768</v>
      </c>
    </row>
    <row r="118" spans="8:9" x14ac:dyDescent="0.25">
      <c r="H118" s="8"/>
      <c r="I118" s="16">
        <v>44769</v>
      </c>
    </row>
    <row r="119" spans="8:9" x14ac:dyDescent="0.25">
      <c r="H119" s="8"/>
      <c r="I119" s="16">
        <v>44770</v>
      </c>
    </row>
    <row r="120" spans="8:9" x14ac:dyDescent="0.25">
      <c r="H120" s="8"/>
      <c r="I120" s="16">
        <v>44771</v>
      </c>
    </row>
    <row r="121" spans="8:9" x14ac:dyDescent="0.25">
      <c r="H121" s="8"/>
      <c r="I121" s="16">
        <v>44772</v>
      </c>
    </row>
    <row r="122" spans="8:9" x14ac:dyDescent="0.25">
      <c r="H122" s="8"/>
      <c r="I122" s="16">
        <v>44773</v>
      </c>
    </row>
    <row r="123" spans="8:9" x14ac:dyDescent="0.25">
      <c r="H123" s="8"/>
      <c r="I123" s="16">
        <v>44774</v>
      </c>
    </row>
    <row r="124" spans="8:9" x14ac:dyDescent="0.25">
      <c r="H124" s="8"/>
      <c r="I124" s="16">
        <v>44775</v>
      </c>
    </row>
    <row r="125" spans="8:9" x14ac:dyDescent="0.25">
      <c r="H125" s="8"/>
      <c r="I125" s="16">
        <v>44776</v>
      </c>
    </row>
    <row r="126" spans="8:9" x14ac:dyDescent="0.25">
      <c r="H126" s="8"/>
      <c r="I126" s="16">
        <v>44777</v>
      </c>
    </row>
    <row r="127" spans="8:9" x14ac:dyDescent="0.25">
      <c r="H127" s="8"/>
      <c r="I127" s="16">
        <v>44778</v>
      </c>
    </row>
    <row r="128" spans="8:9" x14ac:dyDescent="0.25">
      <c r="H128" s="8"/>
      <c r="I128" s="16">
        <v>44779</v>
      </c>
    </row>
    <row r="129" spans="8:9" x14ac:dyDescent="0.25">
      <c r="H129" s="8"/>
      <c r="I129" s="16">
        <v>44780</v>
      </c>
    </row>
    <row r="130" spans="8:9" x14ac:dyDescent="0.25">
      <c r="H130" s="8"/>
      <c r="I130" s="16">
        <v>44781</v>
      </c>
    </row>
    <row r="131" spans="8:9" x14ac:dyDescent="0.25">
      <c r="H131" s="8"/>
      <c r="I131" s="16">
        <v>44782</v>
      </c>
    </row>
    <row r="132" spans="8:9" x14ac:dyDescent="0.25">
      <c r="H132" s="8"/>
      <c r="I132" s="16">
        <v>44783</v>
      </c>
    </row>
    <row r="133" spans="8:9" x14ac:dyDescent="0.25">
      <c r="H133" s="8"/>
      <c r="I133" s="16">
        <v>44784</v>
      </c>
    </row>
    <row r="134" spans="8:9" x14ac:dyDescent="0.25">
      <c r="H134" s="8"/>
      <c r="I134" s="16">
        <v>44785</v>
      </c>
    </row>
    <row r="135" spans="8:9" x14ac:dyDescent="0.25">
      <c r="H135" s="8"/>
      <c r="I135" s="16">
        <v>44786</v>
      </c>
    </row>
    <row r="136" spans="8:9" x14ac:dyDescent="0.25">
      <c r="H136" s="8"/>
      <c r="I136" s="16">
        <v>44787</v>
      </c>
    </row>
    <row r="137" spans="8:9" x14ac:dyDescent="0.25">
      <c r="H137" s="8"/>
      <c r="I137" s="16">
        <v>44788</v>
      </c>
    </row>
    <row r="138" spans="8:9" x14ac:dyDescent="0.25">
      <c r="H138" s="8"/>
      <c r="I138" s="16">
        <v>44789</v>
      </c>
    </row>
    <row r="139" spans="8:9" x14ac:dyDescent="0.25">
      <c r="H139" s="8"/>
      <c r="I139" s="16">
        <v>44790</v>
      </c>
    </row>
    <row r="140" spans="8:9" x14ac:dyDescent="0.25">
      <c r="H140" s="8"/>
      <c r="I140" s="16">
        <v>44791</v>
      </c>
    </row>
    <row r="141" spans="8:9" x14ac:dyDescent="0.25">
      <c r="H141" s="8"/>
      <c r="I141" s="16">
        <v>44792</v>
      </c>
    </row>
    <row r="142" spans="8:9" x14ac:dyDescent="0.25">
      <c r="H142" s="8"/>
      <c r="I142" s="16">
        <v>44793</v>
      </c>
    </row>
    <row r="143" spans="8:9" x14ac:dyDescent="0.25">
      <c r="H143" s="8"/>
      <c r="I143" s="16">
        <v>44794</v>
      </c>
    </row>
    <row r="144" spans="8:9" x14ac:dyDescent="0.25">
      <c r="H144" s="8"/>
      <c r="I144" s="16">
        <v>44795</v>
      </c>
    </row>
    <row r="145" spans="8:9" x14ac:dyDescent="0.25">
      <c r="H145" s="8"/>
      <c r="I145" s="16">
        <v>44796</v>
      </c>
    </row>
    <row r="146" spans="8:9" x14ac:dyDescent="0.25">
      <c r="H146" s="8"/>
      <c r="I146" s="16">
        <v>44797</v>
      </c>
    </row>
    <row r="147" spans="8:9" x14ac:dyDescent="0.25">
      <c r="H147" s="8"/>
      <c r="I147" s="16">
        <v>44798</v>
      </c>
    </row>
    <row r="148" spans="8:9" x14ac:dyDescent="0.25">
      <c r="H148" s="8"/>
      <c r="I148" s="16">
        <v>44799</v>
      </c>
    </row>
    <row r="149" spans="8:9" x14ac:dyDescent="0.25">
      <c r="H149" s="8"/>
      <c r="I149" s="16">
        <v>44800</v>
      </c>
    </row>
    <row r="150" spans="8:9" x14ac:dyDescent="0.25">
      <c r="H150" s="8"/>
      <c r="I150" s="16">
        <v>44801</v>
      </c>
    </row>
    <row r="151" spans="8:9" x14ac:dyDescent="0.25">
      <c r="H151" s="8"/>
      <c r="I151" s="16">
        <v>44802</v>
      </c>
    </row>
    <row r="152" spans="8:9" x14ac:dyDescent="0.25">
      <c r="H152" s="8"/>
      <c r="I152" s="16">
        <v>44803</v>
      </c>
    </row>
    <row r="153" spans="8:9" x14ac:dyDescent="0.25">
      <c r="H153" s="8"/>
      <c r="I153" s="16">
        <v>44804</v>
      </c>
    </row>
    <row r="154" spans="8:9" x14ac:dyDescent="0.25">
      <c r="H154" s="8"/>
      <c r="I154" s="16">
        <v>44805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25996-08B9-4D09-A803-F51399CC0AC0}"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CAL</vt:lpstr>
      <vt:lpstr>Feuil1</vt:lpstr>
      <vt:lpstr>AnneeCourante1</vt:lpstr>
      <vt:lpstr>Feries</vt:lpstr>
      <vt:lpstr>FermetureCreche</vt:lpstr>
      <vt:lpstr>Vacances</vt:lpstr>
      <vt:lpstr>VacancesFeries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GIROD Erwann</dc:creator>
  <cp:lastModifiedBy>GIROD Erwann</cp:lastModifiedBy>
  <dcterms:created xsi:type="dcterms:W3CDTF">2021-07-22T13:50:33Z</dcterms:created>
  <dcterms:modified xsi:type="dcterms:W3CDTF">2021-07-27T12:56:24Z</dcterms:modified>
</cp:coreProperties>
</file>