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13_ncr:1_{D4590C13-AAB9-40BC-B0EF-107046F2F5C0}" xr6:coauthVersionLast="47" xr6:coauthVersionMax="47" xr10:uidLastSave="{00000000-0000-0000-0000-000000000000}"/>
  <bookViews>
    <workbookView xWindow="-120" yWindow="-120" windowWidth="29040" windowHeight="15840" tabRatio="483" xr2:uid="{00000000-000D-0000-FFFF-FFFF00000000}"/>
  </bookViews>
  <sheets>
    <sheet name="Education_Nationale" sheetId="1" r:id="rId1"/>
  </sheets>
  <definedNames>
    <definedName name="_xlnm._FilterDatabase" localSheetId="0" hidden="1">Education_Nationale!$Q$1:$Q$527</definedName>
    <definedName name="Maître_Auxiliaire_1">Education_Nationale!$AS$16:$AS$23</definedName>
    <definedName name="Maître_Auxiliaire_2">Education_Nationale!$AS$8:$AS$15</definedName>
    <definedName name="Prof_Agrégé_classe_exceptionnelle">Education_Nationale!$AS$66:$AS$69</definedName>
    <definedName name="Prof_Certifié_classe_exceptionnelle">Education_Nationale!$AS$42:$AS$48</definedName>
    <definedName name="Professeur_Agrégé">Education_Nationale!$AS$49:$AS$59</definedName>
    <definedName name="Professeur_Agrégé_hors_classe">Education_Nationale!$AS$60:$AS$65</definedName>
    <definedName name="Professeur_Certifié">Education_Nationale!$AS$24:$AS$34</definedName>
    <definedName name="Professeur_Certifié_hors_classe">Education_Nationale!$AS$35:$AS$41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9" i="1" l="1"/>
  <c r="AF72" i="1"/>
  <c r="Y64" i="1"/>
  <c r="AB64" i="1" s="1"/>
  <c r="Y66" i="1"/>
  <c r="AB66" i="1" s="1"/>
  <c r="Q1" i="1"/>
  <c r="L2" i="1"/>
  <c r="Y65" i="1"/>
  <c r="AF81" i="1"/>
  <c r="Y9" i="1" l="1"/>
  <c r="Y10" i="1"/>
  <c r="AF522" i="1" l="1"/>
  <c r="AF12" i="1"/>
  <c r="AF15" i="1"/>
  <c r="AF18" i="1"/>
  <c r="AF21" i="1"/>
  <c r="AF24" i="1"/>
  <c r="AF27" i="1"/>
  <c r="AF30" i="1"/>
  <c r="AF33" i="1"/>
  <c r="AF36" i="1"/>
  <c r="AF39" i="1"/>
  <c r="AF42" i="1"/>
  <c r="AF45" i="1"/>
  <c r="AF48" i="1"/>
  <c r="AF51" i="1"/>
  <c r="AF54" i="1"/>
  <c r="AF57" i="1"/>
  <c r="AF60" i="1"/>
  <c r="AF63" i="1"/>
  <c r="AF66" i="1"/>
  <c r="AF69" i="1"/>
  <c r="AF75" i="1"/>
  <c r="AF78" i="1"/>
  <c r="AF84" i="1"/>
  <c r="AF87" i="1"/>
  <c r="AF90" i="1"/>
  <c r="AF93" i="1"/>
  <c r="AF96" i="1"/>
  <c r="AF99" i="1"/>
  <c r="AF102" i="1"/>
  <c r="AF105" i="1"/>
  <c r="AF108" i="1"/>
  <c r="AF111" i="1"/>
  <c r="AF114" i="1"/>
  <c r="AF117" i="1"/>
  <c r="AF120" i="1"/>
  <c r="AF123" i="1"/>
  <c r="AF126" i="1"/>
  <c r="AF129" i="1"/>
  <c r="AF132" i="1"/>
  <c r="AF135" i="1"/>
  <c r="AF138" i="1"/>
  <c r="AF141" i="1"/>
  <c r="AF144" i="1"/>
  <c r="AF147" i="1"/>
  <c r="AF150" i="1"/>
  <c r="AF153" i="1"/>
  <c r="AF156" i="1"/>
  <c r="AF159" i="1"/>
  <c r="AF162" i="1"/>
  <c r="AF165" i="1"/>
  <c r="AF168" i="1"/>
  <c r="AF171" i="1"/>
  <c r="AF174" i="1"/>
  <c r="AF177" i="1"/>
  <c r="AF180" i="1"/>
  <c r="AF183" i="1"/>
  <c r="AF186" i="1"/>
  <c r="AF189" i="1"/>
  <c r="AF192" i="1"/>
  <c r="AF195" i="1"/>
  <c r="AF198" i="1"/>
  <c r="AF201" i="1"/>
  <c r="AF204" i="1"/>
  <c r="AF207" i="1"/>
  <c r="AF210" i="1"/>
  <c r="AF213" i="1"/>
  <c r="AF216" i="1"/>
  <c r="AF219" i="1"/>
  <c r="AF222" i="1"/>
  <c r="AF225" i="1"/>
  <c r="AF228" i="1"/>
  <c r="AF231" i="1"/>
  <c r="AF234" i="1"/>
  <c r="AF237" i="1"/>
  <c r="AF240" i="1"/>
  <c r="AF243" i="1"/>
  <c r="AF246" i="1"/>
  <c r="AF249" i="1"/>
  <c r="AF252" i="1"/>
  <c r="AF255" i="1"/>
  <c r="AF258" i="1"/>
  <c r="AF261" i="1"/>
  <c r="AF264" i="1"/>
  <c r="AF267" i="1"/>
  <c r="AF270" i="1"/>
  <c r="AF273" i="1"/>
  <c r="AF276" i="1"/>
  <c r="AF279" i="1"/>
  <c r="AF282" i="1"/>
  <c r="AF285" i="1"/>
  <c r="AF288" i="1"/>
  <c r="AF291" i="1"/>
  <c r="AF294" i="1"/>
  <c r="AF297" i="1"/>
  <c r="AF300" i="1"/>
  <c r="AF303" i="1"/>
  <c r="AF306" i="1"/>
  <c r="AF309" i="1"/>
  <c r="AF312" i="1"/>
  <c r="AF315" i="1"/>
  <c r="AF318" i="1"/>
  <c r="AF321" i="1"/>
  <c r="AF324" i="1"/>
  <c r="AF327" i="1"/>
  <c r="AF330" i="1"/>
  <c r="AF333" i="1"/>
  <c r="AF336" i="1"/>
  <c r="AF339" i="1"/>
  <c r="AF342" i="1"/>
  <c r="AF345" i="1"/>
  <c r="AF348" i="1"/>
  <c r="AF351" i="1"/>
  <c r="AF354" i="1"/>
  <c r="AF357" i="1"/>
  <c r="AF360" i="1"/>
  <c r="AF363" i="1"/>
  <c r="AF366" i="1"/>
  <c r="AF369" i="1"/>
  <c r="AF372" i="1"/>
  <c r="AF375" i="1"/>
  <c r="AF378" i="1"/>
  <c r="AF381" i="1"/>
  <c r="AF384" i="1"/>
  <c r="AF387" i="1"/>
  <c r="AF390" i="1"/>
  <c r="AF393" i="1"/>
  <c r="AF396" i="1"/>
  <c r="AF399" i="1"/>
  <c r="AF402" i="1"/>
  <c r="AF405" i="1"/>
  <c r="AF408" i="1"/>
  <c r="AF411" i="1"/>
  <c r="AF414" i="1"/>
  <c r="AF417" i="1"/>
  <c r="AF420" i="1"/>
  <c r="AF423" i="1"/>
  <c r="AF426" i="1"/>
  <c r="AF429" i="1"/>
  <c r="AF432" i="1"/>
  <c r="AF435" i="1"/>
  <c r="AF438" i="1"/>
  <c r="AF441" i="1"/>
  <c r="AF444" i="1"/>
  <c r="AF447" i="1"/>
  <c r="AF450" i="1"/>
  <c r="AF453" i="1"/>
  <c r="AF456" i="1"/>
  <c r="AF459" i="1"/>
  <c r="AF462" i="1"/>
  <c r="AF465" i="1"/>
  <c r="AF468" i="1"/>
  <c r="AF471" i="1"/>
  <c r="AF474" i="1"/>
  <c r="AF477" i="1"/>
  <c r="AF480" i="1"/>
  <c r="AF483" i="1"/>
  <c r="AF486" i="1"/>
  <c r="AF489" i="1"/>
  <c r="AF492" i="1"/>
  <c r="AF495" i="1"/>
  <c r="AF498" i="1"/>
  <c r="AF501" i="1"/>
  <c r="AF504" i="1"/>
  <c r="AF507" i="1"/>
  <c r="AF510" i="1"/>
  <c r="AF513" i="1"/>
  <c r="AF516" i="1"/>
  <c r="AF519" i="1"/>
  <c r="O8" i="1" l="1"/>
  <c r="Y13" i="1" l="1"/>
  <c r="Y11" i="1"/>
  <c r="Y8" i="1"/>
  <c r="AB8" i="1" s="1"/>
  <c r="AC9" i="1" l="1"/>
  <c r="Z12" i="1" l="1"/>
  <c r="Z11" i="1"/>
  <c r="Z10" i="1"/>
  <c r="Z9" i="1"/>
  <c r="X12" i="1"/>
  <c r="W12" i="1"/>
  <c r="Y12" i="1" l="1"/>
  <c r="AG9" i="1"/>
  <c r="K8" i="1"/>
  <c r="J9" i="1"/>
  <c r="K9" i="1" s="1"/>
  <c r="J10" i="1" l="1"/>
  <c r="M3" i="1"/>
  <c r="L3" i="1" s="1"/>
  <c r="L5" i="1" l="1"/>
  <c r="L4" i="1"/>
  <c r="K10" i="1"/>
  <c r="J11" i="1"/>
  <c r="C8" i="1"/>
  <c r="D8" i="1"/>
  <c r="K11" i="1" l="1"/>
  <c r="J12" i="1"/>
  <c r="L1" i="1"/>
  <c r="O13" i="1"/>
  <c r="K12" i="1" l="1"/>
  <c r="J13" i="1"/>
  <c r="H8" i="1"/>
  <c r="E8" i="1"/>
  <c r="I8" i="1"/>
  <c r="C9" i="1"/>
  <c r="D9" i="1"/>
  <c r="J14" i="1" l="1"/>
  <c r="K13" i="1"/>
  <c r="E9" i="1"/>
  <c r="H9" i="1"/>
  <c r="J15" i="1" l="1"/>
  <c r="K14" i="1"/>
  <c r="O9" i="1"/>
  <c r="O10" i="1"/>
  <c r="O11" i="1"/>
  <c r="O12" i="1"/>
  <c r="P8" i="1" l="1"/>
  <c r="J16" i="1"/>
  <c r="K15" i="1"/>
  <c r="M8" i="1"/>
  <c r="J17" i="1" l="1"/>
  <c r="K16" i="1"/>
  <c r="AY9" i="1"/>
  <c r="AY10" i="1" s="1"/>
  <c r="AY11" i="1" s="1"/>
  <c r="AY12" i="1" s="1"/>
  <c r="AY13" i="1" s="1"/>
  <c r="AY14" i="1" s="1"/>
  <c r="AY15" i="1" s="1"/>
  <c r="J18" i="1" l="1"/>
  <c r="K17" i="1"/>
  <c r="V1" i="1"/>
  <c r="J19" i="1" l="1"/>
  <c r="K18" i="1"/>
  <c r="J20" i="1" l="1"/>
  <c r="K19" i="1"/>
  <c r="M9" i="1"/>
  <c r="M10" i="1"/>
  <c r="M11" i="1"/>
  <c r="M12" i="1"/>
  <c r="J21" i="1" l="1"/>
  <c r="K20" i="1"/>
  <c r="AT15" i="1"/>
  <c r="AT14" i="1"/>
  <c r="AU14" i="1" s="1"/>
  <c r="AT13" i="1"/>
  <c r="AT12" i="1"/>
  <c r="AT11" i="1"/>
  <c r="AT10" i="1"/>
  <c r="AU10" i="1" s="1"/>
  <c r="AT9" i="1"/>
  <c r="AT8" i="1"/>
  <c r="AT67" i="1"/>
  <c r="AT68" i="1"/>
  <c r="AU68" i="1" s="1"/>
  <c r="AT69" i="1"/>
  <c r="AT66" i="1"/>
  <c r="AT61" i="1"/>
  <c r="AT62" i="1"/>
  <c r="AU62" i="1" s="1"/>
  <c r="AT63" i="1"/>
  <c r="AT64" i="1"/>
  <c r="AU64" i="1" s="1"/>
  <c r="AT65" i="1"/>
  <c r="AT60" i="1"/>
  <c r="AT50" i="1"/>
  <c r="AT51" i="1"/>
  <c r="AU51" i="1" s="1"/>
  <c r="AT52" i="1"/>
  <c r="AT53" i="1"/>
  <c r="AU53" i="1" s="1"/>
  <c r="AT54" i="1"/>
  <c r="AT55" i="1"/>
  <c r="AU55" i="1" s="1"/>
  <c r="AT56" i="1"/>
  <c r="AT57" i="1"/>
  <c r="AU57" i="1" s="1"/>
  <c r="AT58" i="1"/>
  <c r="AT59" i="1"/>
  <c r="AU59" i="1" s="1"/>
  <c r="AT49" i="1"/>
  <c r="AT43" i="1"/>
  <c r="AU43" i="1" s="1"/>
  <c r="AT44" i="1"/>
  <c r="AT45" i="1"/>
  <c r="AU45" i="1" s="1"/>
  <c r="AT46" i="1"/>
  <c r="AT47" i="1"/>
  <c r="AU47" i="1" s="1"/>
  <c r="AT48" i="1"/>
  <c r="AT42" i="1"/>
  <c r="AT36" i="1"/>
  <c r="AT37" i="1"/>
  <c r="AU37" i="1" s="1"/>
  <c r="AT38" i="1"/>
  <c r="AT39" i="1"/>
  <c r="AU39" i="1" s="1"/>
  <c r="AT40" i="1"/>
  <c r="AT41" i="1"/>
  <c r="AU41" i="1" s="1"/>
  <c r="AT35" i="1"/>
  <c r="AT25" i="1"/>
  <c r="AT26" i="1"/>
  <c r="AT27" i="1"/>
  <c r="AU27" i="1" s="1"/>
  <c r="AT28" i="1"/>
  <c r="AT29" i="1"/>
  <c r="AU29" i="1" s="1"/>
  <c r="AT30" i="1"/>
  <c r="AT31" i="1"/>
  <c r="AU31" i="1" s="1"/>
  <c r="AT32" i="1"/>
  <c r="AT33" i="1"/>
  <c r="AU33" i="1" s="1"/>
  <c r="AT34" i="1"/>
  <c r="AT24" i="1"/>
  <c r="AT17" i="1"/>
  <c r="AT18" i="1"/>
  <c r="AU18" i="1" s="1"/>
  <c r="AT19" i="1"/>
  <c r="AT20" i="1"/>
  <c r="AU20" i="1" s="1"/>
  <c r="AT21" i="1"/>
  <c r="AT22" i="1"/>
  <c r="AU22" i="1" s="1"/>
  <c r="AT23" i="1"/>
  <c r="AT16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1" i="1" l="1"/>
  <c r="AV24" i="1"/>
  <c r="AU12" i="1"/>
  <c r="AV25" i="1"/>
  <c r="AU46" i="1"/>
  <c r="AU56" i="1"/>
  <c r="AU52" i="1"/>
  <c r="AU65" i="1"/>
  <c r="AU61" i="1"/>
  <c r="AU67" i="1"/>
  <c r="AU48" i="1"/>
  <c r="AU44" i="1"/>
  <c r="AU58" i="1"/>
  <c r="AU54" i="1"/>
  <c r="AU50" i="1"/>
  <c r="AU63" i="1"/>
  <c r="AU69" i="1"/>
  <c r="AU23" i="1"/>
  <c r="AU19" i="1"/>
  <c r="AU34" i="1"/>
  <c r="AU30" i="1"/>
  <c r="AU26" i="1"/>
  <c r="AU40" i="1"/>
  <c r="AU36" i="1"/>
  <c r="AU11" i="1"/>
  <c r="AU15" i="1"/>
  <c r="AU25" i="1"/>
  <c r="AU21" i="1"/>
  <c r="AU17" i="1"/>
  <c r="AU32" i="1"/>
  <c r="AU28" i="1"/>
  <c r="AU38" i="1"/>
  <c r="AU9" i="1"/>
  <c r="AU13" i="1"/>
  <c r="J22" i="1"/>
  <c r="K21" i="1"/>
  <c r="AA1" i="1"/>
  <c r="AX25" i="1" l="1"/>
  <c r="AX26" i="1"/>
  <c r="AX31" i="1"/>
  <c r="AX29" i="1"/>
  <c r="AX28" i="1"/>
  <c r="AX30" i="1"/>
  <c r="AX27" i="1"/>
  <c r="AX32" i="1"/>
  <c r="J23" i="1"/>
  <c r="K22" i="1"/>
  <c r="X1" i="1"/>
  <c r="W1" i="1"/>
  <c r="Y52" i="1"/>
  <c r="Y51" i="1"/>
  <c r="AB51" i="1" s="1"/>
  <c r="Y48" i="1"/>
  <c r="AB9" i="1"/>
  <c r="Y45" i="1"/>
  <c r="P48" i="1"/>
  <c r="P47" i="1"/>
  <c r="P46" i="1"/>
  <c r="P45" i="1"/>
  <c r="P44" i="1"/>
  <c r="P43" i="1"/>
  <c r="Y44" i="1"/>
  <c r="AB44" i="1" s="1"/>
  <c r="Y20" i="1"/>
  <c r="AB20" i="1" s="1"/>
  <c r="P14" i="1"/>
  <c r="Y24" i="1"/>
  <c r="P13" i="1"/>
  <c r="P12" i="1"/>
  <c r="S1" i="1"/>
  <c r="Y27" i="1"/>
  <c r="P38" i="1"/>
  <c r="P39" i="1"/>
  <c r="P40" i="1"/>
  <c r="P41" i="1"/>
  <c r="P42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15" i="1"/>
  <c r="P17" i="1"/>
  <c r="P19" i="1"/>
  <c r="P20" i="1"/>
  <c r="P21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9" i="1"/>
  <c r="P10" i="1"/>
  <c r="P11" i="1"/>
  <c r="J24" i="1" l="1"/>
  <c r="K23" i="1"/>
  <c r="U1" i="1"/>
  <c r="AB48" i="1"/>
  <c r="AB45" i="1"/>
  <c r="R1" i="1"/>
  <c r="AB52" i="1"/>
  <c r="AB24" i="1"/>
  <c r="AB27" i="1"/>
  <c r="Y30" i="1"/>
  <c r="AB30" i="1" s="1"/>
  <c r="P18" i="1"/>
  <c r="Y22" i="1"/>
  <c r="AB22" i="1" s="1"/>
  <c r="P22" i="1"/>
  <c r="P16" i="1"/>
  <c r="Y16" i="1"/>
  <c r="AB16" i="1" s="1"/>
  <c r="Y14" i="1"/>
  <c r="AC12" i="1" s="1"/>
  <c r="AG12" i="1" s="1"/>
  <c r="Y15" i="1"/>
  <c r="Y19" i="1"/>
  <c r="Y21" i="1"/>
  <c r="Y23" i="1"/>
  <c r="AB23" i="1" s="1"/>
  <c r="Y25" i="1"/>
  <c r="AB25" i="1" s="1"/>
  <c r="Y26" i="1"/>
  <c r="AB26" i="1" s="1"/>
  <c r="Y28" i="1"/>
  <c r="AB28" i="1" s="1"/>
  <c r="Y29" i="1"/>
  <c r="AB29" i="1" s="1"/>
  <c r="Y31" i="1"/>
  <c r="AB31" i="1" s="1"/>
  <c r="Y32" i="1"/>
  <c r="AB32" i="1" s="1"/>
  <c r="Y33" i="1"/>
  <c r="AB33" i="1" s="1"/>
  <c r="Y34" i="1"/>
  <c r="AB34" i="1" s="1"/>
  <c r="Y35" i="1"/>
  <c r="AB35" i="1" s="1"/>
  <c r="Y36" i="1"/>
  <c r="AB36" i="1" s="1"/>
  <c r="Y37" i="1"/>
  <c r="AB37" i="1" s="1"/>
  <c r="Y38" i="1"/>
  <c r="AB38" i="1" s="1"/>
  <c r="Y39" i="1"/>
  <c r="AB39" i="1" s="1"/>
  <c r="Y40" i="1"/>
  <c r="AB40" i="1" s="1"/>
  <c r="Y41" i="1"/>
  <c r="AB41" i="1" s="1"/>
  <c r="Y42" i="1"/>
  <c r="AB42" i="1" s="1"/>
  <c r="Y43" i="1"/>
  <c r="AB43" i="1" s="1"/>
  <c r="Y46" i="1"/>
  <c r="AB46" i="1" s="1"/>
  <c r="Y47" i="1"/>
  <c r="AB47" i="1" s="1"/>
  <c r="Y49" i="1"/>
  <c r="AB49" i="1" s="1"/>
  <c r="Y50" i="1"/>
  <c r="AB50" i="1" s="1"/>
  <c r="Y53" i="1"/>
  <c r="AB53" i="1" s="1"/>
  <c r="Y54" i="1"/>
  <c r="AB54" i="1" s="1"/>
  <c r="Y55" i="1"/>
  <c r="AB55" i="1" s="1"/>
  <c r="Y56" i="1"/>
  <c r="AB56" i="1" s="1"/>
  <c r="Y57" i="1"/>
  <c r="AB57" i="1" s="1"/>
  <c r="Y58" i="1"/>
  <c r="AB58" i="1" s="1"/>
  <c r="Y59" i="1"/>
  <c r="AB59" i="1" s="1"/>
  <c r="Y60" i="1"/>
  <c r="Y61" i="1"/>
  <c r="AB61" i="1" s="1"/>
  <c r="Y62" i="1"/>
  <c r="AB62" i="1" s="1"/>
  <c r="Y63" i="1"/>
  <c r="Y67" i="1"/>
  <c r="AB67" i="1" s="1"/>
  <c r="Y68" i="1"/>
  <c r="Y69" i="1"/>
  <c r="AB69" i="1" s="1"/>
  <c r="Y70" i="1"/>
  <c r="AB70" i="1" s="1"/>
  <c r="Y71" i="1"/>
  <c r="AB71" i="1" s="1"/>
  <c r="Y72" i="1"/>
  <c r="AB72" i="1" s="1"/>
  <c r="Y73" i="1"/>
  <c r="AB73" i="1" s="1"/>
  <c r="Y74" i="1"/>
  <c r="Y75" i="1"/>
  <c r="AB75" i="1" s="1"/>
  <c r="Y76" i="1"/>
  <c r="AB76" i="1" s="1"/>
  <c r="Y77" i="1"/>
  <c r="AB77" i="1" s="1"/>
  <c r="Y78" i="1"/>
  <c r="AB78" i="1" s="1"/>
  <c r="Y79" i="1"/>
  <c r="AB79" i="1" s="1"/>
  <c r="Y80" i="1"/>
  <c r="AB80" i="1" s="1"/>
  <c r="Y81" i="1"/>
  <c r="AB81" i="1" s="1"/>
  <c r="Y82" i="1"/>
  <c r="AB82" i="1" s="1"/>
  <c r="Y83" i="1"/>
  <c r="AB83" i="1" s="1"/>
  <c r="Y84" i="1"/>
  <c r="AB84" i="1" s="1"/>
  <c r="Y85" i="1"/>
  <c r="AB85" i="1" s="1"/>
  <c r="Y86" i="1"/>
  <c r="AB86" i="1" s="1"/>
  <c r="Y87" i="1"/>
  <c r="AB87" i="1" s="1"/>
  <c r="Y88" i="1"/>
  <c r="AB88" i="1" s="1"/>
  <c r="Y89" i="1"/>
  <c r="AB89" i="1" s="1"/>
  <c r="Y90" i="1"/>
  <c r="AB90" i="1" s="1"/>
  <c r="Y91" i="1"/>
  <c r="AB91" i="1" s="1"/>
  <c r="Y93" i="1"/>
  <c r="AB93" i="1" s="1"/>
  <c r="Y94" i="1"/>
  <c r="AB94" i="1" s="1"/>
  <c r="Y95" i="1"/>
  <c r="AB95" i="1" s="1"/>
  <c r="Y96" i="1"/>
  <c r="AB96" i="1" s="1"/>
  <c r="Y97" i="1"/>
  <c r="AB97" i="1" s="1"/>
  <c r="Y98" i="1"/>
  <c r="AB98" i="1" s="1"/>
  <c r="Y99" i="1"/>
  <c r="AB99" i="1" s="1"/>
  <c r="Y100" i="1"/>
  <c r="AB100" i="1" s="1"/>
  <c r="Y102" i="1"/>
  <c r="AB102" i="1" s="1"/>
  <c r="Y103" i="1"/>
  <c r="AB103" i="1" s="1"/>
  <c r="Y105" i="1"/>
  <c r="AB105" i="1" s="1"/>
  <c r="Y106" i="1"/>
  <c r="AB106" i="1" s="1"/>
  <c r="Y107" i="1"/>
  <c r="AB107" i="1" s="1"/>
  <c r="Y108" i="1"/>
  <c r="AB108" i="1" s="1"/>
  <c r="Y109" i="1"/>
  <c r="AB109" i="1" s="1"/>
  <c r="Y110" i="1"/>
  <c r="AB110" i="1" s="1"/>
  <c r="Y111" i="1"/>
  <c r="AB111" i="1" s="1"/>
  <c r="Y112" i="1"/>
  <c r="AB112" i="1" s="1"/>
  <c r="Y113" i="1"/>
  <c r="AB113" i="1" s="1"/>
  <c r="Y114" i="1"/>
  <c r="AB114" i="1" s="1"/>
  <c r="Y115" i="1"/>
  <c r="AB115" i="1" s="1"/>
  <c r="Y116" i="1"/>
  <c r="AB116" i="1" s="1"/>
  <c r="Y117" i="1"/>
  <c r="AB117" i="1" s="1"/>
  <c r="Y118" i="1"/>
  <c r="AB118" i="1" s="1"/>
  <c r="Y119" i="1"/>
  <c r="AB119" i="1" s="1"/>
  <c r="Y120" i="1"/>
  <c r="AB120" i="1" s="1"/>
  <c r="Y121" i="1"/>
  <c r="AB121" i="1" s="1"/>
  <c r="Y122" i="1"/>
  <c r="AB122" i="1" s="1"/>
  <c r="Y123" i="1"/>
  <c r="AB123" i="1" s="1"/>
  <c r="Y124" i="1"/>
  <c r="AB124" i="1" s="1"/>
  <c r="Y125" i="1"/>
  <c r="AB125" i="1" s="1"/>
  <c r="Y126" i="1"/>
  <c r="AB126" i="1" s="1"/>
  <c r="Y127" i="1"/>
  <c r="AB127" i="1" s="1"/>
  <c r="Y128" i="1"/>
  <c r="AB128" i="1" s="1"/>
  <c r="Y129" i="1"/>
  <c r="AB129" i="1" s="1"/>
  <c r="Y130" i="1"/>
  <c r="AB130" i="1" s="1"/>
  <c r="Y131" i="1"/>
  <c r="AB131" i="1" s="1"/>
  <c r="Y132" i="1"/>
  <c r="AB132" i="1" s="1"/>
  <c r="Y133" i="1"/>
  <c r="AB133" i="1" s="1"/>
  <c r="Y134" i="1"/>
  <c r="AB134" i="1" s="1"/>
  <c r="Y135" i="1"/>
  <c r="AB135" i="1" s="1"/>
  <c r="Y136" i="1"/>
  <c r="AB136" i="1" s="1"/>
  <c r="Y137" i="1"/>
  <c r="AB137" i="1" s="1"/>
  <c r="Y138" i="1"/>
  <c r="AB138" i="1" s="1"/>
  <c r="Y139" i="1"/>
  <c r="AB139" i="1" s="1"/>
  <c r="Y140" i="1"/>
  <c r="AB140" i="1" s="1"/>
  <c r="Y141" i="1"/>
  <c r="AB141" i="1" s="1"/>
  <c r="Y142" i="1"/>
  <c r="AB142" i="1" s="1"/>
  <c r="Y143" i="1"/>
  <c r="AB143" i="1" s="1"/>
  <c r="Y144" i="1"/>
  <c r="AB144" i="1" s="1"/>
  <c r="Y145" i="1"/>
  <c r="AB145" i="1" s="1"/>
  <c r="Y146" i="1"/>
  <c r="AB146" i="1" s="1"/>
  <c r="Y147" i="1"/>
  <c r="AB147" i="1" s="1"/>
  <c r="Y148" i="1"/>
  <c r="AB148" i="1" s="1"/>
  <c r="Y150" i="1"/>
  <c r="AB150" i="1" s="1"/>
  <c r="Y151" i="1"/>
  <c r="AB151" i="1" s="1"/>
  <c r="Y152" i="1"/>
  <c r="AB152" i="1" s="1"/>
  <c r="Y153" i="1"/>
  <c r="AB153" i="1" s="1"/>
  <c r="Y154" i="1"/>
  <c r="AB154" i="1" s="1"/>
  <c r="Y155" i="1"/>
  <c r="AB155" i="1" s="1"/>
  <c r="Y156" i="1"/>
  <c r="AB156" i="1" s="1"/>
  <c r="Y157" i="1"/>
  <c r="AB157" i="1" s="1"/>
  <c r="Y158" i="1"/>
  <c r="AB158" i="1" s="1"/>
  <c r="Y159" i="1"/>
  <c r="AB159" i="1" s="1"/>
  <c r="Y160" i="1"/>
  <c r="AB160" i="1" s="1"/>
  <c r="Y161" i="1"/>
  <c r="AB161" i="1" s="1"/>
  <c r="Y162" i="1"/>
  <c r="AB162" i="1" s="1"/>
  <c r="Y163" i="1"/>
  <c r="AB163" i="1" s="1"/>
  <c r="Y164" i="1"/>
  <c r="AB164" i="1" s="1"/>
  <c r="Y165" i="1"/>
  <c r="AB165" i="1" s="1"/>
  <c r="Y166" i="1"/>
  <c r="AB166" i="1" s="1"/>
  <c r="Y167" i="1"/>
  <c r="AB167" i="1" s="1"/>
  <c r="Y169" i="1"/>
  <c r="AB169" i="1" s="1"/>
  <c r="Y170" i="1"/>
  <c r="AB170" i="1" s="1"/>
  <c r="Y171" i="1"/>
  <c r="AB171" i="1" s="1"/>
  <c r="Y172" i="1"/>
  <c r="AB172" i="1" s="1"/>
  <c r="Y173" i="1"/>
  <c r="AB173" i="1" s="1"/>
  <c r="Y174" i="1"/>
  <c r="AB174" i="1" s="1"/>
  <c r="Y175" i="1"/>
  <c r="AB175" i="1" s="1"/>
  <c r="Y176" i="1"/>
  <c r="AB176" i="1" s="1"/>
  <c r="Y177" i="1"/>
  <c r="AB177" i="1" s="1"/>
  <c r="Y178" i="1"/>
  <c r="AB178" i="1" s="1"/>
  <c r="Y179" i="1"/>
  <c r="AB179" i="1" s="1"/>
  <c r="Y180" i="1"/>
  <c r="AB180" i="1" s="1"/>
  <c r="Y181" i="1"/>
  <c r="AB181" i="1" s="1"/>
  <c r="Y182" i="1"/>
  <c r="AB182" i="1" s="1"/>
  <c r="Y183" i="1"/>
  <c r="AB183" i="1" s="1"/>
  <c r="Y184" i="1"/>
  <c r="AB184" i="1" s="1"/>
  <c r="Y185" i="1"/>
  <c r="AB185" i="1" s="1"/>
  <c r="Y186" i="1"/>
  <c r="AB186" i="1" s="1"/>
  <c r="Y187" i="1"/>
  <c r="AB187" i="1" s="1"/>
  <c r="Y188" i="1"/>
  <c r="AB188" i="1" s="1"/>
  <c r="Y189" i="1"/>
  <c r="AB189" i="1" s="1"/>
  <c r="Y190" i="1"/>
  <c r="AB190" i="1" s="1"/>
  <c r="Y191" i="1"/>
  <c r="AB191" i="1" s="1"/>
  <c r="Y192" i="1"/>
  <c r="AB192" i="1" s="1"/>
  <c r="Y193" i="1"/>
  <c r="AB193" i="1" s="1"/>
  <c r="Y194" i="1"/>
  <c r="AB194" i="1" s="1"/>
  <c r="Y195" i="1"/>
  <c r="AB195" i="1" s="1"/>
  <c r="Y196" i="1"/>
  <c r="AB196" i="1" s="1"/>
  <c r="Y198" i="1"/>
  <c r="AB198" i="1" s="1"/>
  <c r="Y199" i="1"/>
  <c r="AB199" i="1" s="1"/>
  <c r="Y200" i="1"/>
  <c r="AB200" i="1" s="1"/>
  <c r="Y201" i="1"/>
  <c r="AB201" i="1" s="1"/>
  <c r="Y202" i="1"/>
  <c r="AB202" i="1" s="1"/>
  <c r="Y203" i="1"/>
  <c r="AB203" i="1" s="1"/>
  <c r="Y204" i="1"/>
  <c r="AB204" i="1" s="1"/>
  <c r="Y205" i="1"/>
  <c r="AB205" i="1" s="1"/>
  <c r="Y206" i="1"/>
  <c r="AB206" i="1" s="1"/>
  <c r="Y207" i="1"/>
  <c r="AB207" i="1" s="1"/>
  <c r="Y208" i="1"/>
  <c r="AB208" i="1" s="1"/>
  <c r="Y209" i="1"/>
  <c r="AB209" i="1" s="1"/>
  <c r="Y210" i="1"/>
  <c r="AB210" i="1" s="1"/>
  <c r="Y211" i="1"/>
  <c r="AB211" i="1" s="1"/>
  <c r="Y212" i="1"/>
  <c r="AB212" i="1" s="1"/>
  <c r="Y213" i="1"/>
  <c r="AB213" i="1" s="1"/>
  <c r="Y214" i="1"/>
  <c r="AB214" i="1" s="1"/>
  <c r="Y215" i="1"/>
  <c r="AB215" i="1" s="1"/>
  <c r="Y216" i="1"/>
  <c r="AB216" i="1" s="1"/>
  <c r="Y217" i="1"/>
  <c r="AB217" i="1" s="1"/>
  <c r="Y218" i="1"/>
  <c r="AB218" i="1" s="1"/>
  <c r="Y219" i="1"/>
  <c r="AB219" i="1" s="1"/>
  <c r="Y220" i="1"/>
  <c r="AB220" i="1" s="1"/>
  <c r="Y221" i="1"/>
  <c r="AB221" i="1" s="1"/>
  <c r="Y222" i="1"/>
  <c r="AB222" i="1" s="1"/>
  <c r="Y223" i="1"/>
  <c r="AB223" i="1" s="1"/>
  <c r="Y224" i="1"/>
  <c r="AB224" i="1" s="1"/>
  <c r="Y225" i="1"/>
  <c r="AB225" i="1" s="1"/>
  <c r="Y226" i="1"/>
  <c r="AB226" i="1" s="1"/>
  <c r="Y227" i="1"/>
  <c r="AB227" i="1" s="1"/>
  <c r="Y228" i="1"/>
  <c r="AB228" i="1" s="1"/>
  <c r="Y229" i="1"/>
  <c r="AB229" i="1" s="1"/>
  <c r="Y230" i="1"/>
  <c r="AB230" i="1" s="1"/>
  <c r="Y231" i="1"/>
  <c r="AB231" i="1" s="1"/>
  <c r="Y232" i="1"/>
  <c r="AB232" i="1" s="1"/>
  <c r="Y233" i="1"/>
  <c r="AB233" i="1" s="1"/>
  <c r="Y234" i="1"/>
  <c r="AB234" i="1" s="1"/>
  <c r="Y235" i="1"/>
  <c r="AB235" i="1" s="1"/>
  <c r="Y236" i="1"/>
  <c r="AB236" i="1" s="1"/>
  <c r="Y237" i="1"/>
  <c r="AB237" i="1" s="1"/>
  <c r="Y238" i="1"/>
  <c r="AB238" i="1" s="1"/>
  <c r="Y239" i="1"/>
  <c r="AB239" i="1" s="1"/>
  <c r="Y240" i="1"/>
  <c r="AB240" i="1" s="1"/>
  <c r="Y241" i="1"/>
  <c r="AB241" i="1" s="1"/>
  <c r="Y242" i="1"/>
  <c r="AB242" i="1" s="1"/>
  <c r="Y243" i="1"/>
  <c r="AB243" i="1" s="1"/>
  <c r="Y244" i="1"/>
  <c r="AB244" i="1" s="1"/>
  <c r="Y245" i="1"/>
  <c r="AB245" i="1" s="1"/>
  <c r="Y246" i="1"/>
  <c r="AB246" i="1" s="1"/>
  <c r="Y247" i="1"/>
  <c r="AB247" i="1" s="1"/>
  <c r="Y248" i="1"/>
  <c r="AB248" i="1" s="1"/>
  <c r="Y249" i="1"/>
  <c r="AB249" i="1" s="1"/>
  <c r="Y250" i="1"/>
  <c r="AB250" i="1" s="1"/>
  <c r="Y251" i="1"/>
  <c r="AB251" i="1" s="1"/>
  <c r="Y252" i="1"/>
  <c r="AB252" i="1" s="1"/>
  <c r="Y253" i="1"/>
  <c r="AB253" i="1" s="1"/>
  <c r="Y254" i="1"/>
  <c r="AB254" i="1" s="1"/>
  <c r="Y255" i="1"/>
  <c r="AB255" i="1" s="1"/>
  <c r="Y256" i="1"/>
  <c r="AB256" i="1" s="1"/>
  <c r="Y257" i="1"/>
  <c r="AB257" i="1" s="1"/>
  <c r="Y258" i="1"/>
  <c r="AB258" i="1" s="1"/>
  <c r="Y259" i="1"/>
  <c r="AB259" i="1" s="1"/>
  <c r="Y260" i="1"/>
  <c r="AB260" i="1" s="1"/>
  <c r="Y262" i="1"/>
  <c r="AB262" i="1" s="1"/>
  <c r="Y263" i="1"/>
  <c r="AB263" i="1" s="1"/>
  <c r="Y264" i="1"/>
  <c r="AB264" i="1" s="1"/>
  <c r="Y265" i="1"/>
  <c r="AB265" i="1" s="1"/>
  <c r="Y266" i="1"/>
  <c r="AB266" i="1" s="1"/>
  <c r="Y267" i="1"/>
  <c r="AB267" i="1" s="1"/>
  <c r="Y268" i="1"/>
  <c r="AB268" i="1" s="1"/>
  <c r="Y269" i="1"/>
  <c r="AB269" i="1" s="1"/>
  <c r="Y270" i="1"/>
  <c r="AB270" i="1" s="1"/>
  <c r="Y271" i="1"/>
  <c r="AB271" i="1" s="1"/>
  <c r="Y272" i="1"/>
  <c r="AB272" i="1" s="1"/>
  <c r="Y273" i="1"/>
  <c r="AB273" i="1" s="1"/>
  <c r="Y274" i="1"/>
  <c r="AB274" i="1" s="1"/>
  <c r="Y275" i="1"/>
  <c r="AB275" i="1" s="1"/>
  <c r="Y276" i="1"/>
  <c r="AB276" i="1" s="1"/>
  <c r="Y277" i="1"/>
  <c r="AB277" i="1" s="1"/>
  <c r="Y278" i="1"/>
  <c r="AB278" i="1" s="1"/>
  <c r="Y279" i="1"/>
  <c r="AB279" i="1" s="1"/>
  <c r="Y280" i="1"/>
  <c r="AB280" i="1" s="1"/>
  <c r="Y281" i="1"/>
  <c r="AB281" i="1" s="1"/>
  <c r="Y282" i="1"/>
  <c r="AB282" i="1" s="1"/>
  <c r="Y283" i="1"/>
  <c r="AB283" i="1" s="1"/>
  <c r="Y284" i="1"/>
  <c r="AB284" i="1" s="1"/>
  <c r="Y285" i="1"/>
  <c r="AB285" i="1" s="1"/>
  <c r="Y286" i="1"/>
  <c r="AB286" i="1" s="1"/>
  <c r="Y287" i="1"/>
  <c r="AB287" i="1" s="1"/>
  <c r="Y288" i="1"/>
  <c r="AB288" i="1" s="1"/>
  <c r="Y289" i="1"/>
  <c r="AB289" i="1" s="1"/>
  <c r="Y290" i="1"/>
  <c r="AB290" i="1" s="1"/>
  <c r="Y291" i="1"/>
  <c r="AB291" i="1" s="1"/>
  <c r="Y292" i="1"/>
  <c r="AB292" i="1" s="1"/>
  <c r="Y293" i="1"/>
  <c r="AB293" i="1" s="1"/>
  <c r="Y294" i="1"/>
  <c r="AB294" i="1" s="1"/>
  <c r="Y295" i="1"/>
  <c r="AB295" i="1" s="1"/>
  <c r="Y296" i="1"/>
  <c r="AB296" i="1" s="1"/>
  <c r="Y297" i="1"/>
  <c r="AB297" i="1" s="1"/>
  <c r="Y298" i="1"/>
  <c r="AB298" i="1" s="1"/>
  <c r="Y299" i="1"/>
  <c r="AB299" i="1" s="1"/>
  <c r="Y300" i="1"/>
  <c r="AB300" i="1" s="1"/>
  <c r="Y301" i="1"/>
  <c r="AB301" i="1" s="1"/>
  <c r="Y302" i="1"/>
  <c r="AB302" i="1" s="1"/>
  <c r="Y303" i="1"/>
  <c r="AB303" i="1" s="1"/>
  <c r="Y304" i="1"/>
  <c r="AB304" i="1" s="1"/>
  <c r="Y305" i="1"/>
  <c r="AB305" i="1" s="1"/>
  <c r="Y306" i="1"/>
  <c r="AB306" i="1" s="1"/>
  <c r="Y307" i="1"/>
  <c r="AB307" i="1" s="1"/>
  <c r="Y308" i="1"/>
  <c r="AB308" i="1" s="1"/>
  <c r="Y309" i="1"/>
  <c r="AB309" i="1" s="1"/>
  <c r="Y310" i="1"/>
  <c r="AB310" i="1" s="1"/>
  <c r="Y311" i="1"/>
  <c r="AB311" i="1" s="1"/>
  <c r="Y312" i="1"/>
  <c r="AB312" i="1" s="1"/>
  <c r="Y313" i="1"/>
  <c r="AB313" i="1" s="1"/>
  <c r="Y314" i="1"/>
  <c r="AB314" i="1" s="1"/>
  <c r="Y315" i="1"/>
  <c r="AB315" i="1" s="1"/>
  <c r="Y316" i="1"/>
  <c r="AB316" i="1" s="1"/>
  <c r="Y317" i="1"/>
  <c r="AB317" i="1" s="1"/>
  <c r="Y318" i="1"/>
  <c r="AB318" i="1" s="1"/>
  <c r="Y319" i="1"/>
  <c r="AB319" i="1" s="1"/>
  <c r="Y320" i="1"/>
  <c r="AB320" i="1" s="1"/>
  <c r="Y321" i="1"/>
  <c r="AB321" i="1" s="1"/>
  <c r="Y322" i="1"/>
  <c r="AB322" i="1" s="1"/>
  <c r="Y323" i="1"/>
  <c r="AB323" i="1" s="1"/>
  <c r="Y324" i="1"/>
  <c r="AB324" i="1" s="1"/>
  <c r="Y326" i="1"/>
  <c r="AB326" i="1" s="1"/>
  <c r="Y327" i="1"/>
  <c r="AB327" i="1" s="1"/>
  <c r="Y328" i="1"/>
  <c r="AB328" i="1" s="1"/>
  <c r="Y329" i="1"/>
  <c r="AB329" i="1" s="1"/>
  <c r="Y330" i="1"/>
  <c r="AB330" i="1" s="1"/>
  <c r="Y331" i="1"/>
  <c r="AB331" i="1" s="1"/>
  <c r="Y332" i="1"/>
  <c r="AB332" i="1" s="1"/>
  <c r="Y333" i="1"/>
  <c r="AB333" i="1" s="1"/>
  <c r="Y334" i="1"/>
  <c r="AB334" i="1" s="1"/>
  <c r="Y335" i="1"/>
  <c r="AB335" i="1" s="1"/>
  <c r="Y336" i="1"/>
  <c r="AB336" i="1" s="1"/>
  <c r="Y337" i="1"/>
  <c r="AB337" i="1" s="1"/>
  <c r="Y338" i="1"/>
  <c r="AB338" i="1" s="1"/>
  <c r="Y339" i="1"/>
  <c r="AB339" i="1" s="1"/>
  <c r="Y340" i="1"/>
  <c r="AB340" i="1" s="1"/>
  <c r="Y341" i="1"/>
  <c r="AB341" i="1" s="1"/>
  <c r="Y342" i="1"/>
  <c r="AB342" i="1" s="1"/>
  <c r="Y343" i="1"/>
  <c r="AB343" i="1" s="1"/>
  <c r="Y344" i="1"/>
  <c r="AB344" i="1" s="1"/>
  <c r="Y345" i="1"/>
  <c r="AB345" i="1" s="1"/>
  <c r="Y346" i="1"/>
  <c r="AB346" i="1" s="1"/>
  <c r="Y347" i="1"/>
  <c r="AB347" i="1" s="1"/>
  <c r="Y348" i="1"/>
  <c r="AB348" i="1" s="1"/>
  <c r="Y349" i="1"/>
  <c r="AB349" i="1" s="1"/>
  <c r="Y350" i="1"/>
  <c r="AB350" i="1" s="1"/>
  <c r="Y351" i="1"/>
  <c r="AB351" i="1" s="1"/>
  <c r="Y352" i="1"/>
  <c r="AB352" i="1" s="1"/>
  <c r="Y353" i="1"/>
  <c r="AB353" i="1" s="1"/>
  <c r="Y354" i="1"/>
  <c r="AB354" i="1" s="1"/>
  <c r="Y355" i="1"/>
  <c r="AB355" i="1" s="1"/>
  <c r="Y356" i="1"/>
  <c r="AB356" i="1" s="1"/>
  <c r="Y357" i="1"/>
  <c r="AB357" i="1" s="1"/>
  <c r="Y358" i="1"/>
  <c r="AB358" i="1" s="1"/>
  <c r="Y359" i="1"/>
  <c r="AB359" i="1" s="1"/>
  <c r="Y360" i="1"/>
  <c r="AB360" i="1" s="1"/>
  <c r="Y361" i="1"/>
  <c r="AB361" i="1" s="1"/>
  <c r="Y362" i="1"/>
  <c r="AB362" i="1" s="1"/>
  <c r="Y363" i="1"/>
  <c r="AB363" i="1" s="1"/>
  <c r="Y364" i="1"/>
  <c r="AB364" i="1" s="1"/>
  <c r="Y365" i="1"/>
  <c r="AB365" i="1" s="1"/>
  <c r="Y366" i="1"/>
  <c r="AB366" i="1" s="1"/>
  <c r="Y367" i="1"/>
  <c r="AB367" i="1" s="1"/>
  <c r="Y368" i="1"/>
  <c r="AB368" i="1" s="1"/>
  <c r="Y369" i="1"/>
  <c r="AB369" i="1" s="1"/>
  <c r="Y370" i="1"/>
  <c r="AB370" i="1" s="1"/>
  <c r="Y371" i="1"/>
  <c r="AB371" i="1" s="1"/>
  <c r="Y372" i="1"/>
  <c r="AB372" i="1" s="1"/>
  <c r="Y373" i="1"/>
  <c r="AB373" i="1" s="1"/>
  <c r="Y374" i="1"/>
  <c r="AB374" i="1" s="1"/>
  <c r="Y375" i="1"/>
  <c r="AB375" i="1" s="1"/>
  <c r="Y376" i="1"/>
  <c r="AB376" i="1" s="1"/>
  <c r="Y377" i="1"/>
  <c r="AB377" i="1" s="1"/>
  <c r="Y378" i="1"/>
  <c r="AB378" i="1" s="1"/>
  <c r="Y379" i="1"/>
  <c r="AB379" i="1" s="1"/>
  <c r="Y380" i="1"/>
  <c r="AB380" i="1" s="1"/>
  <c r="Y381" i="1"/>
  <c r="AB381" i="1" s="1"/>
  <c r="Y382" i="1"/>
  <c r="AB382" i="1" s="1"/>
  <c r="Y383" i="1"/>
  <c r="AB383" i="1" s="1"/>
  <c r="Y384" i="1"/>
  <c r="AB384" i="1" s="1"/>
  <c r="Y385" i="1"/>
  <c r="AB385" i="1" s="1"/>
  <c r="Y386" i="1"/>
  <c r="AB386" i="1" s="1"/>
  <c r="Y387" i="1"/>
  <c r="AB387" i="1" s="1"/>
  <c r="Y388" i="1"/>
  <c r="AB388" i="1" s="1"/>
  <c r="Y390" i="1"/>
  <c r="AB390" i="1" s="1"/>
  <c r="Y391" i="1"/>
  <c r="AB391" i="1" s="1"/>
  <c r="Y392" i="1"/>
  <c r="AB392" i="1" s="1"/>
  <c r="Y393" i="1"/>
  <c r="AB393" i="1" s="1"/>
  <c r="Y394" i="1"/>
  <c r="AB394" i="1" s="1"/>
  <c r="Y395" i="1"/>
  <c r="AB395" i="1" s="1"/>
  <c r="Y396" i="1"/>
  <c r="AB396" i="1" s="1"/>
  <c r="Y397" i="1"/>
  <c r="AB397" i="1" s="1"/>
  <c r="Y398" i="1"/>
  <c r="AB398" i="1" s="1"/>
  <c r="Y399" i="1"/>
  <c r="AB399" i="1" s="1"/>
  <c r="Y400" i="1"/>
  <c r="AB400" i="1" s="1"/>
  <c r="Y401" i="1"/>
  <c r="AB401" i="1" s="1"/>
  <c r="Y402" i="1"/>
  <c r="AB402" i="1" s="1"/>
  <c r="Y403" i="1"/>
  <c r="AB403" i="1" s="1"/>
  <c r="Y404" i="1"/>
  <c r="AB404" i="1" s="1"/>
  <c r="Y405" i="1"/>
  <c r="AB405" i="1" s="1"/>
  <c r="Y406" i="1"/>
  <c r="AB406" i="1" s="1"/>
  <c r="Y407" i="1"/>
  <c r="AB407" i="1" s="1"/>
  <c r="Y408" i="1"/>
  <c r="AB408" i="1" s="1"/>
  <c r="Y409" i="1"/>
  <c r="AB409" i="1" s="1"/>
  <c r="Y410" i="1"/>
  <c r="AB410" i="1" s="1"/>
  <c r="Y411" i="1"/>
  <c r="AB411" i="1" s="1"/>
  <c r="Y412" i="1"/>
  <c r="AB412" i="1" s="1"/>
  <c r="Y413" i="1"/>
  <c r="AB413" i="1" s="1"/>
  <c r="Y414" i="1"/>
  <c r="AB414" i="1" s="1"/>
  <c r="Y415" i="1"/>
  <c r="AB415" i="1" s="1"/>
  <c r="Y416" i="1"/>
  <c r="AB416" i="1" s="1"/>
  <c r="Y417" i="1"/>
  <c r="AB417" i="1" s="1"/>
  <c r="Y418" i="1"/>
  <c r="AB418" i="1" s="1"/>
  <c r="Y419" i="1"/>
  <c r="AB419" i="1" s="1"/>
  <c r="Y420" i="1"/>
  <c r="AB420" i="1" s="1"/>
  <c r="Y421" i="1"/>
  <c r="AB421" i="1" s="1"/>
  <c r="Y422" i="1"/>
  <c r="AB422" i="1" s="1"/>
  <c r="Y423" i="1"/>
  <c r="AB423" i="1" s="1"/>
  <c r="Y424" i="1"/>
  <c r="AB424" i="1" s="1"/>
  <c r="Y425" i="1"/>
  <c r="AB425" i="1" s="1"/>
  <c r="Y426" i="1"/>
  <c r="AB426" i="1" s="1"/>
  <c r="Y427" i="1"/>
  <c r="AB427" i="1" s="1"/>
  <c r="Y428" i="1"/>
  <c r="AB428" i="1" s="1"/>
  <c r="Y429" i="1"/>
  <c r="AB429" i="1" s="1"/>
  <c r="Y430" i="1"/>
  <c r="AB430" i="1" s="1"/>
  <c r="Y431" i="1"/>
  <c r="AB431" i="1" s="1"/>
  <c r="Y432" i="1"/>
  <c r="AB432" i="1" s="1"/>
  <c r="Y433" i="1"/>
  <c r="AB433" i="1" s="1"/>
  <c r="Y434" i="1"/>
  <c r="AB434" i="1" s="1"/>
  <c r="Y435" i="1"/>
  <c r="AB435" i="1" s="1"/>
  <c r="Y436" i="1"/>
  <c r="AB436" i="1" s="1"/>
  <c r="Y437" i="1"/>
  <c r="AB437" i="1" s="1"/>
  <c r="Y438" i="1"/>
  <c r="AB438" i="1" s="1"/>
  <c r="Y439" i="1"/>
  <c r="AB439" i="1" s="1"/>
  <c r="Y440" i="1"/>
  <c r="AB440" i="1" s="1"/>
  <c r="Y441" i="1"/>
  <c r="AB441" i="1" s="1"/>
  <c r="Y442" i="1"/>
  <c r="AB442" i="1" s="1"/>
  <c r="Y443" i="1"/>
  <c r="AB443" i="1" s="1"/>
  <c r="Y444" i="1"/>
  <c r="AB444" i="1" s="1"/>
  <c r="Y445" i="1"/>
  <c r="AB445" i="1" s="1"/>
  <c r="Y446" i="1"/>
  <c r="AB446" i="1" s="1"/>
  <c r="Y447" i="1"/>
  <c r="AB447" i="1" s="1"/>
  <c r="Y448" i="1"/>
  <c r="AB448" i="1" s="1"/>
  <c r="Y449" i="1"/>
  <c r="AB449" i="1" s="1"/>
  <c r="Y450" i="1"/>
  <c r="AB450" i="1" s="1"/>
  <c r="Y451" i="1"/>
  <c r="AB451" i="1" s="1"/>
  <c r="Y452" i="1"/>
  <c r="AB452" i="1" s="1"/>
  <c r="Y454" i="1"/>
  <c r="AB454" i="1" s="1"/>
  <c r="Y455" i="1"/>
  <c r="AB455" i="1" s="1"/>
  <c r="Y456" i="1"/>
  <c r="AB456" i="1" s="1"/>
  <c r="Y457" i="1"/>
  <c r="AB457" i="1" s="1"/>
  <c r="Y458" i="1"/>
  <c r="AB458" i="1" s="1"/>
  <c r="Y459" i="1"/>
  <c r="AB459" i="1" s="1"/>
  <c r="Y460" i="1"/>
  <c r="AB460" i="1" s="1"/>
  <c r="Y461" i="1"/>
  <c r="AB461" i="1" s="1"/>
  <c r="Y462" i="1"/>
  <c r="AB462" i="1" s="1"/>
  <c r="Y463" i="1"/>
  <c r="AB463" i="1" s="1"/>
  <c r="Y464" i="1"/>
  <c r="AB464" i="1" s="1"/>
  <c r="Y465" i="1"/>
  <c r="AB465" i="1" s="1"/>
  <c r="Y466" i="1"/>
  <c r="AB466" i="1" s="1"/>
  <c r="Y467" i="1"/>
  <c r="AB467" i="1" s="1"/>
  <c r="Y468" i="1"/>
  <c r="AB468" i="1" s="1"/>
  <c r="Y469" i="1"/>
  <c r="AB469" i="1" s="1"/>
  <c r="Y470" i="1"/>
  <c r="AB470" i="1" s="1"/>
  <c r="Y471" i="1"/>
  <c r="AB471" i="1" s="1"/>
  <c r="Y472" i="1"/>
  <c r="AB472" i="1" s="1"/>
  <c r="Y473" i="1"/>
  <c r="AB473" i="1" s="1"/>
  <c r="Y474" i="1"/>
  <c r="AB474" i="1" s="1"/>
  <c r="Y475" i="1"/>
  <c r="AB475" i="1" s="1"/>
  <c r="Y476" i="1"/>
  <c r="AB476" i="1" s="1"/>
  <c r="Y477" i="1"/>
  <c r="AB477" i="1" s="1"/>
  <c r="Y478" i="1"/>
  <c r="AB478" i="1" s="1"/>
  <c r="Y479" i="1"/>
  <c r="AB479" i="1" s="1"/>
  <c r="Y480" i="1"/>
  <c r="AB480" i="1" s="1"/>
  <c r="Y481" i="1"/>
  <c r="AB481" i="1" s="1"/>
  <c r="Y482" i="1"/>
  <c r="AB482" i="1" s="1"/>
  <c r="Y483" i="1"/>
  <c r="AB483" i="1" s="1"/>
  <c r="Y484" i="1"/>
  <c r="AB484" i="1" s="1"/>
  <c r="Y485" i="1"/>
  <c r="AB485" i="1" s="1"/>
  <c r="Y486" i="1"/>
  <c r="AB486" i="1" s="1"/>
  <c r="Y487" i="1"/>
  <c r="AB487" i="1" s="1"/>
  <c r="Y488" i="1"/>
  <c r="AB488" i="1" s="1"/>
  <c r="Y489" i="1"/>
  <c r="AB489" i="1" s="1"/>
  <c r="Y490" i="1"/>
  <c r="AB490" i="1" s="1"/>
  <c r="Y491" i="1"/>
  <c r="AB491" i="1" s="1"/>
  <c r="Y492" i="1"/>
  <c r="AB492" i="1" s="1"/>
  <c r="Y493" i="1"/>
  <c r="AB493" i="1" s="1"/>
  <c r="Y494" i="1"/>
  <c r="AB494" i="1" s="1"/>
  <c r="Y495" i="1"/>
  <c r="AB495" i="1" s="1"/>
  <c r="Y496" i="1"/>
  <c r="AB496" i="1" s="1"/>
  <c r="Y497" i="1"/>
  <c r="AB497" i="1" s="1"/>
  <c r="Y498" i="1"/>
  <c r="AB498" i="1" s="1"/>
  <c r="Y499" i="1"/>
  <c r="AB499" i="1" s="1"/>
  <c r="Y502" i="1"/>
  <c r="AB502" i="1" s="1"/>
  <c r="Y503" i="1"/>
  <c r="AB503" i="1" s="1"/>
  <c r="Y504" i="1"/>
  <c r="AB504" i="1" s="1"/>
  <c r="Y505" i="1"/>
  <c r="AB505" i="1" s="1"/>
  <c r="Y506" i="1"/>
  <c r="AB506" i="1" s="1"/>
  <c r="Y507" i="1"/>
  <c r="AB507" i="1" s="1"/>
  <c r="Y508" i="1"/>
  <c r="AB508" i="1" s="1"/>
  <c r="Y509" i="1"/>
  <c r="AB509" i="1" s="1"/>
  <c r="Y510" i="1"/>
  <c r="AB510" i="1" s="1"/>
  <c r="Y511" i="1"/>
  <c r="AB511" i="1" s="1"/>
  <c r="Y512" i="1"/>
  <c r="AB512" i="1" s="1"/>
  <c r="Y513" i="1"/>
  <c r="AB513" i="1" s="1"/>
  <c r="Y514" i="1"/>
  <c r="AB514" i="1" s="1"/>
  <c r="Y515" i="1"/>
  <c r="AB515" i="1" s="1"/>
  <c r="Y517" i="1"/>
  <c r="AB517" i="1" s="1"/>
  <c r="Y518" i="1"/>
  <c r="AB518" i="1" s="1"/>
  <c r="Y519" i="1"/>
  <c r="AB519" i="1" s="1"/>
  <c r="Y520" i="1"/>
  <c r="AB520" i="1" s="1"/>
  <c r="Y521" i="1"/>
  <c r="AB521" i="1" s="1"/>
  <c r="Y522" i="1"/>
  <c r="AB522" i="1" s="1"/>
  <c r="Y523" i="1"/>
  <c r="AB523" i="1" s="1"/>
  <c r="Y18" i="1"/>
  <c r="Y92" i="1"/>
  <c r="AB92" i="1" s="1"/>
  <c r="Y101" i="1"/>
  <c r="AB101" i="1" s="1"/>
  <c r="Y104" i="1"/>
  <c r="AB104" i="1" s="1"/>
  <c r="Y149" i="1"/>
  <c r="AB149" i="1" s="1"/>
  <c r="Y168" i="1"/>
  <c r="AB168" i="1" s="1"/>
  <c r="Y197" i="1"/>
  <c r="AB197" i="1" s="1"/>
  <c r="Y261" i="1"/>
  <c r="AB261" i="1" s="1"/>
  <c r="Y325" i="1"/>
  <c r="AB325" i="1" s="1"/>
  <c r="Y389" i="1"/>
  <c r="AB389" i="1" s="1"/>
  <c r="Y453" i="1"/>
  <c r="AB453" i="1" s="1"/>
  <c r="Y500" i="1"/>
  <c r="AB500" i="1" s="1"/>
  <c r="Y501" i="1"/>
  <c r="AB501" i="1" s="1"/>
  <c r="Y516" i="1"/>
  <c r="AB516" i="1" s="1"/>
  <c r="AB74" i="1" l="1"/>
  <c r="AC72" i="1"/>
  <c r="AB60" i="1"/>
  <c r="AC60" i="1"/>
  <c r="AB65" i="1"/>
  <c r="AC63" i="1"/>
  <c r="AG63" i="1" s="1"/>
  <c r="AB63" i="1"/>
  <c r="J25" i="1"/>
  <c r="K24" i="1"/>
  <c r="AB68" i="1"/>
  <c r="AC18" i="1"/>
  <c r="AG18" i="1" s="1"/>
  <c r="AC21" i="1"/>
  <c r="AG21" i="1" s="1"/>
  <c r="AB21" i="1"/>
  <c r="AC519" i="1"/>
  <c r="AG519" i="1" s="1"/>
  <c r="AC510" i="1"/>
  <c r="AG510" i="1" s="1"/>
  <c r="AC492" i="1"/>
  <c r="AG492" i="1" s="1"/>
  <c r="AC480" i="1"/>
  <c r="AG480" i="1" s="1"/>
  <c r="AC468" i="1"/>
  <c r="AG468" i="1" s="1"/>
  <c r="AC456" i="1"/>
  <c r="AG456" i="1" s="1"/>
  <c r="AC447" i="1"/>
  <c r="AG447" i="1" s="1"/>
  <c r="AC435" i="1"/>
  <c r="AG435" i="1" s="1"/>
  <c r="AC423" i="1"/>
  <c r="AG423" i="1" s="1"/>
  <c r="AC411" i="1"/>
  <c r="AG411" i="1" s="1"/>
  <c r="AC399" i="1"/>
  <c r="AG399" i="1" s="1"/>
  <c r="AC378" i="1"/>
  <c r="AG378" i="1" s="1"/>
  <c r="AC366" i="1"/>
  <c r="AG366" i="1" s="1"/>
  <c r="AC354" i="1"/>
  <c r="AG354" i="1" s="1"/>
  <c r="AC342" i="1"/>
  <c r="AG342" i="1" s="1"/>
  <c r="AC330" i="1"/>
  <c r="AG330" i="1" s="1"/>
  <c r="AC321" i="1"/>
  <c r="AG321" i="1" s="1"/>
  <c r="AC309" i="1"/>
  <c r="AG309" i="1" s="1"/>
  <c r="AC297" i="1"/>
  <c r="AG297" i="1" s="1"/>
  <c r="AC285" i="1"/>
  <c r="AG285" i="1" s="1"/>
  <c r="AC273" i="1"/>
  <c r="AG273" i="1" s="1"/>
  <c r="AC252" i="1"/>
  <c r="AG252" i="1" s="1"/>
  <c r="AC240" i="1"/>
  <c r="AG240" i="1" s="1"/>
  <c r="AC228" i="1"/>
  <c r="AG228" i="1" s="1"/>
  <c r="AC216" i="1"/>
  <c r="AG216" i="1" s="1"/>
  <c r="AC204" i="1"/>
  <c r="AG204" i="1" s="1"/>
  <c r="AC183" i="1"/>
  <c r="AG183" i="1" s="1"/>
  <c r="AC171" i="1"/>
  <c r="AG171" i="1" s="1"/>
  <c r="AC162" i="1"/>
  <c r="AG162" i="1" s="1"/>
  <c r="AC150" i="1"/>
  <c r="AG150" i="1" s="1"/>
  <c r="AC141" i="1"/>
  <c r="AG141" i="1" s="1"/>
  <c r="AC129" i="1"/>
  <c r="AG129" i="1" s="1"/>
  <c r="AC117" i="1"/>
  <c r="AG117" i="1" s="1"/>
  <c r="AC105" i="1"/>
  <c r="AG105" i="1" s="1"/>
  <c r="AC78" i="1"/>
  <c r="AG78" i="1" s="1"/>
  <c r="AC66" i="1"/>
  <c r="AG66" i="1" s="1"/>
  <c r="AC516" i="1"/>
  <c r="AG516" i="1" s="1"/>
  <c r="AC168" i="1"/>
  <c r="AG168" i="1" s="1"/>
  <c r="AC459" i="1"/>
  <c r="AG459" i="1" s="1"/>
  <c r="AC450" i="1"/>
  <c r="AG450" i="1" s="1"/>
  <c r="AC414" i="1"/>
  <c r="AG414" i="1" s="1"/>
  <c r="AC357" i="1"/>
  <c r="AG357" i="1" s="1"/>
  <c r="AC345" i="1"/>
  <c r="AG345" i="1" s="1"/>
  <c r="AC300" i="1"/>
  <c r="AG300" i="1" s="1"/>
  <c r="AC288" i="1"/>
  <c r="AG288" i="1" s="1"/>
  <c r="AC276" i="1"/>
  <c r="AG276" i="1" s="1"/>
  <c r="AC264" i="1"/>
  <c r="AG264" i="1" s="1"/>
  <c r="AC255" i="1"/>
  <c r="AG255" i="1" s="1"/>
  <c r="AC243" i="1"/>
  <c r="AG243" i="1" s="1"/>
  <c r="AC231" i="1"/>
  <c r="AG231" i="1" s="1"/>
  <c r="AC219" i="1"/>
  <c r="AG219" i="1" s="1"/>
  <c r="AC207" i="1"/>
  <c r="AG207" i="1" s="1"/>
  <c r="AC186" i="1"/>
  <c r="AG186" i="1" s="1"/>
  <c r="AC174" i="1"/>
  <c r="AG174" i="1" s="1"/>
  <c r="AC165" i="1"/>
  <c r="AG165" i="1" s="1"/>
  <c r="AC48" i="1"/>
  <c r="AG48" i="1" s="1"/>
  <c r="AC513" i="1"/>
  <c r="AG513" i="1" s="1"/>
  <c r="AC471" i="1"/>
  <c r="AG471" i="1" s="1"/>
  <c r="AC438" i="1"/>
  <c r="AG438" i="1" s="1"/>
  <c r="AC426" i="1"/>
  <c r="AG426" i="1" s="1"/>
  <c r="AC402" i="1"/>
  <c r="AG402" i="1" s="1"/>
  <c r="AC390" i="1"/>
  <c r="AG390" i="1" s="1"/>
  <c r="AC381" i="1"/>
  <c r="AG381" i="1" s="1"/>
  <c r="AC369" i="1"/>
  <c r="AG369" i="1" s="1"/>
  <c r="AC333" i="1"/>
  <c r="AG333" i="1" s="1"/>
  <c r="AC324" i="1"/>
  <c r="AG324" i="1" s="1"/>
  <c r="AC312" i="1"/>
  <c r="AG312" i="1" s="1"/>
  <c r="AC153" i="1"/>
  <c r="AG153" i="1" s="1"/>
  <c r="AC144" i="1"/>
  <c r="AG144" i="1" s="1"/>
  <c r="AC132" i="1"/>
  <c r="AG132" i="1" s="1"/>
  <c r="AC120" i="1"/>
  <c r="AG120" i="1" s="1"/>
  <c r="AC108" i="1"/>
  <c r="AG108" i="1" s="1"/>
  <c r="AC81" i="1"/>
  <c r="AG81" i="1" s="1"/>
  <c r="AC69" i="1"/>
  <c r="AG69" i="1" s="1"/>
  <c r="AC57" i="1"/>
  <c r="AG57" i="1" s="1"/>
  <c r="AC30" i="1"/>
  <c r="AG30" i="1" s="1"/>
  <c r="AC522" i="1"/>
  <c r="AG522" i="1" s="1"/>
  <c r="AC483" i="1"/>
  <c r="AG483" i="1" s="1"/>
  <c r="AC495" i="1"/>
  <c r="AG495" i="1" s="1"/>
  <c r="AC54" i="1"/>
  <c r="AG54" i="1" s="1"/>
  <c r="AC36" i="1"/>
  <c r="AG36" i="1" s="1"/>
  <c r="AC33" i="1"/>
  <c r="AG33" i="1" s="1"/>
  <c r="AC42" i="1"/>
  <c r="AG42" i="1" s="1"/>
  <c r="AC90" i="1"/>
  <c r="AG90" i="1" s="1"/>
  <c r="AC24" i="1"/>
  <c r="AG24" i="1" s="1"/>
  <c r="AC261" i="1"/>
  <c r="AG261" i="1" s="1"/>
  <c r="AC507" i="1"/>
  <c r="AG507" i="1" s="1"/>
  <c r="AC489" i="1"/>
  <c r="AG489" i="1" s="1"/>
  <c r="AC477" i="1"/>
  <c r="AG477" i="1" s="1"/>
  <c r="AC465" i="1"/>
  <c r="AG465" i="1" s="1"/>
  <c r="AC444" i="1"/>
  <c r="AG444" i="1" s="1"/>
  <c r="AC432" i="1"/>
  <c r="AG432" i="1" s="1"/>
  <c r="AC420" i="1"/>
  <c r="AG420" i="1" s="1"/>
  <c r="AC408" i="1"/>
  <c r="AG408" i="1" s="1"/>
  <c r="AC396" i="1"/>
  <c r="AG396" i="1" s="1"/>
  <c r="AC387" i="1"/>
  <c r="AG387" i="1" s="1"/>
  <c r="AC375" i="1"/>
  <c r="AG375" i="1" s="1"/>
  <c r="AC363" i="1"/>
  <c r="AG363" i="1" s="1"/>
  <c r="AC351" i="1"/>
  <c r="AG351" i="1" s="1"/>
  <c r="AC339" i="1"/>
  <c r="AG339" i="1" s="1"/>
  <c r="AC327" i="1"/>
  <c r="AG327" i="1" s="1"/>
  <c r="AC318" i="1"/>
  <c r="AG318" i="1" s="1"/>
  <c r="AC306" i="1"/>
  <c r="AG306" i="1" s="1"/>
  <c r="AC294" i="1"/>
  <c r="AG294" i="1" s="1"/>
  <c r="AC282" i="1"/>
  <c r="AG282" i="1" s="1"/>
  <c r="AC270" i="1"/>
  <c r="AG270" i="1" s="1"/>
  <c r="AC249" i="1"/>
  <c r="AG249" i="1" s="1"/>
  <c r="AC237" i="1"/>
  <c r="AG237" i="1" s="1"/>
  <c r="AC225" i="1"/>
  <c r="AG225" i="1" s="1"/>
  <c r="AC213" i="1"/>
  <c r="AG213" i="1" s="1"/>
  <c r="AC201" i="1"/>
  <c r="AG201" i="1" s="1"/>
  <c r="AC192" i="1"/>
  <c r="AG192" i="1" s="1"/>
  <c r="AC180" i="1"/>
  <c r="AG180" i="1" s="1"/>
  <c r="AC159" i="1"/>
  <c r="AG159" i="1" s="1"/>
  <c r="AC138" i="1"/>
  <c r="AG138" i="1" s="1"/>
  <c r="AC126" i="1"/>
  <c r="AG126" i="1" s="1"/>
  <c r="AC114" i="1"/>
  <c r="AG114" i="1" s="1"/>
  <c r="AC96" i="1"/>
  <c r="AG96" i="1" s="1"/>
  <c r="AC87" i="1"/>
  <c r="AG87" i="1" s="1"/>
  <c r="AC75" i="1"/>
  <c r="AG75" i="1" s="1"/>
  <c r="AC51" i="1"/>
  <c r="AG51" i="1" s="1"/>
  <c r="AC45" i="1"/>
  <c r="AG45" i="1" s="1"/>
  <c r="AC39" i="1"/>
  <c r="AG39" i="1" s="1"/>
  <c r="AC453" i="1"/>
  <c r="AG453" i="1" s="1"/>
  <c r="AC195" i="1"/>
  <c r="AG195" i="1" s="1"/>
  <c r="AC99" i="1"/>
  <c r="AG99" i="1" s="1"/>
  <c r="AC501" i="1"/>
  <c r="AG501" i="1" s="1"/>
  <c r="AC504" i="1"/>
  <c r="AG504" i="1" s="1"/>
  <c r="AC498" i="1"/>
  <c r="AG498" i="1" s="1"/>
  <c r="AC486" i="1"/>
  <c r="AG486" i="1" s="1"/>
  <c r="AC474" i="1"/>
  <c r="AG474" i="1" s="1"/>
  <c r="AC462" i="1"/>
  <c r="AG462" i="1" s="1"/>
  <c r="AC441" i="1"/>
  <c r="AG441" i="1" s="1"/>
  <c r="AC429" i="1"/>
  <c r="AG429" i="1" s="1"/>
  <c r="AC417" i="1"/>
  <c r="AG417" i="1" s="1"/>
  <c r="AC405" i="1"/>
  <c r="AG405" i="1" s="1"/>
  <c r="AC393" i="1"/>
  <c r="AG393" i="1" s="1"/>
  <c r="AC384" i="1"/>
  <c r="AG384" i="1" s="1"/>
  <c r="AC372" i="1"/>
  <c r="AG372" i="1" s="1"/>
  <c r="AC360" i="1"/>
  <c r="AG360" i="1" s="1"/>
  <c r="AC348" i="1"/>
  <c r="AG348" i="1" s="1"/>
  <c r="AC336" i="1"/>
  <c r="AG336" i="1" s="1"/>
  <c r="AC315" i="1"/>
  <c r="AG315" i="1" s="1"/>
  <c r="AC303" i="1"/>
  <c r="AG303" i="1" s="1"/>
  <c r="AC291" i="1"/>
  <c r="AG291" i="1" s="1"/>
  <c r="AC279" i="1"/>
  <c r="AG279" i="1" s="1"/>
  <c r="AC267" i="1"/>
  <c r="AG267" i="1" s="1"/>
  <c r="AC258" i="1"/>
  <c r="AG258" i="1" s="1"/>
  <c r="AC246" i="1"/>
  <c r="AG246" i="1" s="1"/>
  <c r="AC234" i="1"/>
  <c r="AG234" i="1" s="1"/>
  <c r="AC222" i="1"/>
  <c r="AG222" i="1" s="1"/>
  <c r="AC210" i="1"/>
  <c r="AG210" i="1" s="1"/>
  <c r="AC198" i="1"/>
  <c r="AG198" i="1" s="1"/>
  <c r="AC189" i="1"/>
  <c r="AG189" i="1" s="1"/>
  <c r="AC177" i="1"/>
  <c r="AG177" i="1" s="1"/>
  <c r="AC156" i="1"/>
  <c r="AG156" i="1" s="1"/>
  <c r="AC147" i="1"/>
  <c r="AG147" i="1" s="1"/>
  <c r="AC135" i="1"/>
  <c r="AG135" i="1" s="1"/>
  <c r="AC123" i="1"/>
  <c r="AG123" i="1" s="1"/>
  <c r="AC111" i="1"/>
  <c r="AG111" i="1" s="1"/>
  <c r="AC102" i="1"/>
  <c r="AG102" i="1" s="1"/>
  <c r="AC93" i="1"/>
  <c r="AG93" i="1" s="1"/>
  <c r="AC84" i="1"/>
  <c r="AG84" i="1" s="1"/>
  <c r="AG72" i="1"/>
  <c r="AG60" i="1"/>
  <c r="AC27" i="1"/>
  <c r="AG27" i="1" s="1"/>
  <c r="AB19" i="1"/>
  <c r="AB18" i="1"/>
  <c r="AB15" i="1"/>
  <c r="AB14" i="1"/>
  <c r="AB13" i="1"/>
  <c r="AB12" i="1"/>
  <c r="AB11" i="1"/>
  <c r="AB10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AK8" i="1"/>
  <c r="J26" i="1" l="1"/>
  <c r="K25" i="1"/>
  <c r="Z1" i="1"/>
  <c r="J27" i="1" l="1"/>
  <c r="K26" i="1"/>
  <c r="J28" i="1" l="1"/>
  <c r="K27" i="1"/>
  <c r="I9" i="1"/>
  <c r="J29" i="1" l="1"/>
  <c r="K28" i="1"/>
  <c r="C10" i="1"/>
  <c r="D10" i="1"/>
  <c r="J30" i="1" l="1"/>
  <c r="K29" i="1"/>
  <c r="H10" i="1"/>
  <c r="E10" i="1"/>
  <c r="C11" i="1"/>
  <c r="D11" i="1"/>
  <c r="I10" i="1"/>
  <c r="J31" i="1" l="1"/>
  <c r="K30" i="1"/>
  <c r="E11" i="1"/>
  <c r="H11" i="1"/>
  <c r="C12" i="1"/>
  <c r="D12" i="1"/>
  <c r="I11" i="1"/>
  <c r="J32" i="1" l="1"/>
  <c r="K31" i="1"/>
  <c r="H12" i="1"/>
  <c r="E12" i="1"/>
  <c r="C13" i="1"/>
  <c r="D13" i="1"/>
  <c r="I12" i="1"/>
  <c r="J33" i="1" l="1"/>
  <c r="K32" i="1"/>
  <c r="E13" i="1"/>
  <c r="H13" i="1"/>
  <c r="C14" i="1"/>
  <c r="D14" i="1"/>
  <c r="I13" i="1"/>
  <c r="J34" i="1" l="1"/>
  <c r="K33" i="1"/>
  <c r="H14" i="1"/>
  <c r="E14" i="1"/>
  <c r="C15" i="1"/>
  <c r="D15" i="1"/>
  <c r="I14" i="1"/>
  <c r="J35" i="1" l="1"/>
  <c r="K34" i="1"/>
  <c r="E15" i="1"/>
  <c r="H15" i="1"/>
  <c r="C16" i="1"/>
  <c r="D16" i="1"/>
  <c r="I15" i="1"/>
  <c r="J36" i="1" l="1"/>
  <c r="K35" i="1"/>
  <c r="H16" i="1"/>
  <c r="E16" i="1"/>
  <c r="C17" i="1"/>
  <c r="D17" i="1"/>
  <c r="I16" i="1"/>
  <c r="J37" i="1" l="1"/>
  <c r="K36" i="1"/>
  <c r="E17" i="1"/>
  <c r="H17" i="1"/>
  <c r="C18" i="1"/>
  <c r="D18" i="1"/>
  <c r="I17" i="1"/>
  <c r="J38" i="1" l="1"/>
  <c r="K37" i="1"/>
  <c r="H18" i="1"/>
  <c r="E18" i="1"/>
  <c r="C19" i="1"/>
  <c r="D19" i="1"/>
  <c r="I18" i="1"/>
  <c r="J39" i="1" l="1"/>
  <c r="K38" i="1"/>
  <c r="H19" i="1"/>
  <c r="E19" i="1"/>
  <c r="C20" i="1"/>
  <c r="D20" i="1"/>
  <c r="I19" i="1"/>
  <c r="E20" i="1"/>
  <c r="J40" i="1" l="1"/>
  <c r="K39" i="1"/>
  <c r="C21" i="1"/>
  <c r="D21" i="1"/>
  <c r="H20" i="1"/>
  <c r="I20" i="1"/>
  <c r="J41" i="1" l="1"/>
  <c r="K40" i="1"/>
  <c r="E21" i="1"/>
  <c r="H21" i="1"/>
  <c r="C22" i="1"/>
  <c r="D22" i="1"/>
  <c r="I21" i="1"/>
  <c r="J42" i="1" l="1"/>
  <c r="K41" i="1"/>
  <c r="E22" i="1"/>
  <c r="H22" i="1"/>
  <c r="C23" i="1"/>
  <c r="D23" i="1"/>
  <c r="I22" i="1"/>
  <c r="J43" i="1" l="1"/>
  <c r="K42" i="1"/>
  <c r="E23" i="1"/>
  <c r="H23" i="1"/>
  <c r="C24" i="1"/>
  <c r="D24" i="1"/>
  <c r="I23" i="1"/>
  <c r="J44" i="1" l="1"/>
  <c r="K43" i="1"/>
  <c r="E24" i="1"/>
  <c r="H24" i="1"/>
  <c r="C25" i="1"/>
  <c r="D25" i="1"/>
  <c r="I24" i="1"/>
  <c r="J45" i="1" l="1"/>
  <c r="K44" i="1"/>
  <c r="E25" i="1"/>
  <c r="H25" i="1"/>
  <c r="C26" i="1"/>
  <c r="D26" i="1"/>
  <c r="I25" i="1"/>
  <c r="J46" i="1" l="1"/>
  <c r="K45" i="1"/>
  <c r="E26" i="1"/>
  <c r="H26" i="1"/>
  <c r="C27" i="1"/>
  <c r="D27" i="1"/>
  <c r="I26" i="1"/>
  <c r="J47" i="1" l="1"/>
  <c r="K46" i="1"/>
  <c r="E27" i="1"/>
  <c r="H27" i="1"/>
  <c r="C28" i="1"/>
  <c r="D28" i="1"/>
  <c r="I27" i="1"/>
  <c r="J48" i="1" l="1"/>
  <c r="K47" i="1"/>
  <c r="E28" i="1"/>
  <c r="H28" i="1"/>
  <c r="C29" i="1"/>
  <c r="D29" i="1"/>
  <c r="I28" i="1"/>
  <c r="J49" i="1" l="1"/>
  <c r="K48" i="1"/>
  <c r="E29" i="1"/>
  <c r="H29" i="1"/>
  <c r="C30" i="1"/>
  <c r="D30" i="1"/>
  <c r="I29" i="1"/>
  <c r="J50" i="1" l="1"/>
  <c r="K49" i="1"/>
  <c r="E30" i="1"/>
  <c r="H30" i="1"/>
  <c r="I31" i="1"/>
  <c r="C31" i="1"/>
  <c r="D31" i="1"/>
  <c r="I30" i="1"/>
  <c r="J51" i="1" l="1"/>
  <c r="K50" i="1"/>
  <c r="C32" i="1"/>
  <c r="D32" i="1"/>
  <c r="E31" i="1"/>
  <c r="H31" i="1"/>
  <c r="E32" i="1"/>
  <c r="J52" i="1" l="1"/>
  <c r="K51" i="1"/>
  <c r="H32" i="1"/>
  <c r="C33" i="1"/>
  <c r="D33" i="1"/>
  <c r="I32" i="1"/>
  <c r="J53" i="1" l="1"/>
  <c r="K52" i="1"/>
  <c r="C34" i="1"/>
  <c r="D34" i="1"/>
  <c r="E33" i="1"/>
  <c r="H33" i="1"/>
  <c r="I33" i="1"/>
  <c r="J54" i="1" l="1"/>
  <c r="K53" i="1"/>
  <c r="C35" i="1"/>
  <c r="D35" i="1"/>
  <c r="E34" i="1"/>
  <c r="H34" i="1"/>
  <c r="I34" i="1"/>
  <c r="J55" i="1" l="1"/>
  <c r="K54" i="1"/>
  <c r="C36" i="1"/>
  <c r="D36" i="1"/>
  <c r="E35" i="1"/>
  <c r="H35" i="1"/>
  <c r="I35" i="1"/>
  <c r="J56" i="1" l="1"/>
  <c r="K55" i="1"/>
  <c r="C37" i="1"/>
  <c r="D37" i="1"/>
  <c r="E36" i="1"/>
  <c r="H36" i="1"/>
  <c r="I36" i="1"/>
  <c r="J57" i="1" l="1"/>
  <c r="K56" i="1"/>
  <c r="C38" i="1"/>
  <c r="D38" i="1"/>
  <c r="E37" i="1"/>
  <c r="H37" i="1"/>
  <c r="I37" i="1"/>
  <c r="J58" i="1" l="1"/>
  <c r="K57" i="1"/>
  <c r="C39" i="1"/>
  <c r="D39" i="1"/>
  <c r="E38" i="1"/>
  <c r="H38" i="1"/>
  <c r="I38" i="1"/>
  <c r="J59" i="1" l="1"/>
  <c r="K58" i="1"/>
  <c r="C40" i="1"/>
  <c r="D40" i="1"/>
  <c r="E39" i="1"/>
  <c r="H39" i="1"/>
  <c r="I39" i="1"/>
  <c r="J60" i="1" l="1"/>
  <c r="K59" i="1"/>
  <c r="E40" i="1"/>
  <c r="H40" i="1"/>
  <c r="C41" i="1"/>
  <c r="D41" i="1"/>
  <c r="I40" i="1"/>
  <c r="J61" i="1" l="1"/>
  <c r="K60" i="1"/>
  <c r="E41" i="1"/>
  <c r="H41" i="1"/>
  <c r="C42" i="1"/>
  <c r="D42" i="1"/>
  <c r="I41" i="1"/>
  <c r="J62" i="1" l="1"/>
  <c r="K61" i="1"/>
  <c r="C43" i="1"/>
  <c r="D43" i="1"/>
  <c r="E42" i="1"/>
  <c r="H42" i="1"/>
  <c r="I42" i="1"/>
  <c r="J63" i="1" l="1"/>
  <c r="K62" i="1"/>
  <c r="C44" i="1"/>
  <c r="D44" i="1"/>
  <c r="E43" i="1"/>
  <c r="H43" i="1"/>
  <c r="I43" i="1"/>
  <c r="J64" i="1" l="1"/>
  <c r="K63" i="1"/>
  <c r="C45" i="1"/>
  <c r="D45" i="1"/>
  <c r="E44" i="1"/>
  <c r="H44" i="1"/>
  <c r="I44" i="1"/>
  <c r="J65" i="1" l="1"/>
  <c r="K64" i="1"/>
  <c r="C46" i="1"/>
  <c r="D46" i="1"/>
  <c r="E45" i="1"/>
  <c r="H45" i="1"/>
  <c r="I45" i="1"/>
  <c r="J66" i="1" l="1"/>
  <c r="K65" i="1"/>
  <c r="E46" i="1"/>
  <c r="H46" i="1"/>
  <c r="C47" i="1"/>
  <c r="D47" i="1"/>
  <c r="I46" i="1"/>
  <c r="J67" i="1" l="1"/>
  <c r="K66" i="1"/>
  <c r="C48" i="1"/>
  <c r="D48" i="1"/>
  <c r="E47" i="1"/>
  <c r="H47" i="1"/>
  <c r="I47" i="1"/>
  <c r="J68" i="1" l="1"/>
  <c r="K67" i="1"/>
  <c r="E48" i="1"/>
  <c r="H48" i="1"/>
  <c r="C49" i="1"/>
  <c r="D49" i="1"/>
  <c r="I48" i="1"/>
  <c r="J69" i="1" l="1"/>
  <c r="K68" i="1"/>
  <c r="I68" i="1" s="1"/>
  <c r="C50" i="1"/>
  <c r="D50" i="1"/>
  <c r="E49" i="1"/>
  <c r="H49" i="1"/>
  <c r="I49" i="1"/>
  <c r="J70" i="1" l="1"/>
  <c r="K69" i="1"/>
  <c r="E50" i="1"/>
  <c r="H50" i="1"/>
  <c r="C51" i="1"/>
  <c r="D51" i="1"/>
  <c r="I50" i="1"/>
  <c r="J71" i="1" l="1"/>
  <c r="K70" i="1"/>
  <c r="I52" i="1"/>
  <c r="C52" i="1"/>
  <c r="D52" i="1"/>
  <c r="E51" i="1"/>
  <c r="H51" i="1"/>
  <c r="I51" i="1"/>
  <c r="J72" i="1" l="1"/>
  <c r="K71" i="1"/>
  <c r="C53" i="1"/>
  <c r="D53" i="1"/>
  <c r="E52" i="1"/>
  <c r="H52" i="1"/>
  <c r="J73" i="1" l="1"/>
  <c r="K72" i="1"/>
  <c r="C54" i="1"/>
  <c r="D54" i="1"/>
  <c r="E53" i="1"/>
  <c r="H53" i="1"/>
  <c r="I53" i="1"/>
  <c r="J74" i="1" l="1"/>
  <c r="K73" i="1"/>
  <c r="C55" i="1"/>
  <c r="D55" i="1"/>
  <c r="E54" i="1"/>
  <c r="H54" i="1"/>
  <c r="I54" i="1"/>
  <c r="J75" i="1" l="1"/>
  <c r="K74" i="1"/>
  <c r="C56" i="1"/>
  <c r="D56" i="1"/>
  <c r="E55" i="1"/>
  <c r="H55" i="1"/>
  <c r="I55" i="1"/>
  <c r="E56" i="1"/>
  <c r="J76" i="1" l="1"/>
  <c r="K75" i="1"/>
  <c r="C57" i="1"/>
  <c r="D57" i="1"/>
  <c r="H56" i="1"/>
  <c r="I56" i="1"/>
  <c r="J77" i="1" l="1"/>
  <c r="K76" i="1"/>
  <c r="C58" i="1"/>
  <c r="D58" i="1"/>
  <c r="E57" i="1"/>
  <c r="H57" i="1"/>
  <c r="I57" i="1"/>
  <c r="J78" i="1" l="1"/>
  <c r="K77" i="1"/>
  <c r="E58" i="1"/>
  <c r="H58" i="1"/>
  <c r="C59" i="1"/>
  <c r="D59" i="1"/>
  <c r="I58" i="1"/>
  <c r="J79" i="1" l="1"/>
  <c r="K78" i="1"/>
  <c r="C60" i="1"/>
  <c r="D60" i="1"/>
  <c r="E59" i="1"/>
  <c r="H59" i="1"/>
  <c r="I59" i="1"/>
  <c r="J80" i="1" l="1"/>
  <c r="K79" i="1"/>
  <c r="H60" i="1"/>
  <c r="E60" i="1"/>
  <c r="C61" i="1"/>
  <c r="D61" i="1"/>
  <c r="I60" i="1"/>
  <c r="J81" i="1" l="1"/>
  <c r="K80" i="1"/>
  <c r="C62" i="1"/>
  <c r="D62" i="1"/>
  <c r="H61" i="1"/>
  <c r="E61" i="1"/>
  <c r="I61" i="1"/>
  <c r="J82" i="1" l="1"/>
  <c r="K81" i="1"/>
  <c r="H62" i="1"/>
  <c r="E62" i="1"/>
  <c r="C63" i="1"/>
  <c r="D63" i="1"/>
  <c r="I62" i="1"/>
  <c r="J83" i="1" l="1"/>
  <c r="K82" i="1"/>
  <c r="H63" i="1"/>
  <c r="E63" i="1"/>
  <c r="C64" i="1"/>
  <c r="D64" i="1"/>
  <c r="I63" i="1"/>
  <c r="J84" i="1" l="1"/>
  <c r="K83" i="1"/>
  <c r="H64" i="1"/>
  <c r="E64" i="1"/>
  <c r="C65" i="1"/>
  <c r="D65" i="1"/>
  <c r="I64" i="1"/>
  <c r="J85" i="1" l="1"/>
  <c r="K84" i="1"/>
  <c r="C66" i="1"/>
  <c r="D66" i="1"/>
  <c r="H65" i="1"/>
  <c r="E65" i="1"/>
  <c r="I65" i="1"/>
  <c r="J86" i="1" l="1"/>
  <c r="K85" i="1"/>
  <c r="H66" i="1"/>
  <c r="E66" i="1"/>
  <c r="C67" i="1"/>
  <c r="D67" i="1"/>
  <c r="I66" i="1"/>
  <c r="E69" i="1"/>
  <c r="J87" i="1" l="1"/>
  <c r="K86" i="1"/>
  <c r="C68" i="1"/>
  <c r="D68" i="1"/>
  <c r="H67" i="1"/>
  <c r="E67" i="1"/>
  <c r="I67" i="1"/>
  <c r="J88" i="1" l="1"/>
  <c r="K87" i="1"/>
  <c r="C69" i="1"/>
  <c r="D69" i="1"/>
  <c r="H68" i="1"/>
  <c r="E68" i="1"/>
  <c r="J89" i="1" l="1"/>
  <c r="K88" i="1"/>
  <c r="C70" i="1"/>
  <c r="D70" i="1"/>
  <c r="H69" i="1"/>
  <c r="I69" i="1"/>
  <c r="E70" i="1"/>
  <c r="J90" i="1" l="1"/>
  <c r="K89" i="1"/>
  <c r="H70" i="1"/>
  <c r="C71" i="1"/>
  <c r="D71" i="1"/>
  <c r="I70" i="1"/>
  <c r="J91" i="1" l="1"/>
  <c r="K90" i="1"/>
  <c r="C72" i="1"/>
  <c r="D72" i="1"/>
  <c r="H71" i="1"/>
  <c r="E71" i="1"/>
  <c r="I71" i="1"/>
  <c r="J92" i="1" l="1"/>
  <c r="K91" i="1"/>
  <c r="C73" i="1"/>
  <c r="D73" i="1"/>
  <c r="E72" i="1"/>
  <c r="H72" i="1"/>
  <c r="I72" i="1"/>
  <c r="J93" i="1" l="1"/>
  <c r="K92" i="1"/>
  <c r="C74" i="1"/>
  <c r="D74" i="1"/>
  <c r="E73" i="1"/>
  <c r="H73" i="1"/>
  <c r="I73" i="1"/>
  <c r="J94" i="1" l="1"/>
  <c r="K93" i="1"/>
  <c r="E74" i="1"/>
  <c r="H74" i="1"/>
  <c r="D75" i="1"/>
  <c r="C75" i="1"/>
  <c r="I74" i="1"/>
  <c r="J95" i="1" l="1"/>
  <c r="K94" i="1"/>
  <c r="C76" i="1"/>
  <c r="D76" i="1"/>
  <c r="E75" i="1"/>
  <c r="H75" i="1"/>
  <c r="I75" i="1"/>
  <c r="J96" i="1" l="1"/>
  <c r="K95" i="1"/>
  <c r="C77" i="1"/>
  <c r="D77" i="1"/>
  <c r="E76" i="1"/>
  <c r="H76" i="1"/>
  <c r="I76" i="1"/>
  <c r="J97" i="1" l="1"/>
  <c r="K96" i="1"/>
  <c r="E77" i="1"/>
  <c r="H77" i="1"/>
  <c r="I77" i="1"/>
  <c r="D78" i="1"/>
  <c r="C78" i="1"/>
  <c r="J98" i="1" l="1"/>
  <c r="K97" i="1"/>
  <c r="E78" i="1"/>
  <c r="H78" i="1"/>
  <c r="I78" i="1"/>
  <c r="D79" i="1"/>
  <c r="C79" i="1"/>
  <c r="J99" i="1" l="1"/>
  <c r="K98" i="1"/>
  <c r="E79" i="1"/>
  <c r="H79" i="1"/>
  <c r="I79" i="1"/>
  <c r="D80" i="1"/>
  <c r="C80" i="1"/>
  <c r="J100" i="1" l="1"/>
  <c r="K99" i="1"/>
  <c r="E80" i="1"/>
  <c r="H80" i="1"/>
  <c r="I80" i="1"/>
  <c r="D81" i="1"/>
  <c r="C81" i="1"/>
  <c r="J101" i="1" l="1"/>
  <c r="K100" i="1"/>
  <c r="E81" i="1"/>
  <c r="H81" i="1"/>
  <c r="I81" i="1"/>
  <c r="D82" i="1"/>
  <c r="C82" i="1"/>
  <c r="J102" i="1" l="1"/>
  <c r="K101" i="1"/>
  <c r="E82" i="1"/>
  <c r="H82" i="1"/>
  <c r="I82" i="1"/>
  <c r="D83" i="1"/>
  <c r="C83" i="1"/>
  <c r="J103" i="1" l="1"/>
  <c r="K102" i="1"/>
  <c r="E83" i="1"/>
  <c r="H83" i="1"/>
  <c r="I83" i="1"/>
  <c r="D84" i="1"/>
  <c r="C84" i="1"/>
  <c r="J104" i="1" l="1"/>
  <c r="K103" i="1"/>
  <c r="E84" i="1"/>
  <c r="H84" i="1"/>
  <c r="I84" i="1"/>
  <c r="D85" i="1"/>
  <c r="C85" i="1"/>
  <c r="J105" i="1" l="1"/>
  <c r="K104" i="1"/>
  <c r="E85" i="1"/>
  <c r="I85" i="1"/>
  <c r="H85" i="1"/>
  <c r="D86" i="1"/>
  <c r="C86" i="1"/>
  <c r="J106" i="1" l="1"/>
  <c r="K105" i="1"/>
  <c r="E86" i="1"/>
  <c r="H86" i="1"/>
  <c r="I86" i="1"/>
  <c r="D87" i="1"/>
  <c r="C87" i="1"/>
  <c r="J107" i="1" l="1"/>
  <c r="K106" i="1"/>
  <c r="E87" i="1"/>
  <c r="H87" i="1"/>
  <c r="I87" i="1"/>
  <c r="D88" i="1"/>
  <c r="C88" i="1"/>
  <c r="J108" i="1" l="1"/>
  <c r="K107" i="1"/>
  <c r="E88" i="1"/>
  <c r="H88" i="1"/>
  <c r="I88" i="1"/>
  <c r="D89" i="1"/>
  <c r="C89" i="1"/>
  <c r="J109" i="1" l="1"/>
  <c r="K108" i="1"/>
  <c r="E89" i="1"/>
  <c r="I89" i="1"/>
  <c r="H89" i="1"/>
  <c r="D90" i="1"/>
  <c r="C90" i="1"/>
  <c r="J110" i="1" l="1"/>
  <c r="K109" i="1"/>
  <c r="E90" i="1"/>
  <c r="H90" i="1"/>
  <c r="I90" i="1"/>
  <c r="D91" i="1"/>
  <c r="C91" i="1"/>
  <c r="J111" i="1" l="1"/>
  <c r="K110" i="1"/>
  <c r="E91" i="1"/>
  <c r="H91" i="1"/>
  <c r="I91" i="1"/>
  <c r="D92" i="1"/>
  <c r="C92" i="1"/>
  <c r="J112" i="1" l="1"/>
  <c r="K111" i="1"/>
  <c r="E92" i="1"/>
  <c r="H92" i="1"/>
  <c r="I92" i="1"/>
  <c r="D93" i="1"/>
  <c r="C93" i="1"/>
  <c r="J113" i="1" l="1"/>
  <c r="K112" i="1"/>
  <c r="E93" i="1"/>
  <c r="I93" i="1"/>
  <c r="H93" i="1"/>
  <c r="D94" i="1"/>
  <c r="C94" i="1"/>
  <c r="J114" i="1" l="1"/>
  <c r="K113" i="1"/>
  <c r="E94" i="1"/>
  <c r="H94" i="1"/>
  <c r="I94" i="1"/>
  <c r="D95" i="1"/>
  <c r="C95" i="1"/>
  <c r="J115" i="1" l="1"/>
  <c r="K114" i="1"/>
  <c r="E95" i="1"/>
  <c r="H95" i="1"/>
  <c r="I95" i="1"/>
  <c r="D96" i="1"/>
  <c r="C96" i="1"/>
  <c r="J116" i="1" l="1"/>
  <c r="K115" i="1"/>
  <c r="E96" i="1"/>
  <c r="H96" i="1"/>
  <c r="I96" i="1"/>
  <c r="D97" i="1"/>
  <c r="C97" i="1"/>
  <c r="J117" i="1" l="1"/>
  <c r="K116" i="1"/>
  <c r="E97" i="1"/>
  <c r="H97" i="1"/>
  <c r="I97" i="1"/>
  <c r="D98" i="1"/>
  <c r="C98" i="1"/>
  <c r="J118" i="1" l="1"/>
  <c r="K117" i="1"/>
  <c r="E98" i="1"/>
  <c r="H98" i="1"/>
  <c r="I98" i="1"/>
  <c r="D99" i="1"/>
  <c r="C99" i="1"/>
  <c r="J119" i="1" l="1"/>
  <c r="K118" i="1"/>
  <c r="E99" i="1"/>
  <c r="H99" i="1"/>
  <c r="I99" i="1"/>
  <c r="D100" i="1"/>
  <c r="C100" i="1"/>
  <c r="J120" i="1" l="1"/>
  <c r="K119" i="1"/>
  <c r="E100" i="1"/>
  <c r="H100" i="1"/>
  <c r="I100" i="1"/>
  <c r="D101" i="1"/>
  <c r="C101" i="1"/>
  <c r="J121" i="1" l="1"/>
  <c r="K120" i="1"/>
  <c r="E101" i="1"/>
  <c r="I101" i="1"/>
  <c r="H101" i="1"/>
  <c r="D102" i="1"/>
  <c r="C102" i="1"/>
  <c r="J122" i="1" l="1"/>
  <c r="K121" i="1"/>
  <c r="E102" i="1"/>
  <c r="H102" i="1"/>
  <c r="I102" i="1"/>
  <c r="D103" i="1"/>
  <c r="C103" i="1"/>
  <c r="J123" i="1" l="1"/>
  <c r="K122" i="1"/>
  <c r="E103" i="1"/>
  <c r="H103" i="1"/>
  <c r="I103" i="1"/>
  <c r="D104" i="1"/>
  <c r="C104" i="1"/>
  <c r="J124" i="1" l="1"/>
  <c r="K123" i="1"/>
  <c r="E104" i="1"/>
  <c r="H104" i="1"/>
  <c r="I104" i="1"/>
  <c r="D105" i="1"/>
  <c r="C105" i="1"/>
  <c r="J125" i="1" l="1"/>
  <c r="K124" i="1"/>
  <c r="E105" i="1"/>
  <c r="I105" i="1"/>
  <c r="H105" i="1"/>
  <c r="D106" i="1"/>
  <c r="C106" i="1"/>
  <c r="J126" i="1" l="1"/>
  <c r="K125" i="1"/>
  <c r="E106" i="1"/>
  <c r="H106" i="1"/>
  <c r="I106" i="1"/>
  <c r="D107" i="1"/>
  <c r="C107" i="1"/>
  <c r="J127" i="1" l="1"/>
  <c r="K126" i="1"/>
  <c r="E107" i="1"/>
  <c r="H107" i="1"/>
  <c r="I107" i="1"/>
  <c r="D108" i="1"/>
  <c r="C108" i="1"/>
  <c r="J128" i="1" l="1"/>
  <c r="K127" i="1"/>
  <c r="E108" i="1"/>
  <c r="H108" i="1"/>
  <c r="I108" i="1"/>
  <c r="D109" i="1"/>
  <c r="C109" i="1"/>
  <c r="J129" i="1" l="1"/>
  <c r="K128" i="1"/>
  <c r="E109" i="1"/>
  <c r="I109" i="1"/>
  <c r="H109" i="1"/>
  <c r="D110" i="1"/>
  <c r="C110" i="1"/>
  <c r="J130" i="1" l="1"/>
  <c r="K129" i="1"/>
  <c r="E110" i="1"/>
  <c r="H110" i="1"/>
  <c r="I110" i="1"/>
  <c r="D111" i="1"/>
  <c r="C111" i="1"/>
  <c r="J131" i="1" l="1"/>
  <c r="K130" i="1"/>
  <c r="E111" i="1"/>
  <c r="H111" i="1"/>
  <c r="I111" i="1"/>
  <c r="D112" i="1"/>
  <c r="C112" i="1"/>
  <c r="J132" i="1" l="1"/>
  <c r="K131" i="1"/>
  <c r="E112" i="1"/>
  <c r="H112" i="1"/>
  <c r="I112" i="1"/>
  <c r="D113" i="1"/>
  <c r="C113" i="1"/>
  <c r="J133" i="1" l="1"/>
  <c r="K132" i="1"/>
  <c r="E113" i="1"/>
  <c r="H113" i="1"/>
  <c r="I113" i="1"/>
  <c r="D114" i="1"/>
  <c r="C114" i="1"/>
  <c r="J134" i="1" l="1"/>
  <c r="K133" i="1"/>
  <c r="E114" i="1"/>
  <c r="H114" i="1"/>
  <c r="I114" i="1"/>
  <c r="D115" i="1"/>
  <c r="C115" i="1"/>
  <c r="J135" i="1" l="1"/>
  <c r="K134" i="1"/>
  <c r="E115" i="1"/>
  <c r="H115" i="1"/>
  <c r="I115" i="1"/>
  <c r="D116" i="1"/>
  <c r="C116" i="1"/>
  <c r="J136" i="1" l="1"/>
  <c r="K135" i="1"/>
  <c r="E116" i="1"/>
  <c r="H116" i="1"/>
  <c r="I116" i="1"/>
  <c r="D117" i="1"/>
  <c r="C117" i="1"/>
  <c r="J137" i="1" l="1"/>
  <c r="K136" i="1"/>
  <c r="E117" i="1"/>
  <c r="I117" i="1"/>
  <c r="H117" i="1"/>
  <c r="D118" i="1"/>
  <c r="C118" i="1"/>
  <c r="J138" i="1" l="1"/>
  <c r="K137" i="1"/>
  <c r="E118" i="1"/>
  <c r="H118" i="1"/>
  <c r="I118" i="1"/>
  <c r="D119" i="1"/>
  <c r="C119" i="1"/>
  <c r="J139" i="1" l="1"/>
  <c r="K138" i="1"/>
  <c r="E119" i="1"/>
  <c r="H119" i="1"/>
  <c r="I119" i="1"/>
  <c r="D120" i="1"/>
  <c r="C120" i="1"/>
  <c r="J140" i="1" l="1"/>
  <c r="K139" i="1"/>
  <c r="E120" i="1"/>
  <c r="H120" i="1"/>
  <c r="I120" i="1"/>
  <c r="D121" i="1"/>
  <c r="C121" i="1"/>
  <c r="J141" i="1" l="1"/>
  <c r="K140" i="1"/>
  <c r="E121" i="1"/>
  <c r="I121" i="1"/>
  <c r="H121" i="1"/>
  <c r="D122" i="1"/>
  <c r="C122" i="1"/>
  <c r="J142" i="1" l="1"/>
  <c r="K141" i="1"/>
  <c r="E122" i="1"/>
  <c r="H122" i="1"/>
  <c r="I122" i="1"/>
  <c r="D123" i="1"/>
  <c r="C123" i="1"/>
  <c r="J143" i="1" l="1"/>
  <c r="K142" i="1"/>
  <c r="E123" i="1"/>
  <c r="H123" i="1"/>
  <c r="I123" i="1"/>
  <c r="D124" i="1"/>
  <c r="C124" i="1"/>
  <c r="J144" i="1" l="1"/>
  <c r="K143" i="1"/>
  <c r="E124" i="1"/>
  <c r="H124" i="1"/>
  <c r="I124" i="1"/>
  <c r="D125" i="1"/>
  <c r="C125" i="1"/>
  <c r="J145" i="1" l="1"/>
  <c r="K144" i="1"/>
  <c r="E125" i="1"/>
  <c r="I125" i="1"/>
  <c r="H125" i="1"/>
  <c r="D126" i="1"/>
  <c r="C126" i="1"/>
  <c r="J146" i="1" l="1"/>
  <c r="K145" i="1"/>
  <c r="E126" i="1"/>
  <c r="H126" i="1"/>
  <c r="I126" i="1"/>
  <c r="D127" i="1"/>
  <c r="C127" i="1"/>
  <c r="J147" i="1" l="1"/>
  <c r="K146" i="1"/>
  <c r="E127" i="1"/>
  <c r="H127" i="1"/>
  <c r="I127" i="1"/>
  <c r="D128" i="1"/>
  <c r="C128" i="1"/>
  <c r="J148" i="1" l="1"/>
  <c r="K147" i="1"/>
  <c r="E128" i="1"/>
  <c r="H128" i="1"/>
  <c r="I128" i="1"/>
  <c r="D129" i="1"/>
  <c r="C129" i="1"/>
  <c r="J149" i="1" l="1"/>
  <c r="K148" i="1"/>
  <c r="E129" i="1"/>
  <c r="H129" i="1"/>
  <c r="I129" i="1"/>
  <c r="D130" i="1"/>
  <c r="C130" i="1"/>
  <c r="J150" i="1" l="1"/>
  <c r="K149" i="1"/>
  <c r="E130" i="1"/>
  <c r="H130" i="1"/>
  <c r="I130" i="1"/>
  <c r="D131" i="1"/>
  <c r="C131" i="1"/>
  <c r="J151" i="1" l="1"/>
  <c r="K150" i="1"/>
  <c r="E131" i="1"/>
  <c r="H131" i="1"/>
  <c r="I131" i="1"/>
  <c r="D132" i="1"/>
  <c r="C132" i="1"/>
  <c r="J152" i="1" l="1"/>
  <c r="K151" i="1"/>
  <c r="E132" i="1"/>
  <c r="H132" i="1"/>
  <c r="I132" i="1"/>
  <c r="D133" i="1"/>
  <c r="C133" i="1"/>
  <c r="J153" i="1" l="1"/>
  <c r="K152" i="1"/>
  <c r="E133" i="1"/>
  <c r="I133" i="1"/>
  <c r="H133" i="1"/>
  <c r="D134" i="1"/>
  <c r="C134" i="1"/>
  <c r="J154" i="1" l="1"/>
  <c r="K153" i="1"/>
  <c r="E134" i="1"/>
  <c r="H134" i="1"/>
  <c r="I134" i="1"/>
  <c r="D135" i="1"/>
  <c r="C135" i="1"/>
  <c r="J155" i="1" l="1"/>
  <c r="K154" i="1"/>
  <c r="E135" i="1"/>
  <c r="H135" i="1"/>
  <c r="I135" i="1"/>
  <c r="D136" i="1"/>
  <c r="C136" i="1"/>
  <c r="J156" i="1" l="1"/>
  <c r="K155" i="1"/>
  <c r="E136" i="1"/>
  <c r="H136" i="1"/>
  <c r="I136" i="1"/>
  <c r="D137" i="1"/>
  <c r="C137" i="1"/>
  <c r="J157" i="1" l="1"/>
  <c r="K156" i="1"/>
  <c r="E137" i="1"/>
  <c r="I137" i="1"/>
  <c r="H137" i="1"/>
  <c r="D138" i="1"/>
  <c r="C138" i="1"/>
  <c r="J158" i="1" l="1"/>
  <c r="K157" i="1"/>
  <c r="E138" i="1"/>
  <c r="H138" i="1"/>
  <c r="I138" i="1"/>
  <c r="D139" i="1"/>
  <c r="C139" i="1"/>
  <c r="J159" i="1" l="1"/>
  <c r="K158" i="1"/>
  <c r="E139" i="1"/>
  <c r="H139" i="1"/>
  <c r="I139" i="1"/>
  <c r="D140" i="1"/>
  <c r="C140" i="1"/>
  <c r="J160" i="1" l="1"/>
  <c r="K159" i="1"/>
  <c r="E140" i="1"/>
  <c r="H140" i="1"/>
  <c r="I140" i="1"/>
  <c r="D141" i="1"/>
  <c r="C141" i="1"/>
  <c r="J161" i="1" l="1"/>
  <c r="K160" i="1"/>
  <c r="E141" i="1"/>
  <c r="I141" i="1"/>
  <c r="H141" i="1"/>
  <c r="D142" i="1"/>
  <c r="C142" i="1"/>
  <c r="J162" i="1" l="1"/>
  <c r="K161" i="1"/>
  <c r="E142" i="1"/>
  <c r="H142" i="1"/>
  <c r="I142" i="1"/>
  <c r="D143" i="1"/>
  <c r="C143" i="1"/>
  <c r="J163" i="1" l="1"/>
  <c r="K162" i="1"/>
  <c r="E143" i="1"/>
  <c r="H143" i="1"/>
  <c r="I143" i="1"/>
  <c r="D144" i="1"/>
  <c r="C144" i="1"/>
  <c r="J164" i="1" l="1"/>
  <c r="K163" i="1"/>
  <c r="E144" i="1"/>
  <c r="H144" i="1"/>
  <c r="I144" i="1"/>
  <c r="D145" i="1"/>
  <c r="C145" i="1"/>
  <c r="J165" i="1" l="1"/>
  <c r="K164" i="1"/>
  <c r="E145" i="1"/>
  <c r="H145" i="1"/>
  <c r="I145" i="1"/>
  <c r="D146" i="1"/>
  <c r="C146" i="1"/>
  <c r="J166" i="1" l="1"/>
  <c r="K165" i="1"/>
  <c r="E146" i="1"/>
  <c r="H146" i="1"/>
  <c r="I146" i="1"/>
  <c r="D147" i="1"/>
  <c r="C147" i="1"/>
  <c r="J167" i="1" l="1"/>
  <c r="K166" i="1"/>
  <c r="E147" i="1"/>
  <c r="H147" i="1"/>
  <c r="I147" i="1"/>
  <c r="D148" i="1"/>
  <c r="C148" i="1"/>
  <c r="J168" i="1" l="1"/>
  <c r="K167" i="1"/>
  <c r="E148" i="1"/>
  <c r="H148" i="1"/>
  <c r="I148" i="1"/>
  <c r="D149" i="1"/>
  <c r="C149" i="1"/>
  <c r="J169" i="1" l="1"/>
  <c r="K168" i="1"/>
  <c r="E149" i="1"/>
  <c r="I149" i="1"/>
  <c r="H149" i="1"/>
  <c r="D150" i="1"/>
  <c r="C150" i="1"/>
  <c r="J170" i="1" l="1"/>
  <c r="K169" i="1"/>
  <c r="E150" i="1"/>
  <c r="H150" i="1"/>
  <c r="I150" i="1"/>
  <c r="D151" i="1"/>
  <c r="C151" i="1"/>
  <c r="J171" i="1" l="1"/>
  <c r="K170" i="1"/>
  <c r="E151" i="1"/>
  <c r="H151" i="1"/>
  <c r="I151" i="1"/>
  <c r="D152" i="1"/>
  <c r="C152" i="1"/>
  <c r="J172" i="1" l="1"/>
  <c r="K171" i="1"/>
  <c r="E152" i="1"/>
  <c r="H152" i="1"/>
  <c r="I152" i="1"/>
  <c r="D153" i="1"/>
  <c r="C153" i="1"/>
  <c r="J173" i="1" l="1"/>
  <c r="K172" i="1"/>
  <c r="E153" i="1"/>
  <c r="I153" i="1"/>
  <c r="H153" i="1"/>
  <c r="D154" i="1"/>
  <c r="C154" i="1"/>
  <c r="J174" i="1" l="1"/>
  <c r="K173" i="1"/>
  <c r="E154" i="1"/>
  <c r="H154" i="1"/>
  <c r="I154" i="1"/>
  <c r="D155" i="1"/>
  <c r="C155" i="1"/>
  <c r="J175" i="1" l="1"/>
  <c r="K174" i="1"/>
  <c r="E155" i="1"/>
  <c r="H155" i="1"/>
  <c r="I155" i="1"/>
  <c r="D156" i="1"/>
  <c r="C156" i="1"/>
  <c r="J176" i="1" l="1"/>
  <c r="K175" i="1"/>
  <c r="E156" i="1"/>
  <c r="H156" i="1"/>
  <c r="I156" i="1"/>
  <c r="D157" i="1"/>
  <c r="C157" i="1"/>
  <c r="J177" i="1" l="1"/>
  <c r="K176" i="1"/>
  <c r="E157" i="1"/>
  <c r="I157" i="1"/>
  <c r="H157" i="1"/>
  <c r="D158" i="1"/>
  <c r="C158" i="1"/>
  <c r="J178" i="1" l="1"/>
  <c r="K177" i="1"/>
  <c r="E158" i="1"/>
  <c r="H158" i="1"/>
  <c r="I158" i="1"/>
  <c r="D159" i="1"/>
  <c r="C159" i="1"/>
  <c r="J179" i="1" l="1"/>
  <c r="K178" i="1"/>
  <c r="E159" i="1"/>
  <c r="H159" i="1"/>
  <c r="I159" i="1"/>
  <c r="D160" i="1"/>
  <c r="C160" i="1"/>
  <c r="J180" i="1" l="1"/>
  <c r="K179" i="1"/>
  <c r="E160" i="1"/>
  <c r="H160" i="1"/>
  <c r="I160" i="1"/>
  <c r="D161" i="1"/>
  <c r="C161" i="1"/>
  <c r="J181" i="1" l="1"/>
  <c r="K180" i="1"/>
  <c r="E161" i="1"/>
  <c r="H161" i="1"/>
  <c r="I161" i="1"/>
  <c r="D162" i="1"/>
  <c r="C162" i="1"/>
  <c r="J182" i="1" l="1"/>
  <c r="K181" i="1"/>
  <c r="E162" i="1"/>
  <c r="H162" i="1"/>
  <c r="I162" i="1"/>
  <c r="D163" i="1"/>
  <c r="C163" i="1"/>
  <c r="J183" i="1" l="1"/>
  <c r="K182" i="1"/>
  <c r="E163" i="1"/>
  <c r="H163" i="1"/>
  <c r="I163" i="1"/>
  <c r="D164" i="1"/>
  <c r="C164" i="1"/>
  <c r="J184" i="1" l="1"/>
  <c r="K183" i="1"/>
  <c r="E164" i="1"/>
  <c r="H164" i="1"/>
  <c r="I164" i="1"/>
  <c r="D165" i="1"/>
  <c r="C165" i="1"/>
  <c r="J185" i="1" l="1"/>
  <c r="K184" i="1"/>
  <c r="E165" i="1"/>
  <c r="I165" i="1"/>
  <c r="H165" i="1"/>
  <c r="D166" i="1"/>
  <c r="C166" i="1"/>
  <c r="J186" i="1" l="1"/>
  <c r="K185" i="1"/>
  <c r="E166" i="1"/>
  <c r="H166" i="1"/>
  <c r="I166" i="1"/>
  <c r="D167" i="1"/>
  <c r="C167" i="1"/>
  <c r="J187" i="1" l="1"/>
  <c r="K186" i="1"/>
  <c r="E167" i="1"/>
  <c r="H167" i="1"/>
  <c r="I167" i="1"/>
  <c r="D168" i="1"/>
  <c r="C168" i="1"/>
  <c r="J188" i="1" l="1"/>
  <c r="K187" i="1"/>
  <c r="E168" i="1"/>
  <c r="H168" i="1"/>
  <c r="I168" i="1"/>
  <c r="D169" i="1"/>
  <c r="C169" i="1"/>
  <c r="J189" i="1" l="1"/>
  <c r="K188" i="1"/>
  <c r="E169" i="1"/>
  <c r="I169" i="1"/>
  <c r="H169" i="1"/>
  <c r="D170" i="1"/>
  <c r="C170" i="1"/>
  <c r="J190" i="1" l="1"/>
  <c r="K189" i="1"/>
  <c r="E170" i="1"/>
  <c r="H170" i="1"/>
  <c r="I170" i="1"/>
  <c r="D171" i="1"/>
  <c r="C171" i="1"/>
  <c r="J191" i="1" l="1"/>
  <c r="K190" i="1"/>
  <c r="E171" i="1"/>
  <c r="H171" i="1"/>
  <c r="I171" i="1"/>
  <c r="D172" i="1"/>
  <c r="C172" i="1"/>
  <c r="J192" i="1" l="1"/>
  <c r="K191" i="1"/>
  <c r="E172" i="1"/>
  <c r="H172" i="1"/>
  <c r="I172" i="1"/>
  <c r="D173" i="1"/>
  <c r="C173" i="1"/>
  <c r="J193" i="1" l="1"/>
  <c r="K192" i="1"/>
  <c r="E173" i="1"/>
  <c r="I173" i="1"/>
  <c r="H173" i="1"/>
  <c r="D174" i="1"/>
  <c r="C174" i="1"/>
  <c r="J194" i="1" l="1"/>
  <c r="K193" i="1"/>
  <c r="E174" i="1"/>
  <c r="H174" i="1"/>
  <c r="I174" i="1"/>
  <c r="D175" i="1"/>
  <c r="C175" i="1"/>
  <c r="J195" i="1" l="1"/>
  <c r="K194" i="1"/>
  <c r="E175" i="1"/>
  <c r="H175" i="1"/>
  <c r="I175" i="1"/>
  <c r="D176" i="1"/>
  <c r="C176" i="1"/>
  <c r="J196" i="1" l="1"/>
  <c r="K195" i="1"/>
  <c r="E176" i="1"/>
  <c r="H176" i="1"/>
  <c r="I176" i="1"/>
  <c r="D177" i="1"/>
  <c r="C177" i="1"/>
  <c r="J197" i="1" l="1"/>
  <c r="K196" i="1"/>
  <c r="E177" i="1"/>
  <c r="H177" i="1"/>
  <c r="I177" i="1"/>
  <c r="D178" i="1"/>
  <c r="C178" i="1"/>
  <c r="J198" i="1" l="1"/>
  <c r="K197" i="1"/>
  <c r="E178" i="1"/>
  <c r="H178" i="1"/>
  <c r="I178" i="1"/>
  <c r="D179" i="1"/>
  <c r="C179" i="1"/>
  <c r="J199" i="1" l="1"/>
  <c r="K198" i="1"/>
  <c r="E179" i="1"/>
  <c r="H179" i="1"/>
  <c r="I179" i="1"/>
  <c r="D180" i="1"/>
  <c r="C180" i="1"/>
  <c r="J200" i="1" l="1"/>
  <c r="K199" i="1"/>
  <c r="E180" i="1"/>
  <c r="H180" i="1"/>
  <c r="I180" i="1"/>
  <c r="D181" i="1"/>
  <c r="C181" i="1"/>
  <c r="J201" i="1" l="1"/>
  <c r="K200" i="1"/>
  <c r="E181" i="1"/>
  <c r="I181" i="1"/>
  <c r="H181" i="1"/>
  <c r="D182" i="1"/>
  <c r="C182" i="1"/>
  <c r="J202" i="1" l="1"/>
  <c r="K201" i="1"/>
  <c r="E182" i="1"/>
  <c r="H182" i="1"/>
  <c r="I182" i="1"/>
  <c r="D183" i="1"/>
  <c r="C183" i="1"/>
  <c r="J203" i="1" l="1"/>
  <c r="K202" i="1"/>
  <c r="E183" i="1"/>
  <c r="H183" i="1"/>
  <c r="I183" i="1"/>
  <c r="D184" i="1"/>
  <c r="C184" i="1"/>
  <c r="J204" i="1" l="1"/>
  <c r="K203" i="1"/>
  <c r="E184" i="1"/>
  <c r="H184" i="1"/>
  <c r="I184" i="1"/>
  <c r="D185" i="1"/>
  <c r="C185" i="1"/>
  <c r="J205" i="1" l="1"/>
  <c r="K204" i="1"/>
  <c r="E185" i="1"/>
  <c r="I185" i="1"/>
  <c r="H185" i="1"/>
  <c r="D186" i="1"/>
  <c r="C186" i="1"/>
  <c r="J206" i="1" l="1"/>
  <c r="K205" i="1"/>
  <c r="E186" i="1"/>
  <c r="H186" i="1"/>
  <c r="I186" i="1"/>
  <c r="D187" i="1"/>
  <c r="C187" i="1"/>
  <c r="J207" i="1" l="1"/>
  <c r="K206" i="1"/>
  <c r="E187" i="1"/>
  <c r="H187" i="1"/>
  <c r="I187" i="1"/>
  <c r="D188" i="1"/>
  <c r="C188" i="1"/>
  <c r="J208" i="1" l="1"/>
  <c r="K207" i="1"/>
  <c r="E188" i="1"/>
  <c r="H188" i="1"/>
  <c r="I188" i="1"/>
  <c r="D189" i="1"/>
  <c r="C189" i="1"/>
  <c r="J209" i="1" l="1"/>
  <c r="K208" i="1"/>
  <c r="E189" i="1"/>
  <c r="I189" i="1"/>
  <c r="H189" i="1"/>
  <c r="D190" i="1"/>
  <c r="C190" i="1"/>
  <c r="J210" i="1" l="1"/>
  <c r="K209" i="1"/>
  <c r="E190" i="1"/>
  <c r="H190" i="1"/>
  <c r="I190" i="1"/>
  <c r="D191" i="1"/>
  <c r="C191" i="1"/>
  <c r="J211" i="1" l="1"/>
  <c r="K210" i="1"/>
  <c r="E191" i="1"/>
  <c r="H191" i="1"/>
  <c r="I191" i="1"/>
  <c r="D192" i="1"/>
  <c r="C192" i="1"/>
  <c r="J212" i="1" l="1"/>
  <c r="K211" i="1"/>
  <c r="E192" i="1"/>
  <c r="H192" i="1"/>
  <c r="I192" i="1"/>
  <c r="D193" i="1"/>
  <c r="C193" i="1"/>
  <c r="J213" i="1" l="1"/>
  <c r="K212" i="1"/>
  <c r="E193" i="1"/>
  <c r="H193" i="1"/>
  <c r="I193" i="1"/>
  <c r="D194" i="1"/>
  <c r="C194" i="1"/>
  <c r="J214" i="1" l="1"/>
  <c r="K213" i="1"/>
  <c r="E194" i="1"/>
  <c r="H194" i="1"/>
  <c r="I194" i="1"/>
  <c r="D195" i="1"/>
  <c r="C195" i="1"/>
  <c r="J215" i="1" l="1"/>
  <c r="K214" i="1"/>
  <c r="E195" i="1"/>
  <c r="H195" i="1"/>
  <c r="I195" i="1"/>
  <c r="D196" i="1"/>
  <c r="C196" i="1"/>
  <c r="J216" i="1" l="1"/>
  <c r="K215" i="1"/>
  <c r="E196" i="1"/>
  <c r="H196" i="1"/>
  <c r="I196" i="1"/>
  <c r="D197" i="1"/>
  <c r="C197" i="1"/>
  <c r="J217" i="1" l="1"/>
  <c r="K216" i="1"/>
  <c r="E197" i="1"/>
  <c r="I197" i="1"/>
  <c r="H197" i="1"/>
  <c r="D198" i="1"/>
  <c r="C198" i="1"/>
  <c r="J218" i="1" l="1"/>
  <c r="K217" i="1"/>
  <c r="E198" i="1"/>
  <c r="H198" i="1"/>
  <c r="I198" i="1"/>
  <c r="D199" i="1"/>
  <c r="C199" i="1"/>
  <c r="J219" i="1" l="1"/>
  <c r="K218" i="1"/>
  <c r="E199" i="1"/>
  <c r="H199" i="1"/>
  <c r="I199" i="1"/>
  <c r="D200" i="1"/>
  <c r="C200" i="1"/>
  <c r="J220" i="1" l="1"/>
  <c r="K219" i="1"/>
  <c r="E200" i="1"/>
  <c r="H200" i="1"/>
  <c r="I200" i="1"/>
  <c r="D201" i="1"/>
  <c r="C201" i="1"/>
  <c r="J221" i="1" l="1"/>
  <c r="K220" i="1"/>
  <c r="E201" i="1"/>
  <c r="I201" i="1"/>
  <c r="H201" i="1"/>
  <c r="D202" i="1"/>
  <c r="C202" i="1"/>
  <c r="J222" i="1" l="1"/>
  <c r="K221" i="1"/>
  <c r="E202" i="1"/>
  <c r="H202" i="1"/>
  <c r="I202" i="1"/>
  <c r="D203" i="1"/>
  <c r="C203" i="1"/>
  <c r="J223" i="1" l="1"/>
  <c r="K222" i="1"/>
  <c r="E203" i="1"/>
  <c r="H203" i="1"/>
  <c r="I203" i="1"/>
  <c r="D204" i="1"/>
  <c r="C204" i="1"/>
  <c r="J224" i="1" l="1"/>
  <c r="K223" i="1"/>
  <c r="E204" i="1"/>
  <c r="H204" i="1"/>
  <c r="I204" i="1"/>
  <c r="D205" i="1"/>
  <c r="C205" i="1"/>
  <c r="J225" i="1" l="1"/>
  <c r="K224" i="1"/>
  <c r="E205" i="1"/>
  <c r="I205" i="1"/>
  <c r="H205" i="1"/>
  <c r="D206" i="1"/>
  <c r="C206" i="1"/>
  <c r="J226" i="1" l="1"/>
  <c r="K225" i="1"/>
  <c r="E206" i="1"/>
  <c r="H206" i="1"/>
  <c r="I206" i="1"/>
  <c r="D207" i="1"/>
  <c r="C207" i="1"/>
  <c r="J227" i="1" l="1"/>
  <c r="K226" i="1"/>
  <c r="E207" i="1"/>
  <c r="H207" i="1"/>
  <c r="I207" i="1"/>
  <c r="D208" i="1"/>
  <c r="C208" i="1"/>
  <c r="J228" i="1" l="1"/>
  <c r="K227" i="1"/>
  <c r="E208" i="1"/>
  <c r="H208" i="1"/>
  <c r="I208" i="1"/>
  <c r="D209" i="1"/>
  <c r="C209" i="1"/>
  <c r="J229" i="1" l="1"/>
  <c r="K228" i="1"/>
  <c r="E209" i="1"/>
  <c r="H209" i="1"/>
  <c r="I209" i="1"/>
  <c r="D210" i="1"/>
  <c r="C210" i="1"/>
  <c r="J230" i="1" l="1"/>
  <c r="K229" i="1"/>
  <c r="E210" i="1"/>
  <c r="H210" i="1"/>
  <c r="I210" i="1"/>
  <c r="D211" i="1"/>
  <c r="C211" i="1"/>
  <c r="J231" i="1" l="1"/>
  <c r="K230" i="1"/>
  <c r="E211" i="1"/>
  <c r="H211" i="1"/>
  <c r="I211" i="1"/>
  <c r="D212" i="1"/>
  <c r="C212" i="1"/>
  <c r="J232" i="1" l="1"/>
  <c r="K231" i="1"/>
  <c r="E212" i="1"/>
  <c r="H212" i="1"/>
  <c r="I212" i="1"/>
  <c r="D213" i="1"/>
  <c r="C213" i="1"/>
  <c r="J233" i="1" l="1"/>
  <c r="K232" i="1"/>
  <c r="E213" i="1"/>
  <c r="I213" i="1"/>
  <c r="H213" i="1"/>
  <c r="D214" i="1"/>
  <c r="C214" i="1"/>
  <c r="J234" i="1" l="1"/>
  <c r="K233" i="1"/>
  <c r="E214" i="1"/>
  <c r="H214" i="1"/>
  <c r="I214" i="1"/>
  <c r="D215" i="1"/>
  <c r="C215" i="1"/>
  <c r="J235" i="1" l="1"/>
  <c r="K234" i="1"/>
  <c r="E215" i="1"/>
  <c r="H215" i="1"/>
  <c r="I215" i="1"/>
  <c r="D216" i="1"/>
  <c r="C216" i="1"/>
  <c r="J236" i="1" l="1"/>
  <c r="K235" i="1"/>
  <c r="E216" i="1"/>
  <c r="H216" i="1"/>
  <c r="I216" i="1"/>
  <c r="D217" i="1"/>
  <c r="C217" i="1"/>
  <c r="J237" i="1" l="1"/>
  <c r="K236" i="1"/>
  <c r="E217" i="1"/>
  <c r="I217" i="1"/>
  <c r="H217" i="1"/>
  <c r="D218" i="1"/>
  <c r="C218" i="1"/>
  <c r="J238" i="1" l="1"/>
  <c r="K237" i="1"/>
  <c r="E218" i="1"/>
  <c r="H218" i="1"/>
  <c r="I218" i="1"/>
  <c r="D219" i="1"/>
  <c r="C219" i="1"/>
  <c r="J239" i="1" l="1"/>
  <c r="K238" i="1"/>
  <c r="E219" i="1"/>
  <c r="H219" i="1"/>
  <c r="I219" i="1"/>
  <c r="D220" i="1"/>
  <c r="C220" i="1"/>
  <c r="J240" i="1" l="1"/>
  <c r="K239" i="1"/>
  <c r="E220" i="1"/>
  <c r="H220" i="1"/>
  <c r="I220" i="1"/>
  <c r="D221" i="1"/>
  <c r="C221" i="1"/>
  <c r="J241" i="1" l="1"/>
  <c r="K240" i="1"/>
  <c r="E221" i="1"/>
  <c r="I221" i="1"/>
  <c r="H221" i="1"/>
  <c r="D222" i="1"/>
  <c r="C222" i="1"/>
  <c r="J242" i="1" l="1"/>
  <c r="K241" i="1"/>
  <c r="E222" i="1"/>
  <c r="H222" i="1"/>
  <c r="I222" i="1"/>
  <c r="D223" i="1"/>
  <c r="C223" i="1"/>
  <c r="J243" i="1" l="1"/>
  <c r="K242" i="1"/>
  <c r="E223" i="1"/>
  <c r="H223" i="1"/>
  <c r="I223" i="1"/>
  <c r="D224" i="1"/>
  <c r="C224" i="1"/>
  <c r="J244" i="1" l="1"/>
  <c r="K243" i="1"/>
  <c r="E224" i="1"/>
  <c r="H224" i="1"/>
  <c r="I224" i="1"/>
  <c r="D225" i="1"/>
  <c r="C225" i="1"/>
  <c r="J245" i="1" l="1"/>
  <c r="K244" i="1"/>
  <c r="E225" i="1"/>
  <c r="H225" i="1"/>
  <c r="I225" i="1"/>
  <c r="D226" i="1"/>
  <c r="C226" i="1"/>
  <c r="J246" i="1" l="1"/>
  <c r="K245" i="1"/>
  <c r="E226" i="1"/>
  <c r="H226" i="1"/>
  <c r="I226" i="1"/>
  <c r="D227" i="1"/>
  <c r="C227" i="1"/>
  <c r="J247" i="1" l="1"/>
  <c r="K246" i="1"/>
  <c r="E227" i="1"/>
  <c r="H227" i="1"/>
  <c r="I227" i="1"/>
  <c r="D228" i="1"/>
  <c r="C228" i="1"/>
  <c r="J248" i="1" l="1"/>
  <c r="K247" i="1"/>
  <c r="E228" i="1"/>
  <c r="H228" i="1"/>
  <c r="I228" i="1"/>
  <c r="D229" i="1"/>
  <c r="C229" i="1"/>
  <c r="J249" i="1" l="1"/>
  <c r="K248" i="1"/>
  <c r="E229" i="1"/>
  <c r="I229" i="1"/>
  <c r="H229" i="1"/>
  <c r="D230" i="1"/>
  <c r="C230" i="1"/>
  <c r="J250" i="1" l="1"/>
  <c r="K249" i="1"/>
  <c r="E230" i="1"/>
  <c r="H230" i="1"/>
  <c r="I230" i="1"/>
  <c r="D231" i="1"/>
  <c r="C231" i="1"/>
  <c r="J251" i="1" l="1"/>
  <c r="K250" i="1"/>
  <c r="E231" i="1"/>
  <c r="H231" i="1"/>
  <c r="I231" i="1"/>
  <c r="D232" i="1"/>
  <c r="C232" i="1"/>
  <c r="J252" i="1" l="1"/>
  <c r="K251" i="1"/>
  <c r="E232" i="1"/>
  <c r="H232" i="1"/>
  <c r="I232" i="1"/>
  <c r="D233" i="1"/>
  <c r="C233" i="1"/>
  <c r="J253" i="1" l="1"/>
  <c r="K252" i="1"/>
  <c r="E233" i="1"/>
  <c r="I233" i="1"/>
  <c r="H233" i="1"/>
  <c r="D234" i="1"/>
  <c r="C234" i="1"/>
  <c r="J254" i="1" l="1"/>
  <c r="K253" i="1"/>
  <c r="E234" i="1"/>
  <c r="H234" i="1"/>
  <c r="I234" i="1"/>
  <c r="D235" i="1"/>
  <c r="C235" i="1"/>
  <c r="J255" i="1" l="1"/>
  <c r="K254" i="1"/>
  <c r="E235" i="1"/>
  <c r="H235" i="1"/>
  <c r="I235" i="1"/>
  <c r="D236" i="1"/>
  <c r="C236" i="1"/>
  <c r="J256" i="1" l="1"/>
  <c r="K255" i="1"/>
  <c r="E236" i="1"/>
  <c r="H236" i="1"/>
  <c r="I236" i="1"/>
  <c r="D237" i="1"/>
  <c r="C237" i="1"/>
  <c r="J257" i="1" l="1"/>
  <c r="K256" i="1"/>
  <c r="E237" i="1"/>
  <c r="I237" i="1"/>
  <c r="H237" i="1"/>
  <c r="D238" i="1"/>
  <c r="C238" i="1"/>
  <c r="J258" i="1" l="1"/>
  <c r="K257" i="1"/>
  <c r="E238" i="1"/>
  <c r="H238" i="1"/>
  <c r="I238" i="1"/>
  <c r="D239" i="1"/>
  <c r="C239" i="1"/>
  <c r="J259" i="1" l="1"/>
  <c r="K258" i="1"/>
  <c r="E239" i="1"/>
  <c r="H239" i="1"/>
  <c r="I239" i="1"/>
  <c r="D240" i="1"/>
  <c r="C240" i="1"/>
  <c r="J260" i="1" l="1"/>
  <c r="K259" i="1"/>
  <c r="E240" i="1"/>
  <c r="H240" i="1"/>
  <c r="I240" i="1"/>
  <c r="D241" i="1"/>
  <c r="C241" i="1"/>
  <c r="J261" i="1" l="1"/>
  <c r="K260" i="1"/>
  <c r="E241" i="1"/>
  <c r="H241" i="1"/>
  <c r="I241" i="1"/>
  <c r="D242" i="1"/>
  <c r="C242" i="1"/>
  <c r="J262" i="1" l="1"/>
  <c r="K261" i="1"/>
  <c r="E242" i="1"/>
  <c r="H242" i="1"/>
  <c r="I242" i="1"/>
  <c r="D243" i="1"/>
  <c r="C243" i="1"/>
  <c r="J263" i="1" l="1"/>
  <c r="K262" i="1"/>
  <c r="E243" i="1"/>
  <c r="H243" i="1"/>
  <c r="I243" i="1"/>
  <c r="D244" i="1"/>
  <c r="C244" i="1"/>
  <c r="J264" i="1" l="1"/>
  <c r="K263" i="1"/>
  <c r="E244" i="1"/>
  <c r="H244" i="1"/>
  <c r="I244" i="1"/>
  <c r="D245" i="1"/>
  <c r="C245" i="1"/>
  <c r="J265" i="1" l="1"/>
  <c r="K264" i="1"/>
  <c r="E245" i="1"/>
  <c r="I245" i="1"/>
  <c r="H245" i="1"/>
  <c r="D246" i="1"/>
  <c r="C246" i="1"/>
  <c r="J266" i="1" l="1"/>
  <c r="K265" i="1"/>
  <c r="E246" i="1"/>
  <c r="H246" i="1"/>
  <c r="I246" i="1"/>
  <c r="D247" i="1"/>
  <c r="C247" i="1"/>
  <c r="J267" i="1" l="1"/>
  <c r="K266" i="1"/>
  <c r="E247" i="1"/>
  <c r="H247" i="1"/>
  <c r="I247" i="1"/>
  <c r="D248" i="1"/>
  <c r="C248" i="1"/>
  <c r="J268" i="1" l="1"/>
  <c r="K267" i="1"/>
  <c r="E248" i="1"/>
  <c r="H248" i="1"/>
  <c r="I248" i="1"/>
  <c r="D249" i="1"/>
  <c r="C249" i="1"/>
  <c r="J269" i="1" l="1"/>
  <c r="K268" i="1"/>
  <c r="E249" i="1"/>
  <c r="I249" i="1"/>
  <c r="H249" i="1"/>
  <c r="D250" i="1"/>
  <c r="C250" i="1"/>
  <c r="J270" i="1" l="1"/>
  <c r="K269" i="1"/>
  <c r="E250" i="1"/>
  <c r="H250" i="1"/>
  <c r="I250" i="1"/>
  <c r="D251" i="1"/>
  <c r="C251" i="1"/>
  <c r="J271" i="1" l="1"/>
  <c r="K270" i="1"/>
  <c r="E251" i="1"/>
  <c r="H251" i="1"/>
  <c r="I251" i="1"/>
  <c r="D252" i="1"/>
  <c r="C252" i="1"/>
  <c r="J272" i="1" l="1"/>
  <c r="K271" i="1"/>
  <c r="E252" i="1"/>
  <c r="H252" i="1"/>
  <c r="I252" i="1"/>
  <c r="D253" i="1"/>
  <c r="C253" i="1"/>
  <c r="J273" i="1" l="1"/>
  <c r="K272" i="1"/>
  <c r="E253" i="1"/>
  <c r="I253" i="1"/>
  <c r="H253" i="1"/>
  <c r="D254" i="1"/>
  <c r="C254" i="1"/>
  <c r="J274" i="1" l="1"/>
  <c r="K273" i="1"/>
  <c r="E254" i="1"/>
  <c r="H254" i="1"/>
  <c r="I254" i="1"/>
  <c r="D255" i="1"/>
  <c r="C255" i="1"/>
  <c r="J275" i="1" l="1"/>
  <c r="K274" i="1"/>
  <c r="E255" i="1"/>
  <c r="H255" i="1"/>
  <c r="I255" i="1"/>
  <c r="D256" i="1"/>
  <c r="C256" i="1"/>
  <c r="J276" i="1" l="1"/>
  <c r="K275" i="1"/>
  <c r="E256" i="1"/>
  <c r="H256" i="1"/>
  <c r="I256" i="1"/>
  <c r="D257" i="1"/>
  <c r="C257" i="1"/>
  <c r="J277" i="1" l="1"/>
  <c r="K276" i="1"/>
  <c r="E257" i="1"/>
  <c r="H257" i="1"/>
  <c r="I257" i="1"/>
  <c r="D258" i="1"/>
  <c r="C258" i="1"/>
  <c r="J278" i="1" l="1"/>
  <c r="K277" i="1"/>
  <c r="E258" i="1"/>
  <c r="H258" i="1"/>
  <c r="I258" i="1"/>
  <c r="D259" i="1"/>
  <c r="C259" i="1"/>
  <c r="J279" i="1" l="1"/>
  <c r="K278" i="1"/>
  <c r="E259" i="1"/>
  <c r="H259" i="1"/>
  <c r="I259" i="1"/>
  <c r="D260" i="1"/>
  <c r="C260" i="1"/>
  <c r="J280" i="1" l="1"/>
  <c r="K279" i="1"/>
  <c r="E260" i="1"/>
  <c r="H260" i="1"/>
  <c r="I260" i="1"/>
  <c r="D261" i="1"/>
  <c r="C261" i="1"/>
  <c r="J281" i="1" l="1"/>
  <c r="K280" i="1"/>
  <c r="E261" i="1"/>
  <c r="I261" i="1"/>
  <c r="H261" i="1"/>
  <c r="D262" i="1"/>
  <c r="C262" i="1"/>
  <c r="J282" i="1" l="1"/>
  <c r="K281" i="1"/>
  <c r="E262" i="1"/>
  <c r="H262" i="1"/>
  <c r="I262" i="1"/>
  <c r="D263" i="1"/>
  <c r="C263" i="1"/>
  <c r="J283" i="1" l="1"/>
  <c r="K282" i="1"/>
  <c r="E263" i="1"/>
  <c r="H263" i="1"/>
  <c r="I263" i="1"/>
  <c r="D264" i="1"/>
  <c r="C264" i="1"/>
  <c r="J284" i="1" l="1"/>
  <c r="K283" i="1"/>
  <c r="E264" i="1"/>
  <c r="H264" i="1"/>
  <c r="I264" i="1"/>
  <c r="D265" i="1"/>
  <c r="C265" i="1"/>
  <c r="J285" i="1" l="1"/>
  <c r="K284" i="1"/>
  <c r="E265" i="1"/>
  <c r="I265" i="1"/>
  <c r="H265" i="1"/>
  <c r="D266" i="1"/>
  <c r="C266" i="1"/>
  <c r="J286" i="1" l="1"/>
  <c r="K285" i="1"/>
  <c r="E266" i="1"/>
  <c r="H266" i="1"/>
  <c r="I266" i="1"/>
  <c r="D267" i="1"/>
  <c r="C267" i="1"/>
  <c r="J287" i="1" l="1"/>
  <c r="K286" i="1"/>
  <c r="E267" i="1"/>
  <c r="H267" i="1"/>
  <c r="I267" i="1"/>
  <c r="D268" i="1"/>
  <c r="C268" i="1"/>
  <c r="J288" i="1" l="1"/>
  <c r="K287" i="1"/>
  <c r="E268" i="1"/>
  <c r="H268" i="1"/>
  <c r="I268" i="1"/>
  <c r="D269" i="1"/>
  <c r="C269" i="1"/>
  <c r="J289" i="1" l="1"/>
  <c r="K288" i="1"/>
  <c r="E269" i="1"/>
  <c r="I269" i="1"/>
  <c r="H269" i="1"/>
  <c r="D270" i="1"/>
  <c r="C270" i="1"/>
  <c r="J290" i="1" l="1"/>
  <c r="K289" i="1"/>
  <c r="E270" i="1"/>
  <c r="H270" i="1"/>
  <c r="I270" i="1"/>
  <c r="D271" i="1"/>
  <c r="C271" i="1"/>
  <c r="J291" i="1" l="1"/>
  <c r="K290" i="1"/>
  <c r="E271" i="1"/>
  <c r="H271" i="1"/>
  <c r="I271" i="1"/>
  <c r="D272" i="1"/>
  <c r="C272" i="1"/>
  <c r="J292" i="1" l="1"/>
  <c r="K291" i="1"/>
  <c r="E272" i="1"/>
  <c r="H272" i="1"/>
  <c r="I272" i="1"/>
  <c r="D273" i="1"/>
  <c r="C273" i="1"/>
  <c r="J293" i="1" l="1"/>
  <c r="K292" i="1"/>
  <c r="E273" i="1"/>
  <c r="H273" i="1"/>
  <c r="I273" i="1"/>
  <c r="D274" i="1"/>
  <c r="C274" i="1"/>
  <c r="J294" i="1" l="1"/>
  <c r="K293" i="1"/>
  <c r="E274" i="1"/>
  <c r="H274" i="1"/>
  <c r="I274" i="1"/>
  <c r="D275" i="1"/>
  <c r="C275" i="1"/>
  <c r="J295" i="1" l="1"/>
  <c r="K294" i="1"/>
  <c r="E275" i="1"/>
  <c r="H275" i="1"/>
  <c r="I275" i="1"/>
  <c r="D276" i="1"/>
  <c r="C276" i="1"/>
  <c r="J296" i="1" l="1"/>
  <c r="K295" i="1"/>
  <c r="E276" i="1"/>
  <c r="H276" i="1"/>
  <c r="I276" i="1"/>
  <c r="D277" i="1"/>
  <c r="C277" i="1"/>
  <c r="J297" i="1" l="1"/>
  <c r="K296" i="1"/>
  <c r="E277" i="1"/>
  <c r="I277" i="1"/>
  <c r="H277" i="1"/>
  <c r="D278" i="1"/>
  <c r="C278" i="1"/>
  <c r="J298" i="1" l="1"/>
  <c r="K297" i="1"/>
  <c r="E278" i="1"/>
  <c r="H278" i="1"/>
  <c r="I278" i="1"/>
  <c r="D279" i="1"/>
  <c r="C279" i="1"/>
  <c r="J299" i="1" l="1"/>
  <c r="K298" i="1"/>
  <c r="E279" i="1"/>
  <c r="H279" i="1"/>
  <c r="I279" i="1"/>
  <c r="D280" i="1"/>
  <c r="C280" i="1"/>
  <c r="J300" i="1" l="1"/>
  <c r="K299" i="1"/>
  <c r="E280" i="1"/>
  <c r="H280" i="1"/>
  <c r="I280" i="1"/>
  <c r="D281" i="1"/>
  <c r="C281" i="1"/>
  <c r="J301" i="1" l="1"/>
  <c r="K300" i="1"/>
  <c r="E281" i="1"/>
  <c r="I281" i="1"/>
  <c r="H281" i="1"/>
  <c r="D282" i="1"/>
  <c r="C282" i="1"/>
  <c r="J302" i="1" l="1"/>
  <c r="K301" i="1"/>
  <c r="E282" i="1"/>
  <c r="H282" i="1"/>
  <c r="I282" i="1"/>
  <c r="D283" i="1"/>
  <c r="C283" i="1"/>
  <c r="J303" i="1" l="1"/>
  <c r="K302" i="1"/>
  <c r="E283" i="1"/>
  <c r="H283" i="1"/>
  <c r="I283" i="1"/>
  <c r="D284" i="1"/>
  <c r="C284" i="1"/>
  <c r="J304" i="1" l="1"/>
  <c r="K303" i="1"/>
  <c r="E284" i="1"/>
  <c r="H284" i="1"/>
  <c r="I284" i="1"/>
  <c r="D285" i="1"/>
  <c r="C285" i="1"/>
  <c r="J305" i="1" l="1"/>
  <c r="K304" i="1"/>
  <c r="E285" i="1"/>
  <c r="I285" i="1"/>
  <c r="H285" i="1"/>
  <c r="D286" i="1"/>
  <c r="C286" i="1"/>
  <c r="J306" i="1" l="1"/>
  <c r="K305" i="1"/>
  <c r="E286" i="1"/>
  <c r="H286" i="1"/>
  <c r="I286" i="1"/>
  <c r="D287" i="1"/>
  <c r="C287" i="1"/>
  <c r="J307" i="1" l="1"/>
  <c r="K306" i="1"/>
  <c r="E287" i="1"/>
  <c r="H287" i="1"/>
  <c r="I287" i="1"/>
  <c r="D288" i="1"/>
  <c r="C288" i="1"/>
  <c r="J308" i="1" l="1"/>
  <c r="K307" i="1"/>
  <c r="E288" i="1"/>
  <c r="H288" i="1"/>
  <c r="I288" i="1"/>
  <c r="D289" i="1"/>
  <c r="C289" i="1"/>
  <c r="J309" i="1" l="1"/>
  <c r="K308" i="1"/>
  <c r="E289" i="1"/>
  <c r="H289" i="1"/>
  <c r="I289" i="1"/>
  <c r="D290" i="1"/>
  <c r="C290" i="1"/>
  <c r="J310" i="1" l="1"/>
  <c r="K309" i="1"/>
  <c r="E290" i="1"/>
  <c r="H290" i="1"/>
  <c r="I290" i="1"/>
  <c r="D291" i="1"/>
  <c r="C291" i="1"/>
  <c r="J311" i="1" l="1"/>
  <c r="K310" i="1"/>
  <c r="E291" i="1"/>
  <c r="H291" i="1"/>
  <c r="I291" i="1"/>
  <c r="D292" i="1"/>
  <c r="C292" i="1"/>
  <c r="J312" i="1" l="1"/>
  <c r="K311" i="1"/>
  <c r="E292" i="1"/>
  <c r="H292" i="1"/>
  <c r="I292" i="1"/>
  <c r="D293" i="1"/>
  <c r="C293" i="1"/>
  <c r="J313" i="1" l="1"/>
  <c r="K312" i="1"/>
  <c r="E293" i="1"/>
  <c r="I293" i="1"/>
  <c r="H293" i="1"/>
  <c r="D294" i="1"/>
  <c r="C294" i="1"/>
  <c r="J314" i="1" l="1"/>
  <c r="K313" i="1"/>
  <c r="E294" i="1"/>
  <c r="H294" i="1"/>
  <c r="I294" i="1"/>
  <c r="D295" i="1"/>
  <c r="C295" i="1"/>
  <c r="J315" i="1" l="1"/>
  <c r="K314" i="1"/>
  <c r="E295" i="1"/>
  <c r="H295" i="1"/>
  <c r="I295" i="1"/>
  <c r="D296" i="1"/>
  <c r="C296" i="1"/>
  <c r="J316" i="1" l="1"/>
  <c r="K315" i="1"/>
  <c r="E296" i="1"/>
  <c r="H296" i="1"/>
  <c r="I296" i="1"/>
  <c r="D297" i="1"/>
  <c r="C297" i="1"/>
  <c r="J317" i="1" l="1"/>
  <c r="K316" i="1"/>
  <c r="E297" i="1"/>
  <c r="I297" i="1"/>
  <c r="H297" i="1"/>
  <c r="D298" i="1"/>
  <c r="C298" i="1"/>
  <c r="J318" i="1" l="1"/>
  <c r="K317" i="1"/>
  <c r="E298" i="1"/>
  <c r="H298" i="1"/>
  <c r="I298" i="1"/>
  <c r="D299" i="1"/>
  <c r="C299" i="1"/>
  <c r="J319" i="1" l="1"/>
  <c r="K318" i="1"/>
  <c r="E299" i="1"/>
  <c r="H299" i="1"/>
  <c r="I299" i="1"/>
  <c r="D300" i="1"/>
  <c r="C300" i="1"/>
  <c r="J320" i="1" l="1"/>
  <c r="K319" i="1"/>
  <c r="E300" i="1"/>
  <c r="H300" i="1"/>
  <c r="I300" i="1"/>
  <c r="D301" i="1"/>
  <c r="C301" i="1"/>
  <c r="J321" i="1" l="1"/>
  <c r="K320" i="1"/>
  <c r="E301" i="1"/>
  <c r="I301" i="1"/>
  <c r="H301" i="1"/>
  <c r="D302" i="1"/>
  <c r="C302" i="1"/>
  <c r="J322" i="1" l="1"/>
  <c r="K321" i="1"/>
  <c r="E302" i="1"/>
  <c r="H302" i="1"/>
  <c r="I302" i="1"/>
  <c r="D303" i="1"/>
  <c r="C303" i="1"/>
  <c r="J323" i="1" l="1"/>
  <c r="K322" i="1"/>
  <c r="E303" i="1"/>
  <c r="H303" i="1"/>
  <c r="I303" i="1"/>
  <c r="D304" i="1"/>
  <c r="C304" i="1"/>
  <c r="J324" i="1" l="1"/>
  <c r="K323" i="1"/>
  <c r="E304" i="1"/>
  <c r="H304" i="1"/>
  <c r="I304" i="1"/>
  <c r="D305" i="1"/>
  <c r="C305" i="1"/>
  <c r="J325" i="1" l="1"/>
  <c r="K324" i="1"/>
  <c r="E305" i="1"/>
  <c r="H305" i="1"/>
  <c r="I305" i="1"/>
  <c r="D306" i="1"/>
  <c r="C306" i="1"/>
  <c r="J326" i="1" l="1"/>
  <c r="K325" i="1"/>
  <c r="E306" i="1"/>
  <c r="H306" i="1"/>
  <c r="I306" i="1"/>
  <c r="D307" i="1"/>
  <c r="C307" i="1"/>
  <c r="J327" i="1" l="1"/>
  <c r="K326" i="1"/>
  <c r="E307" i="1"/>
  <c r="H307" i="1"/>
  <c r="I307" i="1"/>
  <c r="D308" i="1"/>
  <c r="C308" i="1"/>
  <c r="J328" i="1" l="1"/>
  <c r="K327" i="1"/>
  <c r="E308" i="1"/>
  <c r="H308" i="1"/>
  <c r="I308" i="1"/>
  <c r="D309" i="1"/>
  <c r="C309" i="1"/>
  <c r="J329" i="1" l="1"/>
  <c r="K328" i="1"/>
  <c r="E309" i="1"/>
  <c r="I309" i="1"/>
  <c r="H309" i="1"/>
  <c r="D310" i="1"/>
  <c r="C310" i="1"/>
  <c r="J330" i="1" l="1"/>
  <c r="K329" i="1"/>
  <c r="E310" i="1"/>
  <c r="H310" i="1"/>
  <c r="I310" i="1"/>
  <c r="D311" i="1"/>
  <c r="C311" i="1"/>
  <c r="J331" i="1" l="1"/>
  <c r="K330" i="1"/>
  <c r="E311" i="1"/>
  <c r="H311" i="1"/>
  <c r="I311" i="1"/>
  <c r="D312" i="1"/>
  <c r="C312" i="1"/>
  <c r="J332" i="1" l="1"/>
  <c r="K331" i="1"/>
  <c r="E312" i="1"/>
  <c r="H312" i="1"/>
  <c r="I312" i="1"/>
  <c r="D313" i="1"/>
  <c r="C313" i="1"/>
  <c r="J333" i="1" l="1"/>
  <c r="K332" i="1"/>
  <c r="E313" i="1"/>
  <c r="I313" i="1"/>
  <c r="H313" i="1"/>
  <c r="D314" i="1"/>
  <c r="C314" i="1"/>
  <c r="J334" i="1" l="1"/>
  <c r="K333" i="1"/>
  <c r="E314" i="1"/>
  <c r="H314" i="1"/>
  <c r="I314" i="1"/>
  <c r="D315" i="1"/>
  <c r="C315" i="1"/>
  <c r="J335" i="1" l="1"/>
  <c r="K334" i="1"/>
  <c r="E315" i="1"/>
  <c r="H315" i="1"/>
  <c r="I315" i="1"/>
  <c r="D316" i="1"/>
  <c r="C316" i="1"/>
  <c r="J336" i="1" l="1"/>
  <c r="K335" i="1"/>
  <c r="E316" i="1"/>
  <c r="H316" i="1"/>
  <c r="I316" i="1"/>
  <c r="D317" i="1"/>
  <c r="C317" i="1"/>
  <c r="J337" i="1" l="1"/>
  <c r="K336" i="1"/>
  <c r="E317" i="1"/>
  <c r="I317" i="1"/>
  <c r="H317" i="1"/>
  <c r="D318" i="1"/>
  <c r="C318" i="1"/>
  <c r="J338" i="1" l="1"/>
  <c r="K337" i="1"/>
  <c r="E318" i="1"/>
  <c r="H318" i="1"/>
  <c r="I318" i="1"/>
  <c r="D319" i="1"/>
  <c r="C319" i="1"/>
  <c r="J339" i="1" l="1"/>
  <c r="K338" i="1"/>
  <c r="E319" i="1"/>
  <c r="H319" i="1"/>
  <c r="I319" i="1"/>
  <c r="D320" i="1"/>
  <c r="C320" i="1"/>
  <c r="J340" i="1" l="1"/>
  <c r="K339" i="1"/>
  <c r="E320" i="1"/>
  <c r="H320" i="1"/>
  <c r="I320" i="1"/>
  <c r="D321" i="1"/>
  <c r="C321" i="1"/>
  <c r="J341" i="1" l="1"/>
  <c r="K340" i="1"/>
  <c r="E321" i="1"/>
  <c r="H321" i="1"/>
  <c r="I321" i="1"/>
  <c r="D322" i="1"/>
  <c r="C322" i="1"/>
  <c r="J342" i="1" l="1"/>
  <c r="K341" i="1"/>
  <c r="E322" i="1"/>
  <c r="H322" i="1"/>
  <c r="I322" i="1"/>
  <c r="D323" i="1"/>
  <c r="C323" i="1"/>
  <c r="J343" i="1" l="1"/>
  <c r="K342" i="1"/>
  <c r="E323" i="1"/>
  <c r="H323" i="1"/>
  <c r="I323" i="1"/>
  <c r="D324" i="1"/>
  <c r="C324" i="1"/>
  <c r="J344" i="1" l="1"/>
  <c r="K343" i="1"/>
  <c r="E324" i="1"/>
  <c r="H324" i="1"/>
  <c r="I324" i="1"/>
  <c r="D325" i="1"/>
  <c r="C325" i="1"/>
  <c r="J345" i="1" l="1"/>
  <c r="K344" i="1"/>
  <c r="E325" i="1"/>
  <c r="I325" i="1"/>
  <c r="H325" i="1"/>
  <c r="D326" i="1"/>
  <c r="C326" i="1"/>
  <c r="J346" i="1" l="1"/>
  <c r="K345" i="1"/>
  <c r="E326" i="1"/>
  <c r="H326" i="1"/>
  <c r="I326" i="1"/>
  <c r="D327" i="1"/>
  <c r="C327" i="1"/>
  <c r="J347" i="1" l="1"/>
  <c r="K346" i="1"/>
  <c r="E327" i="1"/>
  <c r="H327" i="1"/>
  <c r="I327" i="1"/>
  <c r="D328" i="1"/>
  <c r="C328" i="1"/>
  <c r="J348" i="1" l="1"/>
  <c r="K347" i="1"/>
  <c r="E328" i="1"/>
  <c r="H328" i="1"/>
  <c r="I328" i="1"/>
  <c r="D329" i="1"/>
  <c r="C329" i="1"/>
  <c r="J349" i="1" l="1"/>
  <c r="K348" i="1"/>
  <c r="E329" i="1"/>
  <c r="I329" i="1"/>
  <c r="H329" i="1"/>
  <c r="D330" i="1"/>
  <c r="C330" i="1"/>
  <c r="J350" i="1" l="1"/>
  <c r="K349" i="1"/>
  <c r="E330" i="1"/>
  <c r="H330" i="1"/>
  <c r="I330" i="1"/>
  <c r="D331" i="1"/>
  <c r="C331" i="1"/>
  <c r="J351" i="1" l="1"/>
  <c r="K350" i="1"/>
  <c r="E331" i="1"/>
  <c r="H331" i="1"/>
  <c r="I331" i="1"/>
  <c r="D332" i="1"/>
  <c r="C332" i="1"/>
  <c r="J352" i="1" l="1"/>
  <c r="K351" i="1"/>
  <c r="E332" i="1"/>
  <c r="H332" i="1"/>
  <c r="I332" i="1"/>
  <c r="D333" i="1"/>
  <c r="C333" i="1"/>
  <c r="J353" i="1" l="1"/>
  <c r="K352" i="1"/>
  <c r="E333" i="1"/>
  <c r="I333" i="1"/>
  <c r="H333" i="1"/>
  <c r="D334" i="1"/>
  <c r="C334" i="1"/>
  <c r="J354" i="1" l="1"/>
  <c r="K353" i="1"/>
  <c r="E334" i="1"/>
  <c r="H334" i="1"/>
  <c r="I334" i="1"/>
  <c r="D335" i="1"/>
  <c r="C335" i="1"/>
  <c r="J355" i="1" l="1"/>
  <c r="K354" i="1"/>
  <c r="E335" i="1"/>
  <c r="H335" i="1"/>
  <c r="I335" i="1"/>
  <c r="D336" i="1"/>
  <c r="C336" i="1"/>
  <c r="J356" i="1" l="1"/>
  <c r="K355" i="1"/>
  <c r="E336" i="1"/>
  <c r="H336" i="1"/>
  <c r="I336" i="1"/>
  <c r="D337" i="1"/>
  <c r="C337" i="1"/>
  <c r="J357" i="1" l="1"/>
  <c r="K356" i="1"/>
  <c r="E337" i="1"/>
  <c r="I337" i="1"/>
  <c r="H337" i="1"/>
  <c r="D338" i="1"/>
  <c r="C338" i="1"/>
  <c r="J358" i="1" l="1"/>
  <c r="K357" i="1"/>
  <c r="E338" i="1"/>
  <c r="H338" i="1"/>
  <c r="I338" i="1"/>
  <c r="D339" i="1"/>
  <c r="C339" i="1"/>
  <c r="J359" i="1" l="1"/>
  <c r="K358" i="1"/>
  <c r="E339" i="1"/>
  <c r="H339" i="1"/>
  <c r="I339" i="1"/>
  <c r="D340" i="1"/>
  <c r="C340" i="1"/>
  <c r="J360" i="1" l="1"/>
  <c r="K359" i="1"/>
  <c r="E340" i="1"/>
  <c r="H340" i="1"/>
  <c r="I340" i="1"/>
  <c r="D341" i="1"/>
  <c r="C341" i="1"/>
  <c r="J361" i="1" l="1"/>
  <c r="K360" i="1"/>
  <c r="E341" i="1"/>
  <c r="I341" i="1"/>
  <c r="H341" i="1"/>
  <c r="D342" i="1"/>
  <c r="C342" i="1"/>
  <c r="J362" i="1" l="1"/>
  <c r="K361" i="1"/>
  <c r="E342" i="1"/>
  <c r="H342" i="1"/>
  <c r="I342" i="1"/>
  <c r="D343" i="1"/>
  <c r="C343" i="1"/>
  <c r="J363" i="1" l="1"/>
  <c r="K362" i="1"/>
  <c r="E343" i="1"/>
  <c r="H343" i="1"/>
  <c r="I343" i="1"/>
  <c r="D344" i="1"/>
  <c r="C344" i="1"/>
  <c r="J364" i="1" l="1"/>
  <c r="K363" i="1"/>
  <c r="E344" i="1"/>
  <c r="H344" i="1"/>
  <c r="I344" i="1"/>
  <c r="D345" i="1"/>
  <c r="C345" i="1"/>
  <c r="J365" i="1" l="1"/>
  <c r="K364" i="1"/>
  <c r="E345" i="1"/>
  <c r="I345" i="1"/>
  <c r="H345" i="1"/>
  <c r="D346" i="1"/>
  <c r="C346" i="1"/>
  <c r="J366" i="1" l="1"/>
  <c r="K365" i="1"/>
  <c r="E346" i="1"/>
  <c r="H346" i="1"/>
  <c r="I346" i="1"/>
  <c r="D347" i="1"/>
  <c r="C347" i="1"/>
  <c r="J367" i="1" l="1"/>
  <c r="K366" i="1"/>
  <c r="E347" i="1"/>
  <c r="H347" i="1"/>
  <c r="I347" i="1"/>
  <c r="D348" i="1"/>
  <c r="C348" i="1"/>
  <c r="J368" i="1" l="1"/>
  <c r="K367" i="1"/>
  <c r="E348" i="1"/>
  <c r="H348" i="1"/>
  <c r="I348" i="1"/>
  <c r="D349" i="1"/>
  <c r="C349" i="1"/>
  <c r="J369" i="1" l="1"/>
  <c r="K368" i="1"/>
  <c r="E349" i="1"/>
  <c r="I349" i="1"/>
  <c r="H349" i="1"/>
  <c r="D350" i="1"/>
  <c r="C350" i="1"/>
  <c r="J370" i="1" l="1"/>
  <c r="K369" i="1"/>
  <c r="E350" i="1"/>
  <c r="H350" i="1"/>
  <c r="I350" i="1"/>
  <c r="D351" i="1"/>
  <c r="C351" i="1"/>
  <c r="J371" i="1" l="1"/>
  <c r="K370" i="1"/>
  <c r="E351" i="1"/>
  <c r="H351" i="1"/>
  <c r="I351" i="1"/>
  <c r="D352" i="1"/>
  <c r="C352" i="1"/>
  <c r="J372" i="1" l="1"/>
  <c r="K371" i="1"/>
  <c r="E352" i="1"/>
  <c r="H352" i="1"/>
  <c r="I352" i="1"/>
  <c r="D353" i="1"/>
  <c r="C353" i="1"/>
  <c r="J373" i="1" l="1"/>
  <c r="K372" i="1"/>
  <c r="E353" i="1"/>
  <c r="I353" i="1"/>
  <c r="H353" i="1"/>
  <c r="D354" i="1"/>
  <c r="C354" i="1"/>
  <c r="J374" i="1" l="1"/>
  <c r="K373" i="1"/>
  <c r="E354" i="1"/>
  <c r="H354" i="1"/>
  <c r="I354" i="1"/>
  <c r="D355" i="1"/>
  <c r="C355" i="1"/>
  <c r="J375" i="1" l="1"/>
  <c r="K374" i="1"/>
  <c r="E355" i="1"/>
  <c r="H355" i="1"/>
  <c r="I355" i="1"/>
  <c r="D356" i="1"/>
  <c r="C356" i="1"/>
  <c r="J376" i="1" l="1"/>
  <c r="K375" i="1"/>
  <c r="E356" i="1"/>
  <c r="H356" i="1"/>
  <c r="I356" i="1"/>
  <c r="D357" i="1"/>
  <c r="C357" i="1"/>
  <c r="J377" i="1" l="1"/>
  <c r="K376" i="1"/>
  <c r="E357" i="1"/>
  <c r="I357" i="1"/>
  <c r="H357" i="1"/>
  <c r="D358" i="1"/>
  <c r="C358" i="1"/>
  <c r="J378" i="1" l="1"/>
  <c r="K377" i="1"/>
  <c r="E358" i="1"/>
  <c r="H358" i="1"/>
  <c r="I358" i="1"/>
  <c r="D359" i="1"/>
  <c r="C359" i="1"/>
  <c r="J379" i="1" l="1"/>
  <c r="K378" i="1"/>
  <c r="E359" i="1"/>
  <c r="H359" i="1"/>
  <c r="I359" i="1"/>
  <c r="D360" i="1"/>
  <c r="C360" i="1"/>
  <c r="J380" i="1" l="1"/>
  <c r="K379" i="1"/>
  <c r="E360" i="1"/>
  <c r="H360" i="1"/>
  <c r="I360" i="1"/>
  <c r="D361" i="1"/>
  <c r="C361" i="1"/>
  <c r="J381" i="1" l="1"/>
  <c r="K380" i="1"/>
  <c r="E361" i="1"/>
  <c r="I361" i="1"/>
  <c r="H361" i="1"/>
  <c r="D362" i="1"/>
  <c r="C362" i="1"/>
  <c r="J382" i="1" l="1"/>
  <c r="K381" i="1"/>
  <c r="E362" i="1"/>
  <c r="H362" i="1"/>
  <c r="I362" i="1"/>
  <c r="D363" i="1"/>
  <c r="C363" i="1"/>
  <c r="J383" i="1" l="1"/>
  <c r="K382" i="1"/>
  <c r="E363" i="1"/>
  <c r="H363" i="1"/>
  <c r="I363" i="1"/>
  <c r="D364" i="1"/>
  <c r="C364" i="1"/>
  <c r="J384" i="1" l="1"/>
  <c r="K383" i="1"/>
  <c r="E364" i="1"/>
  <c r="H364" i="1"/>
  <c r="I364" i="1"/>
  <c r="D365" i="1"/>
  <c r="C365" i="1"/>
  <c r="J385" i="1" l="1"/>
  <c r="K384" i="1"/>
  <c r="E365" i="1"/>
  <c r="H365" i="1"/>
  <c r="I365" i="1"/>
  <c r="D366" i="1"/>
  <c r="C366" i="1"/>
  <c r="J386" i="1" l="1"/>
  <c r="K385" i="1"/>
  <c r="E366" i="1"/>
  <c r="H366" i="1"/>
  <c r="I366" i="1"/>
  <c r="D367" i="1"/>
  <c r="C367" i="1"/>
  <c r="J387" i="1" l="1"/>
  <c r="K386" i="1"/>
  <c r="E367" i="1"/>
  <c r="H367" i="1"/>
  <c r="I367" i="1"/>
  <c r="D368" i="1"/>
  <c r="C368" i="1"/>
  <c r="J388" i="1" l="1"/>
  <c r="K387" i="1"/>
  <c r="E368" i="1"/>
  <c r="H368" i="1"/>
  <c r="I368" i="1"/>
  <c r="D369" i="1"/>
  <c r="C369" i="1"/>
  <c r="J389" i="1" l="1"/>
  <c r="K388" i="1"/>
  <c r="E369" i="1"/>
  <c r="H369" i="1"/>
  <c r="I369" i="1"/>
  <c r="D370" i="1"/>
  <c r="C370" i="1"/>
  <c r="J390" i="1" l="1"/>
  <c r="K389" i="1"/>
  <c r="E370" i="1"/>
  <c r="H370" i="1"/>
  <c r="I370" i="1"/>
  <c r="D371" i="1"/>
  <c r="C371" i="1"/>
  <c r="J391" i="1" l="1"/>
  <c r="K390" i="1"/>
  <c r="E371" i="1"/>
  <c r="H371" i="1"/>
  <c r="I371" i="1"/>
  <c r="D372" i="1"/>
  <c r="C372" i="1"/>
  <c r="J392" i="1" l="1"/>
  <c r="K391" i="1"/>
  <c r="E372" i="1"/>
  <c r="H372" i="1"/>
  <c r="I372" i="1"/>
  <c r="D373" i="1"/>
  <c r="C373" i="1"/>
  <c r="J393" i="1" l="1"/>
  <c r="K392" i="1"/>
  <c r="E373" i="1"/>
  <c r="H373" i="1"/>
  <c r="I373" i="1"/>
  <c r="D374" i="1"/>
  <c r="C374" i="1"/>
  <c r="J394" i="1" l="1"/>
  <c r="K393" i="1"/>
  <c r="E374" i="1"/>
  <c r="H374" i="1"/>
  <c r="I374" i="1"/>
  <c r="D375" i="1"/>
  <c r="C375" i="1"/>
  <c r="J395" i="1" l="1"/>
  <c r="K394" i="1"/>
  <c r="E375" i="1"/>
  <c r="H375" i="1"/>
  <c r="I375" i="1"/>
  <c r="D376" i="1"/>
  <c r="C376" i="1"/>
  <c r="J396" i="1" l="1"/>
  <c r="K395" i="1"/>
  <c r="E376" i="1"/>
  <c r="H376" i="1"/>
  <c r="I376" i="1"/>
  <c r="D377" i="1"/>
  <c r="C377" i="1"/>
  <c r="J397" i="1" l="1"/>
  <c r="K396" i="1"/>
  <c r="E377" i="1"/>
  <c r="H377" i="1"/>
  <c r="I377" i="1"/>
  <c r="D378" i="1"/>
  <c r="C378" i="1"/>
  <c r="J398" i="1" l="1"/>
  <c r="K397" i="1"/>
  <c r="E378" i="1"/>
  <c r="H378" i="1"/>
  <c r="I378" i="1"/>
  <c r="D379" i="1"/>
  <c r="C379" i="1"/>
  <c r="J399" i="1" l="1"/>
  <c r="K398" i="1"/>
  <c r="E379" i="1"/>
  <c r="H379" i="1"/>
  <c r="I379" i="1"/>
  <c r="D380" i="1"/>
  <c r="C380" i="1"/>
  <c r="J400" i="1" l="1"/>
  <c r="K399" i="1"/>
  <c r="E380" i="1"/>
  <c r="H380" i="1"/>
  <c r="I380" i="1"/>
  <c r="D381" i="1"/>
  <c r="C381" i="1"/>
  <c r="J401" i="1" l="1"/>
  <c r="K400" i="1"/>
  <c r="E381" i="1"/>
  <c r="H381" i="1"/>
  <c r="I381" i="1"/>
  <c r="D382" i="1"/>
  <c r="C382" i="1"/>
  <c r="J402" i="1" l="1"/>
  <c r="K401" i="1"/>
  <c r="E382" i="1"/>
  <c r="H382" i="1"/>
  <c r="I382" i="1"/>
  <c r="D383" i="1"/>
  <c r="C383" i="1"/>
  <c r="J403" i="1" l="1"/>
  <c r="K402" i="1"/>
  <c r="E383" i="1"/>
  <c r="H383" i="1"/>
  <c r="I383" i="1"/>
  <c r="D384" i="1"/>
  <c r="C384" i="1"/>
  <c r="J404" i="1" l="1"/>
  <c r="K403" i="1"/>
  <c r="E384" i="1"/>
  <c r="H384" i="1"/>
  <c r="I384" i="1"/>
  <c r="D385" i="1"/>
  <c r="C385" i="1"/>
  <c r="J405" i="1" l="1"/>
  <c r="K404" i="1"/>
  <c r="E385" i="1"/>
  <c r="H385" i="1"/>
  <c r="I385" i="1"/>
  <c r="D386" i="1"/>
  <c r="C386" i="1"/>
  <c r="J406" i="1" l="1"/>
  <c r="K405" i="1"/>
  <c r="E386" i="1"/>
  <c r="H386" i="1"/>
  <c r="I386" i="1"/>
  <c r="D387" i="1"/>
  <c r="C387" i="1"/>
  <c r="J407" i="1" l="1"/>
  <c r="K406" i="1"/>
  <c r="E387" i="1"/>
  <c r="H387" i="1"/>
  <c r="I387" i="1"/>
  <c r="D388" i="1"/>
  <c r="C388" i="1"/>
  <c r="J408" i="1" l="1"/>
  <c r="K407" i="1"/>
  <c r="E388" i="1"/>
  <c r="H388" i="1"/>
  <c r="I388" i="1"/>
  <c r="D389" i="1"/>
  <c r="C389" i="1"/>
  <c r="J409" i="1" l="1"/>
  <c r="K408" i="1"/>
  <c r="E389" i="1"/>
  <c r="H389" i="1"/>
  <c r="I389" i="1"/>
  <c r="D390" i="1"/>
  <c r="C390" i="1"/>
  <c r="J410" i="1" l="1"/>
  <c r="K409" i="1"/>
  <c r="E390" i="1"/>
  <c r="H390" i="1"/>
  <c r="I390" i="1"/>
  <c r="D391" i="1"/>
  <c r="C391" i="1"/>
  <c r="J411" i="1" l="1"/>
  <c r="K410" i="1"/>
  <c r="E391" i="1"/>
  <c r="H391" i="1"/>
  <c r="I391" i="1"/>
  <c r="D392" i="1"/>
  <c r="C392" i="1"/>
  <c r="J412" i="1" l="1"/>
  <c r="K411" i="1"/>
  <c r="E392" i="1"/>
  <c r="H392" i="1"/>
  <c r="I392" i="1"/>
  <c r="D393" i="1"/>
  <c r="C393" i="1"/>
  <c r="J413" i="1" l="1"/>
  <c r="K412" i="1"/>
  <c r="E393" i="1"/>
  <c r="I393" i="1"/>
  <c r="H393" i="1"/>
  <c r="D394" i="1"/>
  <c r="C394" i="1"/>
  <c r="J414" i="1" l="1"/>
  <c r="K413" i="1"/>
  <c r="E394" i="1"/>
  <c r="H394" i="1"/>
  <c r="I394" i="1"/>
  <c r="D395" i="1"/>
  <c r="C395" i="1"/>
  <c r="J415" i="1" l="1"/>
  <c r="K414" i="1"/>
  <c r="E395" i="1"/>
  <c r="H395" i="1"/>
  <c r="I395" i="1"/>
  <c r="D396" i="1"/>
  <c r="C396" i="1"/>
  <c r="J416" i="1" l="1"/>
  <c r="K415" i="1"/>
  <c r="E396" i="1"/>
  <c r="H396" i="1"/>
  <c r="I396" i="1"/>
  <c r="D397" i="1"/>
  <c r="C397" i="1"/>
  <c r="J417" i="1" l="1"/>
  <c r="K416" i="1"/>
  <c r="E397" i="1"/>
  <c r="H397" i="1"/>
  <c r="I397" i="1"/>
  <c r="D398" i="1"/>
  <c r="C398" i="1"/>
  <c r="J418" i="1" l="1"/>
  <c r="K417" i="1"/>
  <c r="E398" i="1"/>
  <c r="H398" i="1"/>
  <c r="I398" i="1"/>
  <c r="D399" i="1"/>
  <c r="C399" i="1"/>
  <c r="J419" i="1" l="1"/>
  <c r="K418" i="1"/>
  <c r="E399" i="1"/>
  <c r="H399" i="1"/>
  <c r="I399" i="1"/>
  <c r="D400" i="1"/>
  <c r="C400" i="1"/>
  <c r="J420" i="1" l="1"/>
  <c r="K419" i="1"/>
  <c r="E400" i="1"/>
  <c r="H400" i="1"/>
  <c r="I400" i="1"/>
  <c r="D401" i="1"/>
  <c r="C401" i="1"/>
  <c r="J421" i="1" l="1"/>
  <c r="K420" i="1"/>
  <c r="E401" i="1"/>
  <c r="H401" i="1"/>
  <c r="I401" i="1"/>
  <c r="D402" i="1"/>
  <c r="C402" i="1"/>
  <c r="J422" i="1" l="1"/>
  <c r="K421" i="1"/>
  <c r="E402" i="1"/>
  <c r="H402" i="1"/>
  <c r="I402" i="1"/>
  <c r="D403" i="1"/>
  <c r="C403" i="1"/>
  <c r="J423" i="1" l="1"/>
  <c r="K422" i="1"/>
  <c r="E403" i="1"/>
  <c r="H403" i="1"/>
  <c r="I403" i="1"/>
  <c r="D404" i="1"/>
  <c r="C404" i="1"/>
  <c r="J424" i="1" l="1"/>
  <c r="K423" i="1"/>
  <c r="E404" i="1"/>
  <c r="H404" i="1"/>
  <c r="I404" i="1"/>
  <c r="D405" i="1"/>
  <c r="C405" i="1"/>
  <c r="J425" i="1" l="1"/>
  <c r="K424" i="1"/>
  <c r="E405" i="1"/>
  <c r="H405" i="1"/>
  <c r="I405" i="1"/>
  <c r="D406" i="1"/>
  <c r="C406" i="1"/>
  <c r="J426" i="1" l="1"/>
  <c r="K425" i="1"/>
  <c r="E406" i="1"/>
  <c r="H406" i="1"/>
  <c r="I406" i="1"/>
  <c r="D407" i="1"/>
  <c r="C407" i="1"/>
  <c r="J427" i="1" l="1"/>
  <c r="K426" i="1"/>
  <c r="E407" i="1"/>
  <c r="H407" i="1"/>
  <c r="I407" i="1"/>
  <c r="D408" i="1"/>
  <c r="C408" i="1"/>
  <c r="J428" i="1" l="1"/>
  <c r="K427" i="1"/>
  <c r="E408" i="1"/>
  <c r="H408" i="1"/>
  <c r="I408" i="1"/>
  <c r="D409" i="1"/>
  <c r="C409" i="1"/>
  <c r="J429" i="1" l="1"/>
  <c r="K428" i="1"/>
  <c r="E409" i="1"/>
  <c r="H409" i="1"/>
  <c r="I409" i="1"/>
  <c r="D410" i="1"/>
  <c r="C410" i="1"/>
  <c r="J430" i="1" l="1"/>
  <c r="K429" i="1"/>
  <c r="E410" i="1"/>
  <c r="H410" i="1"/>
  <c r="I410" i="1"/>
  <c r="D411" i="1"/>
  <c r="C411" i="1"/>
  <c r="J431" i="1" l="1"/>
  <c r="K430" i="1"/>
  <c r="E411" i="1"/>
  <c r="H411" i="1"/>
  <c r="I411" i="1"/>
  <c r="D412" i="1"/>
  <c r="C412" i="1"/>
  <c r="J432" i="1" l="1"/>
  <c r="K431" i="1"/>
  <c r="E412" i="1"/>
  <c r="H412" i="1"/>
  <c r="I412" i="1"/>
  <c r="D413" i="1"/>
  <c r="C413" i="1"/>
  <c r="J433" i="1" l="1"/>
  <c r="K432" i="1"/>
  <c r="E413" i="1"/>
  <c r="H413" i="1"/>
  <c r="I413" i="1"/>
  <c r="D414" i="1"/>
  <c r="C414" i="1"/>
  <c r="J434" i="1" l="1"/>
  <c r="K433" i="1"/>
  <c r="E414" i="1"/>
  <c r="H414" i="1"/>
  <c r="I414" i="1"/>
  <c r="D415" i="1"/>
  <c r="C415" i="1"/>
  <c r="J435" i="1" l="1"/>
  <c r="K434" i="1"/>
  <c r="E415" i="1"/>
  <c r="H415" i="1"/>
  <c r="I415" i="1"/>
  <c r="D416" i="1"/>
  <c r="C416" i="1"/>
  <c r="J436" i="1" l="1"/>
  <c r="K435" i="1"/>
  <c r="E416" i="1"/>
  <c r="H416" i="1"/>
  <c r="I416" i="1"/>
  <c r="D417" i="1"/>
  <c r="C417" i="1"/>
  <c r="J437" i="1" l="1"/>
  <c r="K436" i="1"/>
  <c r="E417" i="1"/>
  <c r="H417" i="1"/>
  <c r="I417" i="1"/>
  <c r="D418" i="1"/>
  <c r="C418" i="1"/>
  <c r="J438" i="1" l="1"/>
  <c r="K437" i="1"/>
  <c r="E418" i="1"/>
  <c r="H418" i="1"/>
  <c r="I418" i="1"/>
  <c r="D419" i="1"/>
  <c r="C419" i="1"/>
  <c r="J439" i="1" l="1"/>
  <c r="K438" i="1"/>
  <c r="E419" i="1"/>
  <c r="H419" i="1"/>
  <c r="I419" i="1"/>
  <c r="D420" i="1"/>
  <c r="C420" i="1"/>
  <c r="J440" i="1" l="1"/>
  <c r="K439" i="1"/>
  <c r="E420" i="1"/>
  <c r="H420" i="1"/>
  <c r="I420" i="1"/>
  <c r="D421" i="1"/>
  <c r="C421" i="1"/>
  <c r="J441" i="1" l="1"/>
  <c r="K440" i="1"/>
  <c r="E421" i="1"/>
  <c r="H421" i="1"/>
  <c r="I421" i="1"/>
  <c r="D422" i="1"/>
  <c r="C422" i="1"/>
  <c r="J442" i="1" l="1"/>
  <c r="K441" i="1"/>
  <c r="E422" i="1"/>
  <c r="H422" i="1"/>
  <c r="I422" i="1"/>
  <c r="D423" i="1"/>
  <c r="C423" i="1"/>
  <c r="J443" i="1" l="1"/>
  <c r="K442" i="1"/>
  <c r="E423" i="1"/>
  <c r="H423" i="1"/>
  <c r="I423" i="1"/>
  <c r="D424" i="1"/>
  <c r="C424" i="1"/>
  <c r="J444" i="1" l="1"/>
  <c r="K443" i="1"/>
  <c r="E424" i="1"/>
  <c r="H424" i="1"/>
  <c r="I424" i="1"/>
  <c r="D425" i="1"/>
  <c r="C425" i="1"/>
  <c r="J445" i="1" l="1"/>
  <c r="K444" i="1"/>
  <c r="E425" i="1"/>
  <c r="H425" i="1"/>
  <c r="I425" i="1"/>
  <c r="D426" i="1"/>
  <c r="C426" i="1"/>
  <c r="J446" i="1" l="1"/>
  <c r="K445" i="1"/>
  <c r="E426" i="1"/>
  <c r="H426" i="1"/>
  <c r="I426" i="1"/>
  <c r="D427" i="1"/>
  <c r="C427" i="1"/>
  <c r="J447" i="1" l="1"/>
  <c r="K446" i="1"/>
  <c r="E427" i="1"/>
  <c r="H427" i="1"/>
  <c r="I427" i="1"/>
  <c r="D428" i="1"/>
  <c r="C428" i="1"/>
  <c r="J448" i="1" l="1"/>
  <c r="K447" i="1"/>
  <c r="E428" i="1"/>
  <c r="H428" i="1"/>
  <c r="I428" i="1"/>
  <c r="D429" i="1"/>
  <c r="C429" i="1"/>
  <c r="J449" i="1" l="1"/>
  <c r="K448" i="1"/>
  <c r="E429" i="1"/>
  <c r="H429" i="1"/>
  <c r="I429" i="1"/>
  <c r="D430" i="1"/>
  <c r="C430" i="1"/>
  <c r="J450" i="1" l="1"/>
  <c r="K449" i="1"/>
  <c r="E430" i="1"/>
  <c r="H430" i="1"/>
  <c r="I430" i="1"/>
  <c r="D431" i="1"/>
  <c r="C431" i="1"/>
  <c r="J451" i="1" l="1"/>
  <c r="K450" i="1"/>
  <c r="E431" i="1"/>
  <c r="H431" i="1"/>
  <c r="I431" i="1"/>
  <c r="D432" i="1"/>
  <c r="C432" i="1"/>
  <c r="J452" i="1" l="1"/>
  <c r="K451" i="1"/>
  <c r="E432" i="1"/>
  <c r="H432" i="1"/>
  <c r="I432" i="1"/>
  <c r="D433" i="1"/>
  <c r="C433" i="1"/>
  <c r="J453" i="1" l="1"/>
  <c r="K452" i="1"/>
  <c r="E433" i="1"/>
  <c r="H433" i="1"/>
  <c r="I433" i="1"/>
  <c r="D434" i="1"/>
  <c r="C434" i="1"/>
  <c r="J454" i="1" l="1"/>
  <c r="K453" i="1"/>
  <c r="E434" i="1"/>
  <c r="I434" i="1"/>
  <c r="H434" i="1"/>
  <c r="D435" i="1"/>
  <c r="C435" i="1"/>
  <c r="J455" i="1" l="1"/>
  <c r="K454" i="1"/>
  <c r="E435" i="1"/>
  <c r="H435" i="1"/>
  <c r="I435" i="1"/>
  <c r="D436" i="1"/>
  <c r="C436" i="1"/>
  <c r="J456" i="1" l="1"/>
  <c r="K455" i="1"/>
  <c r="E436" i="1"/>
  <c r="H436" i="1"/>
  <c r="I436" i="1"/>
  <c r="D437" i="1"/>
  <c r="C437" i="1"/>
  <c r="J457" i="1" l="1"/>
  <c r="K456" i="1"/>
  <c r="E437" i="1"/>
  <c r="H437" i="1"/>
  <c r="I437" i="1"/>
  <c r="D438" i="1"/>
  <c r="C438" i="1"/>
  <c r="J458" i="1" l="1"/>
  <c r="K457" i="1"/>
  <c r="E438" i="1"/>
  <c r="H438" i="1"/>
  <c r="I438" i="1"/>
  <c r="D439" i="1"/>
  <c r="C439" i="1"/>
  <c r="J459" i="1" l="1"/>
  <c r="K458" i="1"/>
  <c r="E439" i="1"/>
  <c r="H439" i="1"/>
  <c r="I439" i="1"/>
  <c r="D440" i="1"/>
  <c r="C440" i="1"/>
  <c r="J460" i="1" l="1"/>
  <c r="K459" i="1"/>
  <c r="E440" i="1"/>
  <c r="H440" i="1"/>
  <c r="I440" i="1"/>
  <c r="D441" i="1"/>
  <c r="C441" i="1"/>
  <c r="J461" i="1" l="1"/>
  <c r="K460" i="1"/>
  <c r="E441" i="1"/>
  <c r="H441" i="1"/>
  <c r="I441" i="1"/>
  <c r="D442" i="1"/>
  <c r="C442" i="1"/>
  <c r="J462" i="1" l="1"/>
  <c r="K461" i="1"/>
  <c r="E442" i="1"/>
  <c r="H442" i="1"/>
  <c r="I442" i="1"/>
  <c r="D443" i="1"/>
  <c r="C443" i="1"/>
  <c r="J463" i="1" l="1"/>
  <c r="K462" i="1"/>
  <c r="E443" i="1"/>
  <c r="H443" i="1"/>
  <c r="I443" i="1"/>
  <c r="D444" i="1"/>
  <c r="C444" i="1"/>
  <c r="J464" i="1" l="1"/>
  <c r="K463" i="1"/>
  <c r="E444" i="1"/>
  <c r="H444" i="1"/>
  <c r="I444" i="1"/>
  <c r="D445" i="1"/>
  <c r="C445" i="1"/>
  <c r="J465" i="1" l="1"/>
  <c r="K464" i="1"/>
  <c r="E445" i="1"/>
  <c r="H445" i="1"/>
  <c r="I445" i="1"/>
  <c r="D446" i="1"/>
  <c r="C446" i="1"/>
  <c r="J466" i="1" l="1"/>
  <c r="K465" i="1"/>
  <c r="E446" i="1"/>
  <c r="H446" i="1"/>
  <c r="I446" i="1"/>
  <c r="D447" i="1"/>
  <c r="C447" i="1"/>
  <c r="J467" i="1" l="1"/>
  <c r="K466" i="1"/>
  <c r="E447" i="1"/>
  <c r="H447" i="1"/>
  <c r="I447" i="1"/>
  <c r="D448" i="1"/>
  <c r="C448" i="1"/>
  <c r="J468" i="1" l="1"/>
  <c r="K467" i="1"/>
  <c r="E448" i="1"/>
  <c r="H448" i="1"/>
  <c r="I448" i="1"/>
  <c r="D449" i="1"/>
  <c r="C449" i="1"/>
  <c r="J469" i="1" l="1"/>
  <c r="K468" i="1"/>
  <c r="E449" i="1"/>
  <c r="H449" i="1"/>
  <c r="I449" i="1"/>
  <c r="D450" i="1"/>
  <c r="C450" i="1"/>
  <c r="J470" i="1" l="1"/>
  <c r="K469" i="1"/>
  <c r="E450" i="1"/>
  <c r="H450" i="1"/>
  <c r="I450" i="1"/>
  <c r="D451" i="1"/>
  <c r="C451" i="1"/>
  <c r="J471" i="1" l="1"/>
  <c r="K470" i="1"/>
  <c r="E451" i="1"/>
  <c r="H451" i="1"/>
  <c r="I451" i="1"/>
  <c r="D452" i="1"/>
  <c r="C452" i="1"/>
  <c r="J472" i="1" l="1"/>
  <c r="K471" i="1"/>
  <c r="E452" i="1"/>
  <c r="H452" i="1"/>
  <c r="I452" i="1"/>
  <c r="D453" i="1"/>
  <c r="C453" i="1"/>
  <c r="J473" i="1" l="1"/>
  <c r="K472" i="1"/>
  <c r="E453" i="1"/>
  <c r="H453" i="1"/>
  <c r="I453" i="1"/>
  <c r="D454" i="1"/>
  <c r="C454" i="1"/>
  <c r="J474" i="1" l="1"/>
  <c r="K473" i="1"/>
  <c r="E454" i="1"/>
  <c r="I454" i="1"/>
  <c r="H454" i="1"/>
  <c r="D455" i="1"/>
  <c r="C455" i="1"/>
  <c r="J475" i="1" l="1"/>
  <c r="K474" i="1"/>
  <c r="E455" i="1"/>
  <c r="H455" i="1"/>
  <c r="I455" i="1"/>
  <c r="D456" i="1"/>
  <c r="C456" i="1"/>
  <c r="J476" i="1" l="1"/>
  <c r="K475" i="1"/>
  <c r="E456" i="1"/>
  <c r="H456" i="1"/>
  <c r="I456" i="1"/>
  <c r="D457" i="1"/>
  <c r="C457" i="1"/>
  <c r="J477" i="1" l="1"/>
  <c r="K476" i="1"/>
  <c r="E457" i="1"/>
  <c r="H457" i="1"/>
  <c r="I457" i="1"/>
  <c r="D458" i="1"/>
  <c r="C458" i="1"/>
  <c r="J478" i="1" l="1"/>
  <c r="K477" i="1"/>
  <c r="E458" i="1"/>
  <c r="H458" i="1"/>
  <c r="I458" i="1"/>
  <c r="D459" i="1"/>
  <c r="C459" i="1"/>
  <c r="J479" i="1" l="1"/>
  <c r="K478" i="1"/>
  <c r="E459" i="1"/>
  <c r="H459" i="1"/>
  <c r="I459" i="1"/>
  <c r="D460" i="1"/>
  <c r="C460" i="1"/>
  <c r="J480" i="1" l="1"/>
  <c r="K479" i="1"/>
  <c r="E460" i="1"/>
  <c r="H460" i="1"/>
  <c r="I460" i="1"/>
  <c r="D461" i="1"/>
  <c r="C461" i="1"/>
  <c r="J481" i="1" l="1"/>
  <c r="K480" i="1"/>
  <c r="E461" i="1"/>
  <c r="H461" i="1"/>
  <c r="I461" i="1"/>
  <c r="D462" i="1"/>
  <c r="C462" i="1"/>
  <c r="J482" i="1" l="1"/>
  <c r="K481" i="1"/>
  <c r="E462" i="1"/>
  <c r="I462" i="1"/>
  <c r="H462" i="1"/>
  <c r="D463" i="1"/>
  <c r="C463" i="1"/>
  <c r="J483" i="1" l="1"/>
  <c r="K482" i="1"/>
  <c r="E463" i="1"/>
  <c r="H463" i="1"/>
  <c r="I463" i="1"/>
  <c r="D464" i="1"/>
  <c r="C464" i="1"/>
  <c r="J484" i="1" l="1"/>
  <c r="K483" i="1"/>
  <c r="E464" i="1"/>
  <c r="H464" i="1"/>
  <c r="I464" i="1"/>
  <c r="D465" i="1"/>
  <c r="C465" i="1"/>
  <c r="J485" i="1" l="1"/>
  <c r="K484" i="1"/>
  <c r="E465" i="1"/>
  <c r="H465" i="1"/>
  <c r="I465" i="1"/>
  <c r="D466" i="1"/>
  <c r="C466" i="1"/>
  <c r="J486" i="1" l="1"/>
  <c r="K485" i="1"/>
  <c r="E466" i="1"/>
  <c r="H466" i="1"/>
  <c r="I466" i="1"/>
  <c r="D467" i="1"/>
  <c r="C467" i="1"/>
  <c r="J487" i="1" l="1"/>
  <c r="K486" i="1"/>
  <c r="E467" i="1"/>
  <c r="H467" i="1"/>
  <c r="I467" i="1"/>
  <c r="D468" i="1"/>
  <c r="C468" i="1"/>
  <c r="J488" i="1" l="1"/>
  <c r="K487" i="1"/>
  <c r="E468" i="1"/>
  <c r="H468" i="1"/>
  <c r="I468" i="1"/>
  <c r="D469" i="1"/>
  <c r="C469" i="1"/>
  <c r="J489" i="1" l="1"/>
  <c r="K488" i="1"/>
  <c r="E469" i="1"/>
  <c r="H469" i="1"/>
  <c r="I469" i="1"/>
  <c r="D470" i="1"/>
  <c r="C470" i="1"/>
  <c r="J490" i="1" l="1"/>
  <c r="K489" i="1"/>
  <c r="E470" i="1"/>
  <c r="H470" i="1"/>
  <c r="I470" i="1"/>
  <c r="D471" i="1"/>
  <c r="C471" i="1"/>
  <c r="J491" i="1" l="1"/>
  <c r="K490" i="1"/>
  <c r="E471" i="1"/>
  <c r="H471" i="1"/>
  <c r="I471" i="1"/>
  <c r="D472" i="1"/>
  <c r="C472" i="1"/>
  <c r="J492" i="1" l="1"/>
  <c r="K491" i="1"/>
  <c r="E472" i="1"/>
  <c r="H472" i="1"/>
  <c r="I472" i="1"/>
  <c r="D473" i="1"/>
  <c r="C473" i="1"/>
  <c r="J493" i="1" l="1"/>
  <c r="K492" i="1"/>
  <c r="E473" i="1"/>
  <c r="H473" i="1"/>
  <c r="I473" i="1"/>
  <c r="D474" i="1"/>
  <c r="C474" i="1"/>
  <c r="J494" i="1" l="1"/>
  <c r="K493" i="1"/>
  <c r="E474" i="1"/>
  <c r="H474" i="1"/>
  <c r="I474" i="1"/>
  <c r="D475" i="1"/>
  <c r="C475" i="1"/>
  <c r="J495" i="1" l="1"/>
  <c r="K494" i="1"/>
  <c r="E475" i="1"/>
  <c r="H475" i="1"/>
  <c r="I475" i="1"/>
  <c r="D476" i="1"/>
  <c r="C476" i="1"/>
  <c r="J496" i="1" l="1"/>
  <c r="K495" i="1"/>
  <c r="E476" i="1"/>
  <c r="H476" i="1"/>
  <c r="I476" i="1"/>
  <c r="D477" i="1"/>
  <c r="C477" i="1"/>
  <c r="J497" i="1" l="1"/>
  <c r="K496" i="1"/>
  <c r="E477" i="1"/>
  <c r="H477" i="1"/>
  <c r="I477" i="1"/>
  <c r="D478" i="1"/>
  <c r="C478" i="1"/>
  <c r="J498" i="1" l="1"/>
  <c r="K497" i="1"/>
  <c r="E478" i="1"/>
  <c r="H478" i="1"/>
  <c r="I478" i="1"/>
  <c r="D479" i="1"/>
  <c r="C479" i="1"/>
  <c r="J499" i="1" l="1"/>
  <c r="K498" i="1"/>
  <c r="E479" i="1"/>
  <c r="H479" i="1"/>
  <c r="I479" i="1"/>
  <c r="D480" i="1"/>
  <c r="C480" i="1"/>
  <c r="J500" i="1" l="1"/>
  <c r="K499" i="1"/>
  <c r="E480" i="1"/>
  <c r="H480" i="1"/>
  <c r="I480" i="1"/>
  <c r="D481" i="1"/>
  <c r="C481" i="1"/>
  <c r="J501" i="1" l="1"/>
  <c r="K500" i="1"/>
  <c r="E481" i="1"/>
  <c r="H481" i="1"/>
  <c r="I481" i="1"/>
  <c r="D482" i="1"/>
  <c r="C482" i="1"/>
  <c r="J502" i="1" l="1"/>
  <c r="K501" i="1"/>
  <c r="E482" i="1"/>
  <c r="H482" i="1"/>
  <c r="I482" i="1"/>
  <c r="D483" i="1"/>
  <c r="C483" i="1"/>
  <c r="J503" i="1" l="1"/>
  <c r="K502" i="1"/>
  <c r="E483" i="1"/>
  <c r="H483" i="1"/>
  <c r="I483" i="1"/>
  <c r="D484" i="1"/>
  <c r="C484" i="1"/>
  <c r="J504" i="1" l="1"/>
  <c r="K503" i="1"/>
  <c r="E484" i="1"/>
  <c r="H484" i="1"/>
  <c r="I484" i="1"/>
  <c r="D485" i="1"/>
  <c r="C485" i="1"/>
  <c r="J505" i="1" l="1"/>
  <c r="K504" i="1"/>
  <c r="E485" i="1"/>
  <c r="H485" i="1"/>
  <c r="I485" i="1"/>
  <c r="D486" i="1"/>
  <c r="C486" i="1"/>
  <c r="J506" i="1" l="1"/>
  <c r="K505" i="1"/>
  <c r="E486" i="1"/>
  <c r="I486" i="1"/>
  <c r="H486" i="1"/>
  <c r="D487" i="1"/>
  <c r="C487" i="1"/>
  <c r="J507" i="1" l="1"/>
  <c r="K506" i="1"/>
  <c r="E487" i="1"/>
  <c r="H487" i="1"/>
  <c r="I487" i="1"/>
  <c r="D488" i="1"/>
  <c r="C488" i="1"/>
  <c r="J508" i="1" l="1"/>
  <c r="K507" i="1"/>
  <c r="E488" i="1"/>
  <c r="H488" i="1"/>
  <c r="I488" i="1"/>
  <c r="D489" i="1"/>
  <c r="C489" i="1"/>
  <c r="J509" i="1" l="1"/>
  <c r="K508" i="1"/>
  <c r="E489" i="1"/>
  <c r="H489" i="1"/>
  <c r="I489" i="1"/>
  <c r="D490" i="1"/>
  <c r="C490" i="1"/>
  <c r="J510" i="1" l="1"/>
  <c r="K509" i="1"/>
  <c r="E490" i="1"/>
  <c r="H490" i="1"/>
  <c r="I490" i="1"/>
  <c r="D491" i="1"/>
  <c r="C491" i="1"/>
  <c r="J511" i="1" l="1"/>
  <c r="K510" i="1"/>
  <c r="E491" i="1"/>
  <c r="H491" i="1"/>
  <c r="I491" i="1"/>
  <c r="D492" i="1"/>
  <c r="C492" i="1"/>
  <c r="J512" i="1" l="1"/>
  <c r="K511" i="1"/>
  <c r="E492" i="1"/>
  <c r="H492" i="1"/>
  <c r="I492" i="1"/>
  <c r="D493" i="1"/>
  <c r="C493" i="1"/>
  <c r="J513" i="1" l="1"/>
  <c r="K512" i="1"/>
  <c r="E493" i="1"/>
  <c r="H493" i="1"/>
  <c r="I493" i="1"/>
  <c r="D494" i="1"/>
  <c r="C494" i="1"/>
  <c r="J514" i="1" l="1"/>
  <c r="K513" i="1"/>
  <c r="E494" i="1"/>
  <c r="H494" i="1"/>
  <c r="I494" i="1"/>
  <c r="D495" i="1"/>
  <c r="C495" i="1"/>
  <c r="J515" i="1" l="1"/>
  <c r="K514" i="1"/>
  <c r="E495" i="1"/>
  <c r="H495" i="1"/>
  <c r="I495" i="1"/>
  <c r="D496" i="1"/>
  <c r="C496" i="1"/>
  <c r="J516" i="1" l="1"/>
  <c r="K515" i="1"/>
  <c r="E496" i="1"/>
  <c r="H496" i="1"/>
  <c r="I496" i="1"/>
  <c r="D497" i="1"/>
  <c r="C497" i="1"/>
  <c r="J517" i="1" l="1"/>
  <c r="K516" i="1"/>
  <c r="E497" i="1"/>
  <c r="H497" i="1"/>
  <c r="I497" i="1"/>
  <c r="D498" i="1"/>
  <c r="C498" i="1"/>
  <c r="J518" i="1" l="1"/>
  <c r="K517" i="1"/>
  <c r="E498" i="1"/>
  <c r="I498" i="1"/>
  <c r="H498" i="1"/>
  <c r="D499" i="1"/>
  <c r="C499" i="1"/>
  <c r="J519" i="1" l="1"/>
  <c r="K518" i="1"/>
  <c r="E499" i="1"/>
  <c r="H499" i="1"/>
  <c r="I499" i="1"/>
  <c r="D500" i="1"/>
  <c r="C500" i="1"/>
  <c r="J520" i="1" l="1"/>
  <c r="K519" i="1"/>
  <c r="E500" i="1"/>
  <c r="H500" i="1"/>
  <c r="I500" i="1"/>
  <c r="D501" i="1"/>
  <c r="C501" i="1"/>
  <c r="J521" i="1" l="1"/>
  <c r="K520" i="1"/>
  <c r="E501" i="1"/>
  <c r="H501" i="1"/>
  <c r="I501" i="1"/>
  <c r="D502" i="1"/>
  <c r="C502" i="1"/>
  <c r="J522" i="1" l="1"/>
  <c r="K521" i="1"/>
  <c r="E502" i="1"/>
  <c r="H502" i="1"/>
  <c r="I502" i="1"/>
  <c r="D503" i="1"/>
  <c r="C503" i="1"/>
  <c r="J523" i="1" l="1"/>
  <c r="K523" i="1" s="1"/>
  <c r="K522" i="1"/>
  <c r="E503" i="1"/>
  <c r="H503" i="1"/>
  <c r="I503" i="1"/>
  <c r="D504" i="1"/>
  <c r="C504" i="1"/>
  <c r="E504" i="1" l="1"/>
  <c r="H504" i="1"/>
  <c r="I504" i="1"/>
  <c r="D505" i="1"/>
  <c r="C505" i="1"/>
  <c r="E505" i="1" l="1"/>
  <c r="H505" i="1"/>
  <c r="I505" i="1"/>
  <c r="D506" i="1"/>
  <c r="C506" i="1"/>
  <c r="E506" i="1" l="1"/>
  <c r="H506" i="1"/>
  <c r="I506" i="1"/>
  <c r="D507" i="1"/>
  <c r="C507" i="1"/>
  <c r="E507" i="1" l="1"/>
  <c r="H507" i="1"/>
  <c r="I507" i="1"/>
  <c r="D508" i="1"/>
  <c r="C508" i="1"/>
  <c r="E508" i="1" l="1"/>
  <c r="H508" i="1"/>
  <c r="I508" i="1"/>
  <c r="D509" i="1"/>
  <c r="C509" i="1"/>
  <c r="E509" i="1" l="1"/>
  <c r="H509" i="1"/>
  <c r="I509" i="1"/>
  <c r="D510" i="1"/>
  <c r="C510" i="1"/>
  <c r="E510" i="1" l="1"/>
  <c r="H510" i="1"/>
  <c r="I510" i="1"/>
  <c r="D511" i="1"/>
  <c r="C511" i="1"/>
  <c r="E511" i="1" l="1"/>
  <c r="H511" i="1"/>
  <c r="I511" i="1"/>
  <c r="D512" i="1"/>
  <c r="C512" i="1"/>
  <c r="E512" i="1" l="1"/>
  <c r="H512" i="1"/>
  <c r="I512" i="1"/>
  <c r="D513" i="1"/>
  <c r="C513" i="1"/>
  <c r="E513" i="1" l="1"/>
  <c r="H513" i="1"/>
  <c r="I513" i="1"/>
  <c r="D514" i="1"/>
  <c r="C514" i="1"/>
  <c r="E514" i="1" l="1"/>
  <c r="H514" i="1"/>
  <c r="I514" i="1"/>
  <c r="D515" i="1"/>
  <c r="C515" i="1"/>
  <c r="E515" i="1" l="1"/>
  <c r="H515" i="1"/>
  <c r="I515" i="1"/>
  <c r="D516" i="1"/>
  <c r="C516" i="1"/>
  <c r="E516" i="1" l="1"/>
  <c r="H516" i="1"/>
  <c r="I516" i="1"/>
  <c r="D517" i="1"/>
  <c r="C517" i="1"/>
  <c r="E517" i="1" l="1"/>
  <c r="H517" i="1"/>
  <c r="I517" i="1"/>
  <c r="D518" i="1"/>
  <c r="C518" i="1"/>
  <c r="E518" i="1" l="1"/>
  <c r="I518" i="1"/>
  <c r="H518" i="1"/>
  <c r="D519" i="1"/>
  <c r="C519" i="1"/>
  <c r="E519" i="1" l="1"/>
  <c r="H519" i="1"/>
  <c r="I519" i="1"/>
  <c r="D520" i="1"/>
  <c r="C520" i="1"/>
  <c r="E520" i="1" l="1"/>
  <c r="H520" i="1"/>
  <c r="I520" i="1"/>
  <c r="D521" i="1"/>
  <c r="C521" i="1"/>
  <c r="E521" i="1" l="1"/>
  <c r="H521" i="1"/>
  <c r="I521" i="1"/>
  <c r="D522" i="1"/>
  <c r="C522" i="1"/>
  <c r="E522" i="1" l="1"/>
  <c r="H522" i="1"/>
  <c r="I522" i="1"/>
  <c r="D523" i="1"/>
  <c r="C523" i="1"/>
  <c r="Y17" i="1"/>
  <c r="Y1" i="1" s="1"/>
  <c r="P2" i="1" s="1"/>
  <c r="P6" i="1" l="1"/>
  <c r="E523" i="1"/>
  <c r="H523" i="1"/>
  <c r="I523" i="1"/>
  <c r="AC15" i="1"/>
  <c r="AG15" i="1" s="1"/>
  <c r="AG1" i="1" s="1"/>
  <c r="AB17" i="1"/>
  <c r="AB1" i="1" s="1"/>
  <c r="AK9" i="1" l="1"/>
  <c r="AC1" i="1"/>
</calcChain>
</file>

<file path=xl/sharedStrings.xml><?xml version="1.0" encoding="utf-8"?>
<sst xmlns="http://schemas.openxmlformats.org/spreadsheetml/2006/main" count="822" uniqueCount="124">
  <si>
    <t>Etablissement</t>
  </si>
  <si>
    <t>Indice majoré</t>
  </si>
  <si>
    <t>Valeur du point d'indice</t>
  </si>
  <si>
    <t>Année d'âge</t>
  </si>
  <si>
    <t>Nbre de Trimestre à valider</t>
  </si>
  <si>
    <t>Isoe</t>
  </si>
  <si>
    <t>Durée totale par établissement</t>
  </si>
  <si>
    <t>Durée totale carrière</t>
  </si>
  <si>
    <t>Echelon</t>
  </si>
  <si>
    <t>2 ans 6 Mois</t>
  </si>
  <si>
    <t>3 ans</t>
  </si>
  <si>
    <t>4 ans</t>
  </si>
  <si>
    <t>Mensuel brut en €</t>
  </si>
  <si>
    <t>Maître Auxiliaire 1</t>
  </si>
  <si>
    <t>Maître Auxiliaire 2</t>
  </si>
  <si>
    <t>Professeur Certifié</t>
  </si>
  <si>
    <t>Professeur Certifié hors classe</t>
  </si>
  <si>
    <t>Professeur Agrégé</t>
  </si>
  <si>
    <t>2 ans</t>
  </si>
  <si>
    <t>1 an</t>
  </si>
  <si>
    <t xml:space="preserve">3 ans </t>
  </si>
  <si>
    <t>3 ans 6 Mois</t>
  </si>
  <si>
    <t>Statut</t>
  </si>
  <si>
    <t>Nbre de Mois</t>
  </si>
  <si>
    <t>4 Mois</t>
  </si>
  <si>
    <t>8 Mois</t>
  </si>
  <si>
    <t>Depuis le</t>
  </si>
  <si>
    <t>Professeur Agrégé hors classe</t>
  </si>
  <si>
    <t>Nbre de Trimestre</t>
  </si>
  <si>
    <t>Salaire brut Trimestriel minimum validant un trimestre</t>
  </si>
  <si>
    <t>Date de naissance</t>
  </si>
  <si>
    <t>Nb_echelon</t>
  </si>
  <si>
    <t>Pos</t>
  </si>
  <si>
    <t>Diplôme</t>
  </si>
  <si>
    <t>Licence</t>
  </si>
  <si>
    <t>Master</t>
  </si>
  <si>
    <t>Reste à valider</t>
  </si>
  <si>
    <t>Salaire brut Trimestriel minimum/valider un trimestre</t>
  </si>
  <si>
    <t>Indem. Comp. CSG</t>
  </si>
  <si>
    <t>Charges + régul. Acompte</t>
  </si>
  <si>
    <t>HSE + autres rembt.</t>
  </si>
  <si>
    <t>Indem. résid.</t>
  </si>
  <si>
    <t>Autres Rappels sur Rénum. Princ.</t>
  </si>
  <si>
    <t>Rappel Trait. Brut sur Rénum. Princ.</t>
  </si>
  <si>
    <t>Ech.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</si>
  <si>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</si>
  <si>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</si>
  <si>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</si>
  <si>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</si>
  <si>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</si>
  <si>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</si>
  <si>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</si>
  <si>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</si>
  <si>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</si>
  <si>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</si>
  <si>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</si>
  <si>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</si>
  <si>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</si>
  <si>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18 ans</t>
  </si>
  <si>
    <t>19 ans</t>
  </si>
  <si>
    <t>20 ans</t>
  </si>
  <si>
    <t>21 ans</t>
  </si>
  <si>
    <t>22 ans</t>
  </si>
  <si>
    <t>23 ans</t>
  </si>
  <si>
    <t>24 ans</t>
  </si>
  <si>
    <t>25 ans</t>
  </si>
  <si>
    <t>26 ans</t>
  </si>
  <si>
    <t>27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</si>
  <si>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</si>
  <si>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</si>
  <si>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</si>
  <si>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</si>
  <si>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</si>
  <si>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</si>
  <si>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</si>
  <si>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</si>
  <si>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</si>
  <si>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</si>
  <si>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</si>
  <si>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</si>
  <si>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</si>
  <si>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</si>
  <si>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</si>
  <si>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Année en cours</t>
  </si>
  <si>
    <t>Impôt prélevé 
à la source</t>
  </si>
  <si>
    <t>Total Salaire brut Trimestriel</t>
  </si>
  <si>
    <t>Indice</t>
  </si>
  <si>
    <t>jusqu'à la fin</t>
  </si>
  <si>
    <t>Ancienneté</t>
  </si>
  <si>
    <t>Master 1</t>
  </si>
  <si>
    <t>Changement de Grade/Catégorie/d'échelon</t>
  </si>
  <si>
    <t>Prof Certifié classe exceptionnelle</t>
  </si>
  <si>
    <t>Prof Agrégé classe exceptionnelle</t>
  </si>
  <si>
    <t>=CHOISIR(EQUIV($O3;$AY$4:$AY$11;0);Maître_Auxiliaire_2;Maître_Auxiliaire_1;Professeur_Certifié;Prof_Certifié_classe_exceptionnelle;Professeur_Agrégé;Professeur_Agrégé_hors_classe;Prof_Agrégé_classe_exceptionnelle)</t>
  </si>
  <si>
    <t>Durée dans le grade</t>
  </si>
  <si>
    <t>Période de travail</t>
  </si>
  <si>
    <t>HEA1</t>
  </si>
  <si>
    <t>HEA2</t>
  </si>
  <si>
    <t>HEA3</t>
  </si>
  <si>
    <t>HEB1</t>
  </si>
  <si>
    <t>HEB2</t>
  </si>
  <si>
    <t>HEB3</t>
  </si>
  <si>
    <t>Nbre d'Année de travail</t>
  </si>
  <si>
    <t>Traitement brut mensuel Rénum. Princ.</t>
  </si>
  <si>
    <t>Date du jour</t>
  </si>
  <si>
    <t>Durée restante dans le grade actuel</t>
  </si>
  <si>
    <t>En +</t>
  </si>
  <si>
    <t>Moyenne de l'Augmentation entre les échelons</t>
  </si>
  <si>
    <t>Changement de la valeur du point d'indice</t>
  </si>
  <si>
    <t>Traitement 
brut réel</t>
  </si>
  <si>
    <t>Collège Saint-Joseph 1 rue Ducret 59580 Aniches &amp; Collège Saint-Anne 37 rue Condorcet 59490 Somain</t>
  </si>
  <si>
    <t>Collège Notre-Dame de la Renaissance rue Wilson 59974 Somain</t>
  </si>
  <si>
    <t>Collège Institut de la Sainte-Union 100 rue du Gouvernement 59500 Douai</t>
  </si>
  <si>
    <t>Institution Jean-Paul II 7 Rue du Couvent, 59220 Denain</t>
  </si>
  <si>
    <t>Ecart</t>
  </si>
  <si>
    <t>Statut / Grade / 
Catégorie</t>
  </si>
  <si>
    <t>Ecart entre brut réel 
et brut mensuel sur Rénum. Princ.</t>
  </si>
  <si>
    <t>Salaire net Mensuel</t>
  </si>
  <si>
    <t>Total brut versé réellement</t>
  </si>
  <si>
    <t>Nbre de Trim. Validé et Alerte 
si Trim. non validé</t>
  </si>
  <si>
    <t>Autres primes (grenelle)</t>
  </si>
  <si>
    <t>Durée actuelle dans le grade</t>
  </si>
  <si>
    <t>Durée à passer dans le grade actuel</t>
  </si>
  <si>
    <t>Durée dépassement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</si>
</sst>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\ &quot;€&quot;"/>
    <numFmt numFmtId="165" formatCode="#,##0.00\ &quot;€&quot;"/>
    <numFmt numFmtId="166" formatCode="0.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name val="Calibri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6DDE8"/>
        <bgColor indexed="64"/>
      </patternFill>
    </fill>
    <fill>
      <patternFill patternType="gray125">
        <fgColor theme="3" tint="0.39994506668294322"/>
        <bgColor indexed="65"/>
      </patternFill>
    </fill>
    <fill>
      <patternFill patternType="solid">
        <fgColor rgb="FFB7DEE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</borders>
  <cellStyleXfs count="2">
    <xf numFmtId="0" fontId="0" fillId="0" borderId="0"/>
    <xf numFmtId="0" fontId="8" fillId="12" borderId="14" applyNumberFormat="0" applyAlignment="0" applyProtection="0"/>
  </cellStyleXfs>
  <cellXfs count="344">
    <xf numFmtId="0" fontId="0" fillId="0" borderId="0" xfId="0"/>
    <xf numFmtId="0" fontId="5" fillId="0" borderId="2" xfId="0" applyFont="1" applyFill="1" applyBorder="1" applyAlignment="1" applyProtection="1">
      <alignment horizontal="center" vertical="center"/>
      <protection locked="0"/>
    </xf>
    <xf numFmtId="0" fontId="0" fillId="8" borderId="2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8" borderId="4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5" fontId="0" fillId="0" borderId="2" xfId="0" applyNumberFormat="1" applyFont="1" applyBorder="1" applyAlignment="1" applyProtection="1">
      <alignment horizontal="center" vertical="center"/>
      <protection locked="0"/>
    </xf>
    <xf numFmtId="165" fontId="0" fillId="8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5" fontId="0" fillId="0" borderId="3" xfId="0" applyNumberFormat="1" applyFont="1" applyBorder="1" applyAlignment="1" applyProtection="1">
      <alignment horizontal="center" vertical="center"/>
      <protection locked="0"/>
    </xf>
    <xf numFmtId="165" fontId="0" fillId="8" borderId="3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65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10" fontId="1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9" fillId="12" borderId="14" xfId="1" applyFont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165" fontId="0" fillId="0" borderId="2" xfId="0" applyNumberFormat="1" applyFont="1" applyFill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vertical="center"/>
    </xf>
    <xf numFmtId="9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0" fontId="0" fillId="6" borderId="6" xfId="0" applyFont="1" applyFill="1" applyBorder="1" applyAlignment="1" applyProtection="1">
      <alignment horizontal="center" vertical="center"/>
    </xf>
    <xf numFmtId="0" fontId="0" fillId="6" borderId="8" xfId="0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10" fontId="3" fillId="0" borderId="0" xfId="0" applyNumberFormat="1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 applyProtection="1">
      <alignment horizontal="center" vertical="center"/>
    </xf>
    <xf numFmtId="0" fontId="0" fillId="6" borderId="3" xfId="0" applyFont="1" applyFill="1" applyBorder="1" applyAlignment="1" applyProtection="1">
      <alignment horizontal="center" vertical="center"/>
    </xf>
    <xf numFmtId="165" fontId="0" fillId="6" borderId="2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" fillId="3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0" xfId="0" quotePrefix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6" borderId="7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horizontal="center" vertical="center"/>
    </xf>
    <xf numFmtId="165" fontId="0" fillId="4" borderId="6" xfId="0" applyNumberFormat="1" applyFont="1" applyFill="1" applyBorder="1" applyAlignment="1" applyProtection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</xf>
    <xf numFmtId="165" fontId="0" fillId="4" borderId="2" xfId="0" applyNumberFormat="1" applyFont="1" applyFill="1" applyBorder="1" applyAlignment="1" applyProtection="1">
      <alignment horizontal="center" vertical="center"/>
    </xf>
    <xf numFmtId="14" fontId="0" fillId="2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/>
    </xf>
    <xf numFmtId="0" fontId="4" fillId="0" borderId="0" xfId="0" quotePrefix="1" applyFont="1" applyAlignment="1" applyProtection="1">
      <alignment horizontal="left" vertical="center"/>
    </xf>
    <xf numFmtId="0" fontId="0" fillId="4" borderId="7" xfId="0" applyFont="1" applyFill="1" applyBorder="1" applyAlignment="1" applyProtection="1">
      <alignment horizontal="center" vertical="center"/>
    </xf>
    <xf numFmtId="0" fontId="0" fillId="7" borderId="8" xfId="0" applyFont="1" applyFill="1" applyBorder="1" applyAlignment="1" applyProtection="1">
      <alignment horizontal="center" vertical="center"/>
    </xf>
    <xf numFmtId="165" fontId="0" fillId="7" borderId="6" xfId="0" applyNumberFormat="1" applyFont="1" applyFill="1" applyBorder="1" applyAlignment="1" applyProtection="1">
      <alignment horizontal="center" vertical="center"/>
    </xf>
    <xf numFmtId="0" fontId="0" fillId="7" borderId="3" xfId="0" applyFont="1" applyFill="1" applyBorder="1" applyAlignment="1" applyProtection="1">
      <alignment horizontal="center" vertical="center"/>
    </xf>
    <xf numFmtId="165" fontId="0" fillId="7" borderId="2" xfId="0" applyNumberFormat="1" applyFont="1" applyFill="1" applyBorder="1" applyAlignment="1" applyProtection="1">
      <alignment horizontal="center" vertical="center"/>
    </xf>
    <xf numFmtId="0" fontId="0" fillId="7" borderId="9" xfId="0" applyFont="1" applyFill="1" applyBorder="1" applyAlignment="1" applyProtection="1">
      <alignment horizontal="center" vertical="center"/>
    </xf>
    <xf numFmtId="0" fontId="0" fillId="9" borderId="6" xfId="0" applyFont="1" applyFill="1" applyBorder="1" applyAlignment="1" applyProtection="1">
      <alignment horizontal="center" vertical="center"/>
    </xf>
    <xf numFmtId="165" fontId="0" fillId="9" borderId="6" xfId="0" applyNumberFormat="1" applyFont="1" applyFill="1" applyBorder="1" applyAlignment="1" applyProtection="1">
      <alignment horizontal="center" vertical="center"/>
    </xf>
    <xf numFmtId="0" fontId="0" fillId="9" borderId="2" xfId="0" applyFont="1" applyFill="1" applyBorder="1" applyAlignment="1" applyProtection="1">
      <alignment horizontal="center" vertical="center"/>
    </xf>
    <xf numFmtId="165" fontId="0" fillId="9" borderId="2" xfId="0" applyNumberFormat="1" applyFont="1" applyFill="1" applyBorder="1" applyAlignment="1" applyProtection="1">
      <alignment horizontal="center" vertical="center"/>
    </xf>
    <xf numFmtId="0" fontId="0" fillId="9" borderId="7" xfId="0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/>
    </xf>
    <xf numFmtId="0" fontId="0" fillId="2" borderId="8" xfId="0" applyFont="1" applyFill="1" applyBorder="1" applyAlignment="1" applyProtection="1">
      <alignment horizontal="center" vertical="center"/>
    </xf>
    <xf numFmtId="0" fontId="0" fillId="2" borderId="6" xfId="0" applyFont="1" applyFill="1" applyBorder="1" applyAlignment="1" applyProtection="1">
      <alignment horizontal="center" vertical="center"/>
    </xf>
    <xf numFmtId="165" fontId="0" fillId="2" borderId="6" xfId="0" applyNumberFormat="1" applyFont="1" applyFill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/>
    </xf>
    <xf numFmtId="165" fontId="0" fillId="2" borderId="2" xfId="0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6" fillId="10" borderId="6" xfId="0" applyFont="1" applyFill="1" applyBorder="1" applyAlignment="1" applyProtection="1">
      <alignment horizontal="center" vertical="center"/>
    </xf>
    <xf numFmtId="165" fontId="6" fillId="10" borderId="6" xfId="0" applyNumberFormat="1" applyFont="1" applyFill="1" applyBorder="1" applyAlignment="1" applyProtection="1">
      <alignment horizontal="center" vertical="center"/>
    </xf>
    <xf numFmtId="0" fontId="6" fillId="10" borderId="2" xfId="0" applyFont="1" applyFill="1" applyBorder="1" applyAlignment="1" applyProtection="1">
      <alignment horizontal="center" vertical="center"/>
    </xf>
    <xf numFmtId="165" fontId="6" fillId="10" borderId="2" xfId="0" applyNumberFormat="1" applyFont="1" applyFill="1" applyBorder="1" applyAlignment="1" applyProtection="1">
      <alignment horizontal="center" vertical="center"/>
    </xf>
    <xf numFmtId="0" fontId="6" fillId="11" borderId="6" xfId="0" applyFont="1" applyFill="1" applyBorder="1" applyAlignment="1" applyProtection="1">
      <alignment horizontal="center" vertical="center"/>
    </xf>
    <xf numFmtId="165" fontId="6" fillId="11" borderId="6" xfId="0" applyNumberFormat="1" applyFont="1" applyFill="1" applyBorder="1" applyAlignment="1" applyProtection="1">
      <alignment horizontal="center" vertical="center"/>
    </xf>
    <xf numFmtId="165" fontId="6" fillId="11" borderId="2" xfId="0" applyNumberFormat="1" applyFont="1" applyFill="1" applyBorder="1" applyAlignment="1" applyProtection="1">
      <alignment horizontal="center" vertical="center"/>
    </xf>
    <xf numFmtId="0" fontId="6" fillId="11" borderId="2" xfId="0" applyFont="1" applyFill="1" applyBorder="1" applyAlignment="1" applyProtection="1">
      <alignment horizontal="center" vertical="center"/>
    </xf>
    <xf numFmtId="0" fontId="6" fillId="11" borderId="7" xfId="0" applyFont="1" applyFill="1" applyBorder="1" applyAlignment="1" applyProtection="1">
      <alignment horizontal="center" vertical="center"/>
    </xf>
    <xf numFmtId="165" fontId="6" fillId="11" borderId="7" xfId="0" applyNumberFormat="1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0" fontId="0" fillId="0" borderId="2" xfId="0" applyNumberFormat="1" applyFont="1" applyBorder="1" applyAlignment="1" applyProtection="1">
      <alignment horizontal="center" vertical="center" wrapText="1"/>
    </xf>
    <xf numFmtId="0" fontId="0" fillId="8" borderId="2" xfId="0" applyFont="1" applyFill="1" applyBorder="1" applyAlignment="1" applyProtection="1">
      <alignment horizontal="center" vertical="center"/>
    </xf>
    <xf numFmtId="0" fontId="5" fillId="8" borderId="2" xfId="0" applyFont="1" applyFill="1" applyBorder="1" applyAlignment="1" applyProtection="1">
      <alignment vertical="center"/>
    </xf>
    <xf numFmtId="0" fontId="5" fillId="8" borderId="2" xfId="0" applyFont="1" applyFill="1" applyBorder="1" applyAlignment="1" applyProtection="1">
      <alignment horizontal="center" vertical="center"/>
    </xf>
    <xf numFmtId="0" fontId="0" fillId="8" borderId="4" xfId="0" applyFont="1" applyFill="1" applyBorder="1" applyAlignment="1" applyProtection="1">
      <alignment horizontal="center" vertical="center"/>
    </xf>
    <xf numFmtId="0" fontId="0" fillId="8" borderId="3" xfId="0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vertical="center"/>
    </xf>
    <xf numFmtId="0" fontId="0" fillId="8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5" fillId="0" borderId="2" xfId="0" applyFont="1" applyFill="1" applyBorder="1" applyAlignment="1" applyProtection="1">
      <alignment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/>
    </xf>
    <xf numFmtId="165" fontId="0" fillId="5" borderId="2" xfId="0" applyNumberFormat="1" applyFont="1" applyFill="1" applyBorder="1" applyAlignment="1" applyProtection="1">
      <alignment horizontal="center" vertical="center"/>
      <protection locked="0"/>
    </xf>
    <xf numFmtId="165" fontId="0" fillId="5" borderId="2" xfId="0" applyNumberFormat="1" applyFill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7" xfId="0" applyNumberFormat="1" applyFont="1" applyBorder="1" applyAlignment="1" applyProtection="1">
      <alignment horizontal="center" vertical="center"/>
      <protection locked="0"/>
    </xf>
    <xf numFmtId="0" fontId="9" fillId="12" borderId="18" xfId="1" applyFont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Border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165" fontId="0" fillId="5" borderId="3" xfId="0" applyNumberFormat="1" applyFont="1" applyFill="1" applyBorder="1" applyAlignment="1" applyProtection="1">
      <alignment horizontal="center" vertical="center"/>
    </xf>
    <xf numFmtId="165" fontId="1" fillId="16" borderId="5" xfId="0" applyNumberFormat="1" applyFont="1" applyFill="1" applyBorder="1" applyAlignment="1" applyProtection="1">
      <alignment horizontal="center" vertical="center" wrapText="1"/>
    </xf>
    <xf numFmtId="14" fontId="5" fillId="14" borderId="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5" fontId="0" fillId="17" borderId="3" xfId="0" applyNumberFormat="1" applyFont="1" applyFill="1" applyBorder="1" applyAlignment="1" applyProtection="1">
      <alignment horizontal="center" vertical="center"/>
      <protection locked="0"/>
    </xf>
    <xf numFmtId="165" fontId="1" fillId="18" borderId="5" xfId="0" applyNumberFormat="1" applyFont="1" applyFill="1" applyBorder="1" applyAlignment="1" applyProtection="1">
      <alignment horizontal="center" vertical="center" wrapText="1"/>
    </xf>
    <xf numFmtId="165" fontId="0" fillId="5" borderId="2" xfId="0" applyNumberFormat="1" applyFont="1" applyFill="1" applyBorder="1" applyAlignment="1" applyProtection="1">
      <alignment horizontal="center" vertical="center"/>
    </xf>
    <xf numFmtId="165" fontId="1" fillId="18" borderId="1" xfId="0" applyNumberFormat="1" applyFont="1" applyFill="1" applyBorder="1" applyAlignment="1" applyProtection="1">
      <alignment horizontal="center" vertical="center" wrapText="1"/>
    </xf>
    <xf numFmtId="0" fontId="6" fillId="11" borderId="8" xfId="0" applyFont="1" applyFill="1" applyBorder="1" applyAlignment="1" applyProtection="1">
      <alignment horizontal="center" vertical="center"/>
    </xf>
    <xf numFmtId="0" fontId="6" fillId="11" borderId="3" xfId="0" applyFont="1" applyFill="1" applyBorder="1" applyAlignment="1" applyProtection="1">
      <alignment horizontal="center" vertical="center"/>
    </xf>
    <xf numFmtId="0" fontId="6" fillId="11" borderId="9" xfId="0" applyFont="1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6" fillId="10" borderId="8" xfId="0" applyFont="1" applyFill="1" applyBorder="1" applyAlignment="1" applyProtection="1">
      <alignment horizontal="center" vertical="center"/>
    </xf>
    <xf numFmtId="0" fontId="6" fillId="10" borderId="3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horizontal="center" vertical="center"/>
    </xf>
    <xf numFmtId="0" fontId="0" fillId="7" borderId="2" xfId="0" applyFont="1" applyFill="1" applyBorder="1" applyAlignment="1" applyProtection="1">
      <alignment horizontal="center" vertical="center"/>
    </xf>
    <xf numFmtId="0" fontId="0" fillId="7" borderId="7" xfId="0" applyFont="1" applyFill="1" applyBorder="1" applyAlignment="1" applyProtection="1">
      <alignment horizontal="center" vertical="center"/>
    </xf>
    <xf numFmtId="0" fontId="0" fillId="9" borderId="10" xfId="0" applyFont="1" applyFill="1" applyBorder="1" applyAlignment="1" applyProtection="1">
      <alignment horizontal="center" vertical="center"/>
    </xf>
    <xf numFmtId="0" fontId="0" fillId="9" borderId="4" xfId="0" applyFont="1" applyFill="1" applyBorder="1" applyAlignment="1" applyProtection="1">
      <alignment horizontal="center" vertical="center"/>
    </xf>
    <xf numFmtId="0" fontId="0" fillId="9" borderId="11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vertical="center"/>
    </xf>
    <xf numFmtId="0" fontId="0" fillId="7" borderId="2" xfId="0" applyFont="1" applyFill="1" applyBorder="1" applyAlignment="1" applyProtection="1">
      <alignment vertical="center"/>
    </xf>
    <xf numFmtId="0" fontId="0" fillId="7" borderId="7" xfId="0" applyFont="1" applyFill="1" applyBorder="1" applyAlignment="1" applyProtection="1">
      <alignment vertical="center"/>
    </xf>
    <xf numFmtId="0" fontId="0" fillId="9" borderId="6" xfId="0" applyFont="1" applyFill="1" applyBorder="1" applyAlignment="1" applyProtection="1">
      <alignment vertical="center" wrapText="1"/>
    </xf>
    <xf numFmtId="0" fontId="0" fillId="9" borderId="2" xfId="0" applyFont="1" applyFill="1" applyBorder="1" applyAlignment="1" applyProtection="1">
      <alignment vertical="center" wrapText="1"/>
    </xf>
    <xf numFmtId="0" fontId="0" fillId="2" borderId="2" xfId="0" applyFont="1" applyFill="1" applyBorder="1" applyAlignment="1" applyProtection="1">
      <alignment vertical="center"/>
    </xf>
    <xf numFmtId="0" fontId="6" fillId="10" borderId="6" xfId="0" applyFont="1" applyFill="1" applyBorder="1" applyAlignment="1" applyProtection="1">
      <alignment vertical="center" wrapText="1"/>
    </xf>
    <xf numFmtId="0" fontId="6" fillId="10" borderId="2" xfId="0" applyFont="1" applyFill="1" applyBorder="1" applyAlignment="1" applyProtection="1">
      <alignment vertical="center" wrapText="1"/>
    </xf>
    <xf numFmtId="165" fontId="6" fillId="0" borderId="0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4" fontId="3" fillId="3" borderId="1" xfId="0" applyNumberFormat="1" applyFont="1" applyFill="1" applyBorder="1" applyAlignment="1" applyProtection="1">
      <alignment horizontal="center" vertical="center"/>
    </xf>
    <xf numFmtId="166" fontId="3" fillId="3" borderId="1" xfId="0" applyNumberFormat="1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14" fontId="2" fillId="3" borderId="1" xfId="0" quotePrefix="1" applyNumberFormat="1" applyFont="1" applyFill="1" applyBorder="1" applyAlignment="1" applyProtection="1">
      <alignment horizontal="center" vertical="center" wrapText="1"/>
    </xf>
    <xf numFmtId="166" fontId="2" fillId="3" borderId="1" xfId="0" quotePrefix="1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166" fontId="1" fillId="3" borderId="1" xfId="0" applyNumberFormat="1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0" fillId="19" borderId="6" xfId="0" applyFont="1" applyFill="1" applyBorder="1" applyAlignment="1" applyProtection="1">
      <alignment horizontal="center" vertical="center"/>
    </xf>
    <xf numFmtId="0" fontId="0" fillId="19" borderId="8" xfId="0" applyFont="1" applyFill="1" applyBorder="1" applyAlignment="1" applyProtection="1">
      <alignment horizontal="center" vertical="center"/>
    </xf>
    <xf numFmtId="165" fontId="0" fillId="19" borderId="6" xfId="0" applyNumberFormat="1" applyFont="1" applyFill="1" applyBorder="1" applyAlignment="1" applyProtection="1">
      <alignment horizontal="center" vertical="center"/>
    </xf>
    <xf numFmtId="0" fontId="0" fillId="19" borderId="2" xfId="0" applyFont="1" applyFill="1" applyBorder="1" applyAlignment="1" applyProtection="1">
      <alignment horizontal="center" vertical="center"/>
    </xf>
    <xf numFmtId="0" fontId="0" fillId="19" borderId="3" xfId="0" applyFont="1" applyFill="1" applyBorder="1" applyAlignment="1" applyProtection="1">
      <alignment horizontal="center" vertical="center"/>
    </xf>
    <xf numFmtId="165" fontId="0" fillId="19" borderId="2" xfId="0" applyNumberFormat="1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left" vertical="center"/>
    </xf>
    <xf numFmtId="0" fontId="1" fillId="3" borderId="10" xfId="0" applyFont="1" applyFill="1" applyBorder="1" applyAlignment="1" applyProtection="1">
      <alignment horizontal="left" vertical="center"/>
    </xf>
    <xf numFmtId="0" fontId="0" fillId="6" borderId="2" xfId="0" applyFill="1" applyBorder="1" applyAlignment="1" applyProtection="1">
      <alignment vertical="center" wrapText="1"/>
    </xf>
    <xf numFmtId="0" fontId="0" fillId="19" borderId="7" xfId="0" applyFont="1" applyFill="1" applyBorder="1" applyAlignment="1" applyProtection="1">
      <alignment horizontal="center" vertical="center"/>
    </xf>
    <xf numFmtId="0" fontId="0" fillId="19" borderId="9" xfId="0" applyFont="1" applyFill="1" applyBorder="1" applyAlignment="1" applyProtection="1">
      <alignment horizontal="center" vertical="center"/>
    </xf>
    <xf numFmtId="0" fontId="0" fillId="19" borderId="6" xfId="0" applyFont="1" applyFill="1" applyBorder="1" applyAlignment="1" applyProtection="1">
      <alignment vertical="center" wrapText="1"/>
    </xf>
    <xf numFmtId="0" fontId="0" fillId="19" borderId="2" xfId="0" applyFont="1" applyFill="1" applyBorder="1" applyAlignment="1" applyProtection="1">
      <alignment vertical="center" wrapText="1"/>
    </xf>
    <xf numFmtId="0" fontId="0" fillId="19" borderId="7" xfId="0" applyFont="1" applyFill="1" applyBorder="1" applyAlignment="1" applyProtection="1">
      <alignment vertical="center" wrapText="1"/>
    </xf>
    <xf numFmtId="0" fontId="0" fillId="4" borderId="6" xfId="0" applyFill="1" applyBorder="1" applyAlignment="1" applyProtection="1">
      <alignment vertical="center" wrapText="1"/>
    </xf>
    <xf numFmtId="0" fontId="0" fillId="4" borderId="2" xfId="0" applyFill="1" applyBorder="1" applyAlignment="1" applyProtection="1">
      <alignment vertical="center" wrapText="1"/>
    </xf>
    <xf numFmtId="0" fontId="0" fillId="4" borderId="7" xfId="0" applyFill="1" applyBorder="1" applyAlignment="1" applyProtection="1">
      <alignment vertical="center" wrapText="1"/>
    </xf>
    <xf numFmtId="0" fontId="0" fillId="4" borderId="10" xfId="0" applyFont="1" applyFill="1" applyBorder="1" applyAlignment="1" applyProtection="1">
      <alignment horizontal="center" vertical="center"/>
    </xf>
    <xf numFmtId="0" fontId="0" fillId="4" borderId="4" xfId="0" applyFont="1" applyFill="1" applyBorder="1" applyAlignment="1" applyProtection="1">
      <alignment horizontal="center" vertical="center"/>
    </xf>
    <xf numFmtId="0" fontId="0" fillId="4" borderId="11" xfId="0" applyFont="1" applyFill="1" applyBorder="1" applyAlignment="1" applyProtection="1">
      <alignment horizontal="center" vertical="center"/>
    </xf>
    <xf numFmtId="0" fontId="0" fillId="7" borderId="10" xfId="0" applyFont="1" applyFill="1" applyBorder="1" applyAlignment="1" applyProtection="1">
      <alignment horizontal="center" vertical="center"/>
    </xf>
    <xf numFmtId="0" fontId="0" fillId="7" borderId="4" xfId="0" applyFont="1" applyFill="1" applyBorder="1" applyAlignment="1" applyProtection="1">
      <alignment horizontal="center" vertical="center"/>
    </xf>
    <xf numFmtId="0" fontId="0" fillId="7" borderId="11" xfId="0" applyFont="1" applyFill="1" applyBorder="1" applyAlignment="1" applyProtection="1">
      <alignment horizontal="center" vertical="center"/>
    </xf>
    <xf numFmtId="0" fontId="0" fillId="19" borderId="10" xfId="0" applyFont="1" applyFill="1" applyBorder="1" applyAlignment="1" applyProtection="1">
      <alignment horizontal="center" vertical="center"/>
    </xf>
    <xf numFmtId="0" fontId="0" fillId="19" borderId="4" xfId="0" applyFont="1" applyFill="1" applyBorder="1" applyAlignment="1" applyProtection="1">
      <alignment horizontal="center" vertical="center"/>
    </xf>
    <xf numFmtId="0" fontId="0" fillId="2" borderId="10" xfId="0" applyFont="1" applyFill="1" applyBorder="1" applyAlignment="1" applyProtection="1">
      <alignment horizontal="center" vertical="center"/>
    </xf>
    <xf numFmtId="0" fontId="0" fillId="2" borderId="4" xfId="0" applyFont="1" applyFill="1" applyBorder="1" applyAlignment="1" applyProtection="1">
      <alignment horizontal="center" vertical="center"/>
    </xf>
    <xf numFmtId="0" fontId="6" fillId="10" borderId="10" xfId="0" applyFont="1" applyFill="1" applyBorder="1" applyAlignment="1" applyProtection="1">
      <alignment horizontal="center" vertical="center"/>
    </xf>
    <xf numFmtId="0" fontId="6" fillId="10" borderId="4" xfId="0" applyFont="1" applyFill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/>
    </xf>
    <xf numFmtId="14" fontId="0" fillId="14" borderId="3" xfId="0" applyNumberFormat="1" applyFont="1" applyFill="1" applyBorder="1" applyAlignment="1" applyProtection="1">
      <alignment horizontal="center" vertical="center"/>
    </xf>
    <xf numFmtId="14" fontId="0" fillId="14" borderId="4" xfId="0" applyNumberFormat="1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horizontal="center" vertical="center"/>
    </xf>
    <xf numFmtId="165" fontId="0" fillId="8" borderId="2" xfId="0" applyNumberFormat="1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9" fontId="0" fillId="0" borderId="3" xfId="0" applyNumberFormat="1" applyFont="1" applyBorder="1" applyAlignment="1" applyProtection="1">
      <alignment horizontal="center" vertical="center" wrapText="1"/>
    </xf>
    <xf numFmtId="165" fontId="0" fillId="0" borderId="0" xfId="0" applyNumberFormat="1" applyFont="1" applyBorder="1" applyAlignment="1" applyProtection="1">
      <alignment vertical="center"/>
    </xf>
    <xf numFmtId="0" fontId="0" fillId="19" borderId="11" xfId="0" applyFont="1" applyFill="1" applyBorder="1" applyAlignment="1" applyProtection="1">
      <alignment horizontal="center" vertical="center"/>
    </xf>
    <xf numFmtId="0" fontId="9" fillId="12" borderId="19" xfId="1" applyFont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center" vertical="center"/>
    </xf>
    <xf numFmtId="0" fontId="9" fillId="12" borderId="1" xfId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0" fontId="6" fillId="11" borderId="10" xfId="0" applyFont="1" applyFill="1" applyBorder="1" applyAlignment="1" applyProtection="1">
      <alignment horizontal="center" vertical="center"/>
    </xf>
    <xf numFmtId="0" fontId="6" fillId="11" borderId="4" xfId="0" applyFont="1" applyFill="1" applyBorder="1" applyAlignment="1" applyProtection="1">
      <alignment horizontal="center" vertical="center"/>
    </xf>
    <xf numFmtId="0" fontId="6" fillId="11" borderId="11" xfId="0" applyFont="1" applyFill="1" applyBorder="1" applyAlignment="1" applyProtection="1">
      <alignment horizontal="center" vertical="center"/>
    </xf>
    <xf numFmtId="0" fontId="6" fillId="11" borderId="6" xfId="0" applyFont="1" applyFill="1" applyBorder="1" applyAlignment="1" applyProtection="1">
      <alignment horizontal="left" vertical="center"/>
    </xf>
    <xf numFmtId="0" fontId="6" fillId="11" borderId="2" xfId="0" applyFont="1" applyFill="1" applyBorder="1" applyAlignment="1" applyProtection="1">
      <alignment horizontal="left" vertical="center"/>
    </xf>
    <xf numFmtId="0" fontId="6" fillId="11" borderId="7" xfId="0" applyFont="1" applyFill="1" applyBorder="1" applyAlignment="1" applyProtection="1">
      <alignment horizontal="left" vertical="center"/>
    </xf>
    <xf numFmtId="165" fontId="0" fillId="19" borderId="7" xfId="0" applyNumberFormat="1" applyFont="1" applyFill="1" applyBorder="1" applyAlignment="1" applyProtection="1">
      <alignment horizontal="center" vertical="center"/>
    </xf>
    <xf numFmtId="165" fontId="6" fillId="10" borderId="7" xfId="0" applyNumberFormat="1" applyFont="1" applyFill="1" applyBorder="1" applyAlignment="1" applyProtection="1">
      <alignment horizontal="center" vertical="center"/>
    </xf>
    <xf numFmtId="14" fontId="0" fillId="8" borderId="4" xfId="0" applyNumberFormat="1" applyFont="1" applyFill="1" applyBorder="1" applyAlignment="1" applyProtection="1">
      <alignment horizontal="center" vertical="center" wrapText="1"/>
    </xf>
    <xf numFmtId="14" fontId="0" fillId="8" borderId="4" xfId="0" applyNumberFormat="1" applyFont="1" applyFill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165" fontId="0" fillId="4" borderId="7" xfId="0" applyNumberFormat="1" applyFont="1" applyFill="1" applyBorder="1" applyAlignment="1" applyProtection="1">
      <alignment horizontal="center" vertical="center"/>
    </xf>
    <xf numFmtId="165" fontId="0" fillId="6" borderId="7" xfId="0" applyNumberFormat="1" applyFont="1" applyFill="1" applyBorder="1" applyAlignment="1" applyProtection="1">
      <alignment horizontal="center" vertical="center"/>
    </xf>
    <xf numFmtId="165" fontId="0" fillId="7" borderId="7" xfId="0" applyNumberFormat="1" applyFont="1" applyFill="1" applyBorder="1" applyAlignment="1" applyProtection="1">
      <alignment horizontal="center" vertical="center"/>
    </xf>
    <xf numFmtId="165" fontId="0" fillId="9" borderId="7" xfId="0" applyNumberFormat="1" applyFont="1" applyFill="1" applyBorder="1" applyAlignment="1" applyProtection="1">
      <alignment horizontal="center" vertical="center"/>
    </xf>
    <xf numFmtId="165" fontId="0" fillId="2" borderId="7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/>
    </xf>
    <xf numFmtId="165" fontId="0" fillId="0" borderId="0" xfId="0" applyNumberFormat="1" applyFont="1" applyFill="1" applyBorder="1" applyAlignment="1" applyProtection="1">
      <alignment horizontal="left" vertical="center"/>
    </xf>
    <xf numFmtId="165" fontId="0" fillId="19" borderId="10" xfId="0" applyNumberFormat="1" applyFont="1" applyFill="1" applyBorder="1" applyAlignment="1" applyProtection="1">
      <alignment horizontal="left" vertical="center"/>
    </xf>
    <xf numFmtId="165" fontId="0" fillId="19" borderId="4" xfId="0" applyNumberFormat="1" applyFont="1" applyFill="1" applyBorder="1" applyAlignment="1" applyProtection="1">
      <alignment horizontal="left" vertical="center"/>
    </xf>
    <xf numFmtId="165" fontId="0" fillId="19" borderId="11" xfId="0" applyNumberFormat="1" applyFont="1" applyFill="1" applyBorder="1" applyAlignment="1" applyProtection="1">
      <alignment horizontal="left" vertical="center"/>
    </xf>
    <xf numFmtId="165" fontId="6" fillId="0" borderId="0" xfId="0" applyNumberFormat="1" applyFont="1" applyFill="1" applyBorder="1" applyAlignment="1" applyProtection="1">
      <alignment horizontal="left" vertical="center"/>
    </xf>
    <xf numFmtId="165" fontId="6" fillId="10" borderId="10" xfId="0" applyNumberFormat="1" applyFont="1" applyFill="1" applyBorder="1" applyAlignment="1" applyProtection="1">
      <alignment horizontal="left" vertical="center"/>
    </xf>
    <xf numFmtId="165" fontId="6" fillId="10" borderId="4" xfId="0" applyNumberFormat="1" applyFont="1" applyFill="1" applyBorder="1" applyAlignment="1" applyProtection="1">
      <alignment horizontal="left" vertical="center"/>
    </xf>
    <xf numFmtId="165" fontId="6" fillId="10" borderId="11" xfId="0" applyNumberFormat="1" applyFont="1" applyFill="1" applyBorder="1" applyAlignment="1" applyProtection="1">
      <alignment horizontal="left" vertical="center"/>
    </xf>
    <xf numFmtId="165" fontId="6" fillId="11" borderId="10" xfId="0" applyNumberFormat="1" applyFont="1" applyFill="1" applyBorder="1" applyAlignment="1" applyProtection="1">
      <alignment horizontal="left" vertical="center"/>
    </xf>
    <xf numFmtId="165" fontId="6" fillId="11" borderId="4" xfId="0" applyNumberFormat="1" applyFont="1" applyFill="1" applyBorder="1" applyAlignment="1" applyProtection="1">
      <alignment horizontal="left" vertical="center"/>
    </xf>
    <xf numFmtId="165" fontId="6" fillId="11" borderId="11" xfId="0" applyNumberFormat="1" applyFont="1" applyFill="1" applyBorder="1" applyAlignment="1" applyProtection="1">
      <alignment horizontal="left" vertical="center"/>
    </xf>
    <xf numFmtId="165" fontId="0" fillId="6" borderId="10" xfId="0" applyNumberFormat="1" applyFont="1" applyFill="1" applyBorder="1" applyAlignment="1" applyProtection="1">
      <alignment horizontal="center" vertical="center"/>
    </xf>
    <xf numFmtId="165" fontId="0" fillId="6" borderId="20" xfId="0" applyNumberFormat="1" applyFont="1" applyFill="1" applyBorder="1" applyAlignment="1" applyProtection="1">
      <alignment horizontal="center" vertical="center"/>
    </xf>
    <xf numFmtId="165" fontId="5" fillId="0" borderId="0" xfId="0" applyNumberFormat="1" applyFont="1" applyBorder="1" applyAlignment="1" applyProtection="1">
      <alignment horizontal="center" vertical="center"/>
    </xf>
    <xf numFmtId="165" fontId="3" fillId="4" borderId="2" xfId="0" applyNumberFormat="1" applyFont="1" applyFill="1" applyBorder="1" applyAlignment="1" applyProtection="1">
      <alignment horizontal="center" vertical="center" wrapText="1"/>
    </xf>
    <xf numFmtId="165" fontId="1" fillId="4" borderId="1" xfId="0" applyNumberFormat="1" applyFont="1" applyFill="1" applyBorder="1" applyAlignment="1" applyProtection="1">
      <alignment horizontal="center" vertical="center"/>
    </xf>
    <xf numFmtId="165" fontId="1" fillId="6" borderId="1" xfId="0" applyNumberFormat="1" applyFont="1" applyFill="1" applyBorder="1" applyAlignment="1" applyProtection="1">
      <alignment horizontal="center" vertical="center"/>
    </xf>
    <xf numFmtId="165" fontId="1" fillId="7" borderId="1" xfId="0" applyNumberFormat="1" applyFont="1" applyFill="1" applyBorder="1" applyAlignment="1" applyProtection="1">
      <alignment horizontal="center" vertical="center"/>
    </xf>
    <xf numFmtId="165" fontId="1" fillId="9" borderId="1" xfId="0" applyNumberFormat="1" applyFont="1" applyFill="1" applyBorder="1" applyAlignment="1" applyProtection="1">
      <alignment horizontal="center" vertical="center"/>
    </xf>
    <xf numFmtId="165" fontId="1" fillId="19" borderId="1" xfId="0" applyNumberFormat="1" applyFont="1" applyFill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/>
    </xf>
    <xf numFmtId="165" fontId="12" fillId="10" borderId="1" xfId="0" applyNumberFormat="1" applyFont="1" applyFill="1" applyBorder="1" applyAlignment="1" applyProtection="1">
      <alignment horizontal="center" vertical="center"/>
    </xf>
    <xf numFmtId="165" fontId="12" fillId="11" borderId="1" xfId="0" applyNumberFormat="1" applyFont="1" applyFill="1" applyBorder="1" applyAlignment="1" applyProtection="1">
      <alignment horizontal="center" vertical="center"/>
    </xf>
    <xf numFmtId="10" fontId="10" fillId="5" borderId="2" xfId="0" applyNumberFormat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165" fontId="0" fillId="14" borderId="2" xfId="0" applyNumberFormat="1" applyFont="1" applyFill="1" applyBorder="1" applyAlignment="1" applyProtection="1">
      <alignment horizontal="center" vertical="center"/>
    </xf>
    <xf numFmtId="165" fontId="10" fillId="0" borderId="1" xfId="0" applyNumberFormat="1" applyFont="1" applyFill="1" applyBorder="1" applyAlignment="1" applyProtection="1">
      <alignment horizontal="center" vertical="center"/>
    </xf>
    <xf numFmtId="14" fontId="1" fillId="14" borderId="1" xfId="0" applyNumberFormat="1" applyFont="1" applyFill="1" applyBorder="1" applyAlignment="1" applyProtection="1">
      <alignment horizontal="center" vertical="center"/>
    </xf>
    <xf numFmtId="14" fontId="1" fillId="14" borderId="9" xfId="0" applyNumberFormat="1" applyFont="1" applyFill="1" applyBorder="1" applyAlignment="1" applyProtection="1">
      <alignment horizontal="center" vertical="center"/>
    </xf>
    <xf numFmtId="165" fontId="5" fillId="0" borderId="0" xfId="0" applyNumberFormat="1" applyFont="1" applyBorder="1" applyAlignment="1" applyProtection="1">
      <alignment vertical="center"/>
    </xf>
    <xf numFmtId="165" fontId="2" fillId="0" borderId="2" xfId="0" applyNumberFormat="1" applyFont="1" applyBorder="1" applyAlignment="1" applyProtection="1">
      <alignment horizontal="center" vertical="center"/>
    </xf>
    <xf numFmtId="166" fontId="1" fillId="8" borderId="1" xfId="0" applyNumberFormat="1" applyFont="1" applyFill="1" applyBorder="1" applyAlignment="1" applyProtection="1">
      <alignment horizontal="center" vertical="center"/>
    </xf>
    <xf numFmtId="165" fontId="10" fillId="0" borderId="2" xfId="0" applyNumberFormat="1" applyFont="1" applyBorder="1" applyAlignment="1" applyProtection="1">
      <alignment horizontal="center" vertical="center"/>
    </xf>
    <xf numFmtId="165" fontId="10" fillId="0" borderId="7" xfId="0" applyNumberFormat="1" applyFont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left" vertical="center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14" fontId="0" fillId="22" borderId="3" xfId="0" applyNumberFormat="1" applyFont="1" applyFill="1" applyBorder="1" applyAlignment="1" applyProtection="1">
      <alignment horizontal="center" vertical="center"/>
    </xf>
    <xf numFmtId="14" fontId="0" fillId="22" borderId="4" xfId="0" applyNumberFormat="1" applyFont="1" applyFill="1" applyBorder="1" applyAlignment="1" applyProtection="1">
      <alignment horizontal="center" vertical="center"/>
    </xf>
    <xf numFmtId="0" fontId="0" fillId="22" borderId="2" xfId="0" applyFont="1" applyFill="1" applyBorder="1" applyAlignment="1" applyProtection="1">
      <alignment horizontal="center" vertical="center"/>
      <protection locked="0"/>
    </xf>
    <xf numFmtId="0" fontId="0" fillId="22" borderId="2" xfId="0" applyFont="1" applyFill="1" applyBorder="1" applyAlignment="1" applyProtection="1">
      <alignment horizontal="center" vertical="center"/>
    </xf>
    <xf numFmtId="165" fontId="0" fillId="22" borderId="2" xfId="0" applyNumberFormat="1" applyFont="1" applyFill="1" applyBorder="1" applyAlignment="1" applyProtection="1">
      <alignment horizontal="center" vertical="center"/>
    </xf>
    <xf numFmtId="165" fontId="3" fillId="4" borderId="3" xfId="0" applyNumberFormat="1" applyFont="1" applyFill="1" applyBorder="1" applyAlignment="1" applyProtection="1">
      <alignment horizontal="center" vertical="center" wrapText="1"/>
    </xf>
    <xf numFmtId="165" fontId="10" fillId="0" borderId="2" xfId="0" applyNumberFormat="1" applyFont="1" applyBorder="1" applyAlignment="1" applyProtection="1">
      <alignment horizontal="center" vertical="center"/>
    </xf>
    <xf numFmtId="165" fontId="10" fillId="0" borderId="7" xfId="0" applyNumberFormat="1" applyFont="1" applyBorder="1" applyAlignment="1" applyProtection="1">
      <alignment horizontal="center" vertical="center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2" fillId="5" borderId="7" xfId="0" applyNumberFormat="1" applyFont="1" applyFill="1" applyBorder="1" applyAlignment="1" applyProtection="1">
      <alignment horizontal="center" vertical="center"/>
    </xf>
    <xf numFmtId="165" fontId="10" fillId="0" borderId="3" xfId="0" applyNumberFormat="1" applyFont="1" applyBorder="1" applyAlignment="1" applyProtection="1">
      <alignment horizontal="center" vertical="center"/>
    </xf>
    <xf numFmtId="165" fontId="10" fillId="0" borderId="4" xfId="0" applyNumberFormat="1" applyFont="1" applyBorder="1" applyAlignment="1" applyProtection="1">
      <alignment horizontal="center" vertical="center"/>
    </xf>
    <xf numFmtId="165" fontId="10" fillId="0" borderId="9" xfId="0" applyNumberFormat="1" applyFont="1" applyBorder="1" applyAlignment="1" applyProtection="1">
      <alignment horizontal="center" vertical="center"/>
    </xf>
    <xf numFmtId="165" fontId="10" fillId="0" borderId="11" xfId="0" applyNumberFormat="1" applyFont="1" applyBorder="1" applyAlignment="1" applyProtection="1">
      <alignment horizontal="center" vertical="center"/>
    </xf>
    <xf numFmtId="10" fontId="1" fillId="4" borderId="2" xfId="0" applyNumberFormat="1" applyFont="1" applyFill="1" applyBorder="1" applyAlignment="1" applyProtection="1">
      <alignment horizontal="center" vertical="center" wrapText="1"/>
    </xf>
    <xf numFmtId="10" fontId="1" fillId="4" borderId="7" xfId="0" applyNumberFormat="1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20" borderId="6" xfId="0" applyFont="1" applyFill="1" applyBorder="1" applyAlignment="1" applyProtection="1">
      <alignment horizontal="left" vertical="center"/>
    </xf>
    <xf numFmtId="0" fontId="1" fillId="20" borderId="8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21" borderId="5" xfId="0" applyFont="1" applyFill="1" applyBorder="1" applyAlignment="1" applyProtection="1">
      <alignment horizontal="left" vertical="center"/>
    </xf>
    <xf numFmtId="0" fontId="1" fillId="21" borderId="12" xfId="0" applyFont="1" applyFill="1" applyBorder="1" applyAlignment="1" applyProtection="1">
      <alignment horizontal="left" vertical="center"/>
    </xf>
    <xf numFmtId="0" fontId="1" fillId="2" borderId="9" xfId="0" applyFont="1" applyFill="1" applyBorder="1" applyAlignment="1" applyProtection="1">
      <alignment horizontal="left" vertical="center"/>
    </xf>
    <xf numFmtId="0" fontId="1" fillId="2" borderId="11" xfId="0" applyFont="1" applyFill="1" applyBorder="1" applyAlignment="1" applyProtection="1">
      <alignment horizontal="left" vertical="center"/>
    </xf>
    <xf numFmtId="0" fontId="1" fillId="14" borderId="5" xfId="0" applyFont="1" applyFill="1" applyBorder="1" applyAlignment="1" applyProtection="1">
      <alignment horizontal="center" vertical="center" wrapText="1"/>
      <protection locked="0"/>
    </xf>
    <xf numFmtId="0" fontId="1" fillId="14" borderId="12" xfId="0" applyFont="1" applyFill="1" applyBorder="1" applyAlignment="1" applyProtection="1">
      <alignment horizontal="center" vertical="center" wrapText="1"/>
      <protection locked="0"/>
    </xf>
    <xf numFmtId="0" fontId="1" fillId="14" borderId="13" xfId="0" applyFont="1" applyFill="1" applyBorder="1" applyAlignment="1" applyProtection="1">
      <alignment horizontal="center" vertical="center" wrapText="1"/>
      <protection locked="0"/>
    </xf>
    <xf numFmtId="165" fontId="10" fillId="0" borderId="1" xfId="0" applyNumberFormat="1" applyFont="1" applyFill="1" applyBorder="1" applyAlignment="1" applyProtection="1">
      <alignment horizontal="center" vertical="center"/>
    </xf>
    <xf numFmtId="0" fontId="1" fillId="13" borderId="5" xfId="0" applyFont="1" applyFill="1" applyBorder="1" applyAlignment="1" applyProtection="1">
      <alignment horizontal="center" vertical="center" wrapText="1"/>
    </xf>
    <xf numFmtId="0" fontId="1" fillId="13" borderId="12" xfId="0" applyFont="1" applyFill="1" applyBorder="1" applyAlignment="1" applyProtection="1">
      <alignment horizontal="center" vertical="center" wrapText="1"/>
    </xf>
    <xf numFmtId="0" fontId="1" fillId="13" borderId="13" xfId="0" applyFont="1" applyFill="1" applyBorder="1" applyAlignment="1" applyProtection="1">
      <alignment horizontal="center" vertical="center" wrapText="1"/>
    </xf>
    <xf numFmtId="0" fontId="13" fillId="8" borderId="12" xfId="0" applyFont="1" applyFill="1" applyBorder="1" applyAlignment="1" applyProtection="1">
      <alignment horizontal="right" vertical="center"/>
    </xf>
    <xf numFmtId="0" fontId="13" fillId="8" borderId="13" xfId="0" applyFont="1" applyFill="1" applyBorder="1" applyAlignment="1" applyProtection="1">
      <alignment horizontal="right" vertical="center"/>
    </xf>
    <xf numFmtId="0" fontId="13" fillId="8" borderId="5" xfId="0" applyFont="1" applyFill="1" applyBorder="1" applyAlignment="1" applyProtection="1">
      <alignment horizontal="right" vertical="center"/>
    </xf>
    <xf numFmtId="14" fontId="1" fillId="0" borderId="1" xfId="0" applyNumberFormat="1" applyFont="1" applyFill="1" applyBorder="1" applyAlignment="1" applyProtection="1">
      <alignment horizontal="center" vertical="center"/>
    </xf>
    <xf numFmtId="165" fontId="10" fillId="0" borderId="6" xfId="0" applyNumberFormat="1" applyFont="1" applyFill="1" applyBorder="1" applyAlignment="1" applyProtection="1">
      <alignment horizontal="center" vertical="center"/>
    </xf>
    <xf numFmtId="165" fontId="10" fillId="0" borderId="2" xfId="0" applyNumberFormat="1" applyFont="1" applyFill="1" applyBorder="1" applyAlignment="1" applyProtection="1">
      <alignment horizontal="center" vertical="center"/>
    </xf>
    <xf numFmtId="165" fontId="0" fillId="0" borderId="15" xfId="0" applyNumberFormat="1" applyFont="1" applyBorder="1" applyAlignment="1" applyProtection="1">
      <alignment horizontal="center" vertical="center"/>
    </xf>
    <xf numFmtId="165" fontId="0" fillId="0" borderId="16" xfId="0" applyNumberFormat="1" applyFont="1" applyBorder="1" applyAlignment="1" applyProtection="1">
      <alignment horizontal="center" vertical="center"/>
    </xf>
    <xf numFmtId="165" fontId="0" fillId="0" borderId="17" xfId="0" applyNumberFormat="1" applyFont="1" applyBorder="1" applyAlignment="1" applyProtection="1">
      <alignment horizontal="center" vertical="center"/>
    </xf>
    <xf numFmtId="165" fontId="5" fillId="0" borderId="21" xfId="0" applyNumberFormat="1" applyFont="1" applyFill="1" applyBorder="1" applyAlignment="1" applyProtection="1">
      <alignment horizontal="center" vertical="center"/>
    </xf>
    <xf numFmtId="165" fontId="5" fillId="0" borderId="22" xfId="0" applyNumberFormat="1" applyFont="1" applyFill="1" applyBorder="1" applyAlignment="1" applyProtection="1">
      <alignment horizontal="center" vertical="center"/>
    </xf>
    <xf numFmtId="165" fontId="5" fillId="0" borderId="23" xfId="0" applyNumberFormat="1" applyFont="1" applyFill="1" applyBorder="1" applyAlignment="1" applyProtection="1">
      <alignment horizontal="center" vertical="center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165" fontId="1" fillId="4" borderId="13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left" vertical="center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9" xfId="0" applyFont="1" applyFill="1" applyBorder="1" applyAlignment="1" applyProtection="1">
      <alignment horizontal="left" vertical="center"/>
    </xf>
    <xf numFmtId="0" fontId="1" fillId="3" borderId="11" xfId="0" applyFont="1" applyFill="1" applyBorder="1" applyAlignment="1" applyProtection="1">
      <alignment horizontal="left" vertical="center"/>
    </xf>
    <xf numFmtId="0" fontId="3" fillId="0" borderId="2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 wrapText="1"/>
    </xf>
    <xf numFmtId="0" fontId="2" fillId="0" borderId="5" xfId="0" quotePrefix="1" applyFont="1" applyFill="1" applyBorder="1" applyAlignment="1" applyProtection="1">
      <alignment horizontal="center" vertical="center" wrapText="1"/>
    </xf>
    <xf numFmtId="0" fontId="2" fillId="0" borderId="12" xfId="0" quotePrefix="1" applyFont="1" applyFill="1" applyBorder="1" applyAlignment="1" applyProtection="1">
      <alignment horizontal="center" vertical="center" wrapText="1"/>
    </xf>
    <xf numFmtId="0" fontId="2" fillId="0" borderId="13" xfId="0" quotePrefix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2" fillId="0" borderId="6" xfId="0" applyNumberFormat="1" applyFont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</xf>
    <xf numFmtId="0" fontId="2" fillId="0" borderId="7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1" fillId="15" borderId="12" xfId="0" applyFont="1" applyFill="1" applyBorder="1" applyAlignment="1">
      <alignment horizontal="center" vertical="center"/>
    </xf>
    <xf numFmtId="0" fontId="11" fillId="15" borderId="13" xfId="0" applyFont="1" applyFill="1" applyBorder="1" applyAlignment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0" fillId="0" borderId="5" xfId="0" applyNumberFormat="1" applyFont="1" applyBorder="1" applyAlignment="1" applyProtection="1">
      <alignment horizontal="center" vertical="center" wrapText="1"/>
    </xf>
    <xf numFmtId="0" fontId="3" fillId="0" borderId="4" xfId="0" applyNumberFormat="1" applyFont="1" applyBorder="1" applyAlignment="1" applyProtection="1">
      <alignment horizontal="center" vertical="center"/>
    </xf>
    <xf numFmtId="14" fontId="0" fillId="0" borderId="3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Sortie" xfId="1" builtinId="21"/>
  </cellStyles>
  <dxfs count="1">
    <dxf>
      <font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CC00FF"/>
      <color rgb="FF5F5F5F"/>
      <color rgb="FF00FF00"/>
      <color rgb="FFFF99FF"/>
      <color rgb="FFFF66CC"/>
      <color rgb="FFCCCCFF"/>
      <color rgb="FFFF33CC"/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314325</xdr:colOff>
      <xdr:row>15</xdr:row>
      <xdr:rowOff>85725</xdr:rowOff>
    </xdr:from>
    <xdr:to>
      <xdr:col>47</xdr:col>
      <xdr:colOff>314325</xdr:colOff>
      <xdr:row>22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83ACA96-E1AB-4EEF-B54D-AF70CBF7D166}"/>
            </a:ext>
          </a:extLst>
        </xdr:cNvPr>
        <xdr:cNvCxnSpPr/>
      </xdr:nvCxnSpPr>
      <xdr:spPr>
        <a:xfrm>
          <a:off x="30880050" y="3571875"/>
          <a:ext cx="0" cy="1419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1000125</xdr:colOff>
      <xdr:row>15</xdr:row>
      <xdr:rowOff>85725</xdr:rowOff>
    </xdr:from>
    <xdr:to>
      <xdr:col>47</xdr:col>
      <xdr:colOff>314325</xdr:colOff>
      <xdr:row>15</xdr:row>
      <xdr:rowOff>85725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C5EC7452-1C0A-4048-8801-3EA6DD37D778}"/>
            </a:ext>
          </a:extLst>
        </xdr:cNvPr>
        <xdr:cNvCxnSpPr/>
      </xdr:nvCxnSpPr>
      <xdr:spPr>
        <a:xfrm>
          <a:off x="29879925" y="3571875"/>
          <a:ext cx="10001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527"/>
  <sheetViews>
    <sheetView showGridLines="0" tabSelected="1" topLeftCell="AK1" zoomScaleNormal="100" workbookViewId="0">
      <pane ySplit="7" topLeftCell="A8" activePane="bottomLeft" state="frozen"/>
      <selection pane="bottomLeft" activeCell="BA25" sqref="BA25"/>
    </sheetView>
  </sheetViews>
  <sheetFormatPr baseColWidth="10" defaultRowHeight="15" outlineLevelCol="1" x14ac:dyDescent="0.25"/>
  <cols>
    <col min="1" max="1" width="5.42578125" style="4" bestFit="1" customWidth="1"/>
    <col min="2" max="2" width="8.85546875" style="30" hidden="1" customWidth="1" outlineLevel="1"/>
    <col min="3" max="3" width="6.7109375" style="30" hidden="1" customWidth="1" outlineLevel="1"/>
    <col min="4" max="4" width="6.7109375" style="25" hidden="1" customWidth="1" outlineLevel="1"/>
    <col min="5" max="5" width="24" style="27" hidden="1" customWidth="1" outlineLevel="1"/>
    <col min="6" max="6" width="8.5703125" style="27" hidden="1" customWidth="1" outlineLevel="1"/>
    <col min="7" max="7" width="92.7109375" style="5" hidden="1" customWidth="1" outlineLevel="1"/>
    <col min="8" max="8" width="29" style="104" hidden="1" customWidth="1" outlineLevel="1"/>
    <col min="9" max="9" width="24" style="80" hidden="1" customWidth="1" outlineLevel="1"/>
    <col min="10" max="10" width="32.28515625" style="105" customWidth="1" collapsed="1"/>
    <col min="11" max="11" width="10.7109375" style="80" bestFit="1" customWidth="1"/>
    <col min="12" max="12" width="23.7109375" style="7" customWidth="1"/>
    <col min="13" max="13" width="7.140625" style="30" bestFit="1" customWidth="1"/>
    <col min="14" max="14" width="7.7109375" style="7" customWidth="1"/>
    <col min="15" max="15" width="11.42578125" style="30" bestFit="1" customWidth="1"/>
    <col min="16" max="16" width="13.7109375" style="30" customWidth="1"/>
    <col min="17" max="17" width="13.7109375" style="106" customWidth="1"/>
    <col min="18" max="18" width="8" style="8" bestFit="1" customWidth="1"/>
    <col min="19" max="19" width="9.42578125" style="8" bestFit="1" customWidth="1"/>
    <col min="20" max="20" width="10.7109375" style="11" customWidth="1"/>
    <col min="21" max="21" width="9.42578125" style="11" bestFit="1" customWidth="1"/>
    <col min="22" max="22" width="8" style="11" customWidth="1"/>
    <col min="23" max="24" width="13.7109375" style="14" customWidth="1"/>
    <col min="25" max="25" width="11.42578125" style="114" bestFit="1" customWidth="1"/>
    <col min="26" max="26" width="10.42578125" style="11" bestFit="1" customWidth="1"/>
    <col min="27" max="27" width="10.42578125" style="11" customWidth="1"/>
    <col min="28" max="28" width="10.42578125" style="120" bestFit="1" customWidth="1"/>
    <col min="29" max="29" width="12.7109375" style="32" customWidth="1"/>
    <col min="30" max="30" width="0.85546875" style="32" customWidth="1"/>
    <col min="31" max="31" width="17.28515625" style="93" bestFit="1" customWidth="1"/>
    <col min="32" max="32" width="12.7109375" style="238" customWidth="1"/>
    <col min="33" max="33" width="11.7109375" style="256" customWidth="1"/>
    <col min="34" max="34" width="1.7109375" style="15" customWidth="1"/>
    <col min="35" max="35" width="7.85546875" style="20" customWidth="1" outlineLevel="1"/>
    <col min="36" max="36" width="17.7109375" style="20" customWidth="1" outlineLevel="1"/>
    <col min="37" max="37" width="12.7109375" style="20" customWidth="1" outlineLevel="1"/>
    <col min="38" max="38" width="2.7109375" style="48" customWidth="1" outlineLevel="1"/>
    <col min="39" max="39" width="12.7109375" style="15" customWidth="1" outlineLevel="1"/>
    <col min="40" max="40" width="22.42578125" style="15" customWidth="1" outlineLevel="1"/>
    <col min="41" max="41" width="3.140625" style="18" customWidth="1" outlineLevel="1"/>
    <col min="42" max="42" width="32" style="15" customWidth="1" outlineLevel="1"/>
    <col min="43" max="43" width="8" style="15" customWidth="1" outlineLevel="1"/>
    <col min="44" max="44" width="20.7109375" style="15" customWidth="1" outlineLevel="1"/>
    <col min="45" max="45" width="7.85546875" style="15" customWidth="1" outlineLevel="1"/>
    <col min="46" max="46" width="17.28515625" style="15" customWidth="1" outlineLevel="1"/>
    <col min="47" max="47" width="8" style="36" customWidth="1" outlineLevel="1"/>
    <col min="48" max="48" width="8" style="223" customWidth="1" outlineLevel="1"/>
    <col min="49" max="49" width="32" style="15" customWidth="1" outlineLevel="1"/>
    <col min="50" max="50" width="18.7109375" style="15" customWidth="1" outlineLevel="1"/>
    <col min="51" max="51" width="11.42578125" style="15" customWidth="1" outlineLevel="1"/>
    <col min="52" max="54" width="11.7109375" style="15" customWidth="1"/>
    <col min="55" max="16384" width="11.42578125" style="15"/>
  </cols>
  <sheetData>
    <row r="1" spans="1:54" ht="15" customHeight="1" x14ac:dyDescent="0.25">
      <c r="A1" s="334" t="s">
        <v>23</v>
      </c>
      <c r="B1" s="334" t="s">
        <v>102</v>
      </c>
      <c r="C1" s="334" t="s">
        <v>3</v>
      </c>
      <c r="D1" s="334" t="s">
        <v>83</v>
      </c>
      <c r="E1" s="282" t="s">
        <v>7</v>
      </c>
      <c r="F1" s="282" t="s">
        <v>33</v>
      </c>
      <c r="G1" s="284" t="s">
        <v>0</v>
      </c>
      <c r="H1" s="286" t="s">
        <v>6</v>
      </c>
      <c r="I1" s="288" t="s">
        <v>7</v>
      </c>
      <c r="J1" s="288"/>
      <c r="K1" s="289"/>
      <c r="L1" s="215" t="str">
        <f ca="1">DATEDIF($J$8,M3,"y")&amp;IF(DATEDIF($J$8,M3,"y")&gt;1," ans, "," an, ")&amp;DATEDIF($J$8,M3,"ym")&amp;" mois et "&amp;DATEDIF($J$8,M3,"md")&amp;IF(DATEDIF(
$J$8,M3,"md")&gt;1," jours"," jour")</f>
        <v>5 ans, 10 mois et 13 jours</v>
      </c>
      <c r="M1" s="290" t="s">
        <v>104</v>
      </c>
      <c r="N1" s="291"/>
      <c r="O1" s="301">
        <f>SUM(O8:O523)</f>
        <v>7476.2505000000001</v>
      </c>
      <c r="P1" s="252" t="s">
        <v>114</v>
      </c>
      <c r="Q1" s="274">
        <f>SUM(Q8:Q523)</f>
        <v>3239.6800000000003</v>
      </c>
      <c r="R1" s="272">
        <f t="shared" ref="R1:AC1" si="0">SUM(R8:R523)</f>
        <v>32.370000000000005</v>
      </c>
      <c r="S1" s="272">
        <f t="shared" si="0"/>
        <v>461.28</v>
      </c>
      <c r="T1" s="258"/>
      <c r="U1" s="272">
        <f t="shared" si="0"/>
        <v>0</v>
      </c>
      <c r="V1" s="272">
        <f t="shared" si="0"/>
        <v>0</v>
      </c>
      <c r="W1" s="272">
        <f t="shared" si="0"/>
        <v>3621.7799999999997</v>
      </c>
      <c r="X1" s="272">
        <f t="shared" si="0"/>
        <v>36.19</v>
      </c>
      <c r="Y1" s="274">
        <f>SUM(Y8:Y523)</f>
        <v>7391.3000000000011</v>
      </c>
      <c r="Z1" s="272">
        <f t="shared" si="0"/>
        <v>3604.0699999999997</v>
      </c>
      <c r="AA1" s="272">
        <f t="shared" si="0"/>
        <v>0</v>
      </c>
      <c r="AB1" s="274">
        <f t="shared" si="0"/>
        <v>3787.2300000000009</v>
      </c>
      <c r="AC1" s="276">
        <f t="shared" si="0"/>
        <v>7391.3000000000011</v>
      </c>
      <c r="AD1" s="277"/>
      <c r="AE1" s="280" t="s">
        <v>28</v>
      </c>
      <c r="AF1" s="271" t="s">
        <v>29</v>
      </c>
      <c r="AG1" s="330">
        <f ca="1">SUM(AG8:AG523)</f>
        <v>2</v>
      </c>
    </row>
    <row r="2" spans="1:54" x14ac:dyDescent="0.25">
      <c r="A2" s="334"/>
      <c r="B2" s="334"/>
      <c r="C2" s="334"/>
      <c r="D2" s="334"/>
      <c r="E2" s="282"/>
      <c r="F2" s="282"/>
      <c r="G2" s="284"/>
      <c r="H2" s="286"/>
      <c r="I2" s="294" t="s">
        <v>122</v>
      </c>
      <c r="J2" s="295"/>
      <c r="K2" s="253">
        <v>43525</v>
      </c>
      <c r="L2" s="216" t="str">
        <f>DATEDIF($K$2,K3,"y")&amp;IF(DATEDIF($K$2,K3,"y")&gt;1," ans, "," an, ")&amp;DATEDIF($K$2,K3,"ym")&amp;" mois et "&amp;DATEDIF($K$2,K3,"md")&amp;IF(DATEDIF(
$K$2,K3,"md")&gt;1," jours"," jour")</f>
        <v>2 ans, 5 mois et 30 jours</v>
      </c>
      <c r="M2" s="292"/>
      <c r="N2" s="293"/>
      <c r="O2" s="301"/>
      <c r="P2" s="309">
        <f>O1-Y1</f>
        <v>84.95049999999901</v>
      </c>
      <c r="Q2" s="274"/>
      <c r="R2" s="272"/>
      <c r="S2" s="272"/>
      <c r="T2" s="258"/>
      <c r="U2" s="272"/>
      <c r="V2" s="272"/>
      <c r="W2" s="272"/>
      <c r="X2" s="272"/>
      <c r="Y2" s="274"/>
      <c r="Z2" s="272"/>
      <c r="AA2" s="272"/>
      <c r="AB2" s="274"/>
      <c r="AC2" s="276"/>
      <c r="AD2" s="277"/>
      <c r="AE2" s="280"/>
      <c r="AF2" s="271"/>
      <c r="AG2" s="331"/>
    </row>
    <row r="3" spans="1:54" ht="15" customHeight="1" x14ac:dyDescent="0.25">
      <c r="A3" s="334"/>
      <c r="B3" s="334"/>
      <c r="C3" s="334"/>
      <c r="D3" s="334"/>
      <c r="E3" s="282"/>
      <c r="F3" s="282"/>
      <c r="G3" s="284"/>
      <c r="H3" s="286"/>
      <c r="I3" s="296" t="s">
        <v>105</v>
      </c>
      <c r="J3" s="297"/>
      <c r="K3" s="254">
        <v>44439</v>
      </c>
      <c r="L3" s="265" t="e">
        <f ca="1">DATEDIF($M$3,K3,"y")&amp;IF(DATEDIF($M$3,K3,"y")&gt;1," ans, "," an, ")&amp;DATEDIF($M$3,K3,"ym")&amp;" mois et "&amp;DATEDIF($M$3,K3,"md")&amp;IF(DATEDIF(
$M$3,K3,"md")&gt;1," jours"," jour")</f>
        <v>#NUM!</v>
      </c>
      <c r="M3" s="308">
        <f ca="1">TODAY()</f>
        <v>44756</v>
      </c>
      <c r="N3" s="308"/>
      <c r="O3" s="301"/>
      <c r="P3" s="310"/>
      <c r="Q3" s="274"/>
      <c r="R3" s="272"/>
      <c r="S3" s="272"/>
      <c r="T3" s="258"/>
      <c r="U3" s="272"/>
      <c r="V3" s="272"/>
      <c r="W3" s="272"/>
      <c r="X3" s="272"/>
      <c r="Y3" s="274"/>
      <c r="Z3" s="272"/>
      <c r="AA3" s="272"/>
      <c r="AB3" s="274"/>
      <c r="AC3" s="276"/>
      <c r="AD3" s="277"/>
      <c r="AE3" s="280"/>
      <c r="AF3" s="271"/>
      <c r="AG3" s="331"/>
    </row>
    <row r="4" spans="1:54" ht="15" customHeight="1" x14ac:dyDescent="0.25">
      <c r="A4" s="334"/>
      <c r="B4" s="334"/>
      <c r="C4" s="334"/>
      <c r="D4" s="334"/>
      <c r="E4" s="282"/>
      <c r="F4" s="282"/>
      <c r="G4" s="284"/>
      <c r="H4" s="286"/>
      <c r="I4" s="261"/>
      <c r="J4" s="305" t="s">
        <v>121</v>
      </c>
      <c r="K4" s="306"/>
      <c r="L4" s="263" t="str">
        <f ca="1">DATEDIF($K$2,M3,"y")&amp;IF(DATEDIF($K$2,M3,"y")&gt;1," ans, "," an, ")&amp;DATEDIF($K$2,M3,"ym")&amp;" mois et "&amp;DATEDIF($K$2,M3,"md")&amp;IF(DATEDIF(
$K$2,M3,"md")&gt;1," jours"," jour")</f>
        <v>3 ans, 4 mois et 13 jours</v>
      </c>
      <c r="M4" s="308"/>
      <c r="N4" s="308"/>
      <c r="O4" s="301"/>
      <c r="P4" s="310"/>
      <c r="Q4" s="274"/>
      <c r="R4" s="272"/>
      <c r="S4" s="272"/>
      <c r="T4" s="258"/>
      <c r="U4" s="272"/>
      <c r="V4" s="272"/>
      <c r="W4" s="272"/>
      <c r="X4" s="272"/>
      <c r="Y4" s="274"/>
      <c r="Z4" s="272"/>
      <c r="AA4" s="272"/>
      <c r="AB4" s="274"/>
      <c r="AC4" s="276"/>
      <c r="AD4" s="277"/>
      <c r="AE4" s="280"/>
      <c r="AF4" s="271"/>
      <c r="AG4" s="331"/>
    </row>
    <row r="5" spans="1:54" ht="15" customHeight="1" x14ac:dyDescent="0.25">
      <c r="A5" s="334"/>
      <c r="B5" s="334"/>
      <c r="C5" s="334"/>
      <c r="D5" s="334"/>
      <c r="E5" s="282"/>
      <c r="F5" s="282"/>
      <c r="G5" s="284"/>
      <c r="H5" s="286"/>
      <c r="I5" s="261"/>
      <c r="J5" s="307" t="s">
        <v>123</v>
      </c>
      <c r="K5" s="306"/>
      <c r="L5" s="264" t="str">
        <f ca="1">DATEDIF($K$3,M3,"y")&amp;IF(DATEDIF($K$3,M3,"y")&gt;1," ans, "," an, ")&amp;DATEDIF($K$3,M3,"ym")&amp;" mois et "&amp;DATEDIF($K$3,M3,"md")&amp;IF(DATEDIF(
$K$3,M3,"md")&gt;1," jours"," jour")</f>
        <v>0 an, 10 mois et 13 jours</v>
      </c>
      <c r="M5" s="308"/>
      <c r="N5" s="308"/>
      <c r="O5" s="301"/>
      <c r="P5" s="310"/>
      <c r="Q5" s="274"/>
      <c r="R5" s="272"/>
      <c r="S5" s="272"/>
      <c r="T5" s="258"/>
      <c r="U5" s="272"/>
      <c r="V5" s="272"/>
      <c r="W5" s="272"/>
      <c r="X5" s="272"/>
      <c r="Y5" s="274"/>
      <c r="Z5" s="272"/>
      <c r="AA5" s="272"/>
      <c r="AB5" s="274"/>
      <c r="AC5" s="276"/>
      <c r="AD5" s="277"/>
      <c r="AE5" s="280"/>
      <c r="AF5" s="271"/>
      <c r="AG5" s="331"/>
    </row>
    <row r="6" spans="1:54" ht="15" customHeight="1" x14ac:dyDescent="0.25">
      <c r="A6" s="334"/>
      <c r="B6" s="334"/>
      <c r="C6" s="334"/>
      <c r="D6" s="334"/>
      <c r="E6" s="282"/>
      <c r="F6" s="282"/>
      <c r="G6" s="284"/>
      <c r="H6" s="286"/>
      <c r="I6" s="298" t="s">
        <v>90</v>
      </c>
      <c r="J6" s="299"/>
      <c r="K6" s="300"/>
      <c r="L6" s="302" t="s">
        <v>108</v>
      </c>
      <c r="M6" s="303"/>
      <c r="N6" s="304"/>
      <c r="O6" s="301"/>
      <c r="P6" s="248">
        <f>O1/Y1</f>
        <v>1.0114933097019467</v>
      </c>
      <c r="Q6" s="275"/>
      <c r="R6" s="273"/>
      <c r="S6" s="273"/>
      <c r="T6" s="259"/>
      <c r="U6" s="273"/>
      <c r="V6" s="273"/>
      <c r="W6" s="273"/>
      <c r="X6" s="273"/>
      <c r="Y6" s="275"/>
      <c r="Z6" s="273"/>
      <c r="AA6" s="273"/>
      <c r="AB6" s="275"/>
      <c r="AC6" s="278"/>
      <c r="AD6" s="279"/>
      <c r="AE6" s="280"/>
      <c r="AF6" s="271"/>
      <c r="AG6" s="332"/>
      <c r="AI6" s="16"/>
      <c r="AK6" s="17"/>
      <c r="AL6" s="151"/>
      <c r="AT6" s="257">
        <v>4.6859999999999999</v>
      </c>
    </row>
    <row r="7" spans="1:54" s="20" customFormat="1" ht="75" x14ac:dyDescent="0.25">
      <c r="A7" s="335"/>
      <c r="B7" s="335"/>
      <c r="C7" s="335"/>
      <c r="D7" s="335"/>
      <c r="E7" s="282"/>
      <c r="F7" s="283"/>
      <c r="G7" s="285"/>
      <c r="H7" s="287"/>
      <c r="I7" s="188" t="s">
        <v>94</v>
      </c>
      <c r="J7" s="339" t="s">
        <v>95</v>
      </c>
      <c r="K7" s="340"/>
      <c r="L7" s="260" t="s">
        <v>115</v>
      </c>
      <c r="M7" s="190" t="s">
        <v>44</v>
      </c>
      <c r="N7" s="189" t="s">
        <v>1</v>
      </c>
      <c r="O7" s="250" t="s">
        <v>109</v>
      </c>
      <c r="P7" s="250" t="s">
        <v>116</v>
      </c>
      <c r="Q7" s="249" t="s">
        <v>103</v>
      </c>
      <c r="R7" s="19" t="s">
        <v>41</v>
      </c>
      <c r="S7" s="19" t="s">
        <v>5</v>
      </c>
      <c r="T7" s="262" t="s">
        <v>120</v>
      </c>
      <c r="U7" s="19" t="s">
        <v>40</v>
      </c>
      <c r="V7" s="119" t="s">
        <v>38</v>
      </c>
      <c r="W7" s="119" t="s">
        <v>43</v>
      </c>
      <c r="X7" s="115" t="s">
        <v>42</v>
      </c>
      <c r="Y7" s="115" t="s">
        <v>118</v>
      </c>
      <c r="Z7" s="19" t="s">
        <v>39</v>
      </c>
      <c r="AA7" s="19" t="s">
        <v>84</v>
      </c>
      <c r="AB7" s="121" t="s">
        <v>117</v>
      </c>
      <c r="AC7" s="317" t="s">
        <v>85</v>
      </c>
      <c r="AD7" s="318"/>
      <c r="AE7" s="281"/>
      <c r="AF7" s="271"/>
      <c r="AG7" s="239" t="s">
        <v>119</v>
      </c>
      <c r="AK7" s="21"/>
      <c r="AL7" s="22"/>
      <c r="AM7" s="143" t="s">
        <v>26</v>
      </c>
      <c r="AN7" s="144" t="s">
        <v>2</v>
      </c>
      <c r="AO7" s="22"/>
      <c r="AP7" s="156" t="s">
        <v>22</v>
      </c>
      <c r="AQ7" s="156" t="s">
        <v>8</v>
      </c>
      <c r="AR7" s="156" t="s">
        <v>88</v>
      </c>
      <c r="AS7" s="157" t="s">
        <v>86</v>
      </c>
      <c r="AT7" s="156" t="s">
        <v>12</v>
      </c>
      <c r="AU7" s="217" t="s">
        <v>106</v>
      </c>
      <c r="AV7" s="224"/>
      <c r="AX7" s="23" t="s">
        <v>31</v>
      </c>
      <c r="AY7" s="110" t="s">
        <v>32</v>
      </c>
      <c r="AZ7" s="336"/>
      <c r="BA7" s="337"/>
      <c r="BB7" s="338"/>
    </row>
    <row r="8" spans="1:54" ht="15" customHeight="1" thickBot="1" x14ac:dyDescent="0.3">
      <c r="A8" s="1">
        <v>1</v>
      </c>
      <c r="B8" s="328" t="s">
        <v>24</v>
      </c>
      <c r="C8" s="24" t="str">
        <f t="shared" ref="C8:C71" si="1">IF(A8="","",DATEDIF($AK$10,J8,"y")&amp;IF(DATEDIF($AK$10,J8,"y")&gt;1," ans "," an "))</f>
        <v xml:space="preserve">23 ans </v>
      </c>
      <c r="D8" s="25">
        <f t="shared" ref="D8:D71" si="2">IF(A8="","",YEAR(J8))</f>
        <v>2016</v>
      </c>
      <c r="E8" s="27" t="str">
        <f>IF(A8="","",DATEDIF($J$8,K8,"y")&amp;IF(DATEDIF($J$8,K8,"y")&gt;1," ans, "," an, ")&amp;DATEDIF($J$8,K8,"ym")&amp;" mois et "&amp;DATEDIF($J$8,K8,"md")&amp;IF(DATEDIF(
$J$8,K8,"md")&gt;1," jours"," jour"))</f>
        <v>0 an, 0 mois et 29 jours</v>
      </c>
      <c r="F8" s="27" t="s">
        <v>34</v>
      </c>
      <c r="G8" s="10" t="s">
        <v>110</v>
      </c>
      <c r="H8" s="26" t="str">
        <f t="shared" ref="H8:H19" si="3">IF(A8="","",DATEDIF($J$8,K8,"y")&amp;IF(DATEDIF($J$8,K8,"y")&gt;1," ans, "," an, ")&amp;DATEDIF($J$8,K8,"ym")&amp;" mois et "&amp;DATEDIF($J$8,K8,"md")&amp;IF(DATEDIF(
$J$8,K8,"md")&gt;1," jours"," jour"))</f>
        <v>0 an, 0 mois et 29 jours</v>
      </c>
      <c r="I8" s="29" t="str">
        <f>IF(A8="","",DATEDIF($J$8,K8,"y")&amp;IF(DATEDIF($J$8,K8,"y")&gt;1," ans, "," an, ")&amp;DATEDIF($J$8,K8,"ym")&amp;" mois et "&amp;DATEDIF($J$8,K8,"md")&amp;IF(DATEDIF(
$J$8,K8,"md")&gt;1," jours"," jour"))</f>
        <v>0 an, 0 mois et 29 jours</v>
      </c>
      <c r="J8" s="28">
        <v>42614</v>
      </c>
      <c r="K8" s="29">
        <f>IF(A8="","",EOMONTH(J8,0))</f>
        <v>42643</v>
      </c>
      <c r="L8" s="7" t="s">
        <v>14</v>
      </c>
      <c r="M8" s="30">
        <f>IFERROR(INDEX($AQ$8:$AQ$69,SUMPRODUCT(MATCH(1,($AP$8:$AP$69=$L8)*($AS$8:$AS$69=$N8),0))),"")</f>
        <v>1</v>
      </c>
      <c r="N8" s="7">
        <v>321</v>
      </c>
      <c r="O8" s="31">
        <f>N8*$AN$8</f>
        <v>1495.2501</v>
      </c>
      <c r="P8" s="31">
        <f>Q8-O8</f>
        <v>-1495.2501</v>
      </c>
      <c r="Q8" s="107">
        <v>0</v>
      </c>
      <c r="R8" s="213"/>
      <c r="S8" s="213"/>
      <c r="T8" s="214"/>
      <c r="U8" s="214"/>
      <c r="V8" s="214"/>
      <c r="W8" s="214"/>
      <c r="X8" s="214"/>
      <c r="Y8" s="114">
        <f>IF(Q8="","",SUM(Q8:X8))</f>
        <v>0</v>
      </c>
      <c r="Z8" s="214"/>
      <c r="AA8" s="118"/>
      <c r="AB8" s="114">
        <f>IF(Y8="","",Y8-Z8)</f>
        <v>0</v>
      </c>
      <c r="AC8" s="33"/>
      <c r="AD8" s="197"/>
      <c r="AE8" s="196"/>
      <c r="AF8" s="255"/>
      <c r="AH8" s="34"/>
      <c r="AI8" s="164" t="s">
        <v>4</v>
      </c>
      <c r="AJ8" s="165"/>
      <c r="AK8" s="40">
        <f>516/12*4</f>
        <v>172</v>
      </c>
      <c r="AL8" s="150"/>
      <c r="AM8" s="145">
        <v>42552</v>
      </c>
      <c r="AN8" s="146">
        <v>4.6581000000000001</v>
      </c>
      <c r="AO8" s="35"/>
      <c r="AP8" s="172" t="s">
        <v>14</v>
      </c>
      <c r="AQ8" s="175">
        <v>1</v>
      </c>
      <c r="AR8" s="175" t="s">
        <v>10</v>
      </c>
      <c r="AS8" s="55">
        <v>321</v>
      </c>
      <c r="AT8" s="56">
        <f t="shared" ref="AT8:AT39" si="4">$AT$6*AS8</f>
        <v>1504.2059999999999</v>
      </c>
      <c r="AU8" s="56"/>
      <c r="AV8" s="225"/>
      <c r="AW8" s="202" t="s">
        <v>14</v>
      </c>
      <c r="AX8" s="23">
        <v>8</v>
      </c>
      <c r="AY8" s="23">
        <v>4</v>
      </c>
    </row>
    <row r="9" spans="1:54" ht="15" customHeight="1" x14ac:dyDescent="0.25">
      <c r="A9" s="1">
        <v>2</v>
      </c>
      <c r="B9" s="328"/>
      <c r="C9" s="24" t="str">
        <f t="shared" si="1"/>
        <v xml:space="preserve">23 ans </v>
      </c>
      <c r="D9" s="25">
        <f t="shared" si="2"/>
        <v>2016</v>
      </c>
      <c r="E9" s="27" t="str">
        <f t="shared" ref="E9:E72" si="5">IF(A9="","",DATEDIF($J$8,K9,"y")&amp;IF(DATEDIF($J$8,K9,"y")&gt;1," ans, "," an, ")&amp;DATEDIF($J$8,K9,"ym")&amp;" mois et "&amp;DATEDIF($J$8,K9,"md")&amp;IF(DATEDIF(
$J$8,K9,"md")&gt;1," jours"," jour"))</f>
        <v>0 an, 1 mois et 30 jours</v>
      </c>
      <c r="F9" s="27" t="s">
        <v>34</v>
      </c>
      <c r="G9" s="10" t="s">
        <v>110</v>
      </c>
      <c r="H9" s="26" t="str">
        <f t="shared" si="3"/>
        <v>0 an, 1 mois et 30 jours</v>
      </c>
      <c r="I9" s="29" t="str">
        <f t="shared" ref="I9:I38" si="6">IF(A9="","",DATEDIF($J$8,K9,"y")&amp;IF(DATEDIF($J$8,K9,"y")&gt;1," ans, "," an, ")&amp;DATEDIF($J$8,K9,"ym")&amp;" mois et "&amp;DATEDIF($J$8,K9,"md")&amp;IF(DATEDIF(
$J$8,K9,"md")&gt;1," jours"," jour"))</f>
        <v>0 an, 1 mois et 30 jours</v>
      </c>
      <c r="J9" s="28">
        <f>IF(A9="","",EDATE(J8,1))</f>
        <v>42644</v>
      </c>
      <c r="K9" s="29">
        <f t="shared" ref="K9:K72" si="7">IF(A9="","",EOMONTH(J9,0))</f>
        <v>42674</v>
      </c>
      <c r="L9" s="7" t="s">
        <v>14</v>
      </c>
      <c r="M9" s="30">
        <f t="shared" ref="M9:M40" si="8">IFERROR(INDEX($AQ$7:$AQ$69,SUMPRODUCT(MATCH(1,($AP$7:$AP$69=$L9)*($AS$7:$AS$69=$N9),0))),"")</f>
        <v>1</v>
      </c>
      <c r="N9" s="7">
        <v>321</v>
      </c>
      <c r="O9" s="31">
        <f>N9*$AN$8</f>
        <v>1495.2501</v>
      </c>
      <c r="P9" s="31">
        <f t="shared" ref="P9:P72" si="9">Q9-O9</f>
        <v>-747.63009999999997</v>
      </c>
      <c r="Q9" s="107">
        <v>747.62</v>
      </c>
      <c r="R9" s="213">
        <v>7.47</v>
      </c>
      <c r="S9" s="213">
        <v>100.52</v>
      </c>
      <c r="T9" s="214"/>
      <c r="U9" s="214"/>
      <c r="V9" s="214"/>
      <c r="W9" s="214">
        <v>747.62</v>
      </c>
      <c r="X9" s="214">
        <v>7.47</v>
      </c>
      <c r="Y9" s="114">
        <f>IF(Q9="","",SUM(Q9:X9))</f>
        <v>1610.7</v>
      </c>
      <c r="Z9" s="214">
        <f>111.14+37.98+80.71+7.91+12.08+5.64+64.42+3.22+25.83+2.09+530</f>
        <v>881.02</v>
      </c>
      <c r="AA9" s="118"/>
      <c r="AB9" s="120">
        <f t="shared" ref="AB9:AB35" si="10">IF(Y9="","",Y9-Z9)</f>
        <v>729.68000000000006</v>
      </c>
      <c r="AC9" s="311">
        <f>SUM(Y9:Y11)</f>
        <v>3454.05</v>
      </c>
      <c r="AD9" s="112"/>
      <c r="AE9" s="341">
        <v>1</v>
      </c>
      <c r="AF9" s="314">
        <f ca="1">OFFSET($AJ$13,((MOD(ROW(AE10)*4,3)/2)+1)*COUNTA(AE9)+IF(((MOD(ROW(AE10)*4,3)/2)+1)*COUNTA(AE9)=2,INT(ROW(AE1)/12),0),)</f>
        <v>0</v>
      </c>
      <c r="AG9" s="342">
        <f ca="1">IF(AC9=0,"",IF(AC9&lt;AF9,"Alerte !",1))</f>
        <v>1</v>
      </c>
      <c r="AH9" s="36"/>
      <c r="AI9" s="319" t="s">
        <v>36</v>
      </c>
      <c r="AJ9" s="320"/>
      <c r="AK9" s="45">
        <f ca="1">AK8-AG1</f>
        <v>170</v>
      </c>
      <c r="AL9" s="37"/>
      <c r="AM9" s="147">
        <v>42767</v>
      </c>
      <c r="AN9" s="146">
        <v>4.6859999999999999</v>
      </c>
      <c r="AO9" s="37"/>
      <c r="AP9" s="173" t="s">
        <v>14</v>
      </c>
      <c r="AQ9" s="176">
        <v>2</v>
      </c>
      <c r="AR9" s="176" t="s">
        <v>10</v>
      </c>
      <c r="AS9" s="57">
        <v>335</v>
      </c>
      <c r="AT9" s="58">
        <f t="shared" si="4"/>
        <v>1569.81</v>
      </c>
      <c r="AU9" s="58">
        <f>AT9-AT8</f>
        <v>65.604000000000042</v>
      </c>
      <c r="AV9" s="225"/>
      <c r="AW9" s="202" t="s">
        <v>13</v>
      </c>
      <c r="AX9" s="23">
        <v>8</v>
      </c>
      <c r="AY9" s="23">
        <f t="shared" ref="AY9:AY15" si="11">AY8+AX8</f>
        <v>12</v>
      </c>
      <c r="AZ9" s="117"/>
    </row>
    <row r="10" spans="1:54" ht="15" customHeight="1" x14ac:dyDescent="0.25">
      <c r="A10" s="1">
        <v>3</v>
      </c>
      <c r="B10" s="328"/>
      <c r="C10" s="24" t="str">
        <f t="shared" si="1"/>
        <v xml:space="preserve">23 ans </v>
      </c>
      <c r="D10" s="25">
        <f t="shared" si="2"/>
        <v>2016</v>
      </c>
      <c r="E10" s="27" t="str">
        <f t="shared" si="5"/>
        <v>0 an, 2 mois et 29 jours</v>
      </c>
      <c r="F10" s="27" t="s">
        <v>34</v>
      </c>
      <c r="G10" s="10" t="s">
        <v>110</v>
      </c>
      <c r="H10" s="26" t="str">
        <f t="shared" si="3"/>
        <v>0 an, 2 mois et 29 jours</v>
      </c>
      <c r="I10" s="29" t="str">
        <f t="shared" si="6"/>
        <v>0 an, 2 mois et 29 jours</v>
      </c>
      <c r="J10" s="28">
        <f t="shared" ref="J10:J73" si="12">IF(A10="","",EDATE(J9,1))</f>
        <v>42675</v>
      </c>
      <c r="K10" s="29">
        <f t="shared" si="7"/>
        <v>42704</v>
      </c>
      <c r="L10" s="7" t="s">
        <v>14</v>
      </c>
      <c r="M10" s="30">
        <f t="shared" si="8"/>
        <v>1</v>
      </c>
      <c r="N10" s="7">
        <v>321</v>
      </c>
      <c r="O10" s="31">
        <f>N10*$AN$8</f>
        <v>1495.2501</v>
      </c>
      <c r="P10" s="31">
        <f t="shared" si="9"/>
        <v>-747.63009999999997</v>
      </c>
      <c r="Q10" s="107">
        <v>747.62</v>
      </c>
      <c r="R10" s="213">
        <v>7.47</v>
      </c>
      <c r="S10" s="213">
        <v>50.26</v>
      </c>
      <c r="T10" s="214"/>
      <c r="U10" s="214"/>
      <c r="V10" s="214"/>
      <c r="W10" s="214"/>
      <c r="X10" s="214"/>
      <c r="Y10" s="114">
        <f t="shared" ref="Y10:Y39" si="13">IF(Q10="","",SUM(Q10:X10))</f>
        <v>805.35</v>
      </c>
      <c r="Z10" s="214">
        <f>55.57+18.99+40.35+3.96+6.04+2.82+32.21+1.61+12.91+1.04</f>
        <v>175.5</v>
      </c>
      <c r="AA10" s="118"/>
      <c r="AB10" s="120">
        <f t="shared" si="10"/>
        <v>629.85</v>
      </c>
      <c r="AC10" s="312"/>
      <c r="AD10" s="112"/>
      <c r="AE10" s="341"/>
      <c r="AF10" s="315"/>
      <c r="AG10" s="342"/>
      <c r="AH10" s="36"/>
      <c r="AI10" s="321" t="s">
        <v>30</v>
      </c>
      <c r="AJ10" s="322"/>
      <c r="AK10" s="47">
        <v>33982</v>
      </c>
      <c r="AL10" s="152"/>
      <c r="AM10" s="47"/>
      <c r="AN10" s="155"/>
      <c r="AO10" s="41"/>
      <c r="AP10" s="173" t="s">
        <v>14</v>
      </c>
      <c r="AQ10" s="176">
        <v>3</v>
      </c>
      <c r="AR10" s="176" t="s">
        <v>10</v>
      </c>
      <c r="AS10" s="57">
        <v>351</v>
      </c>
      <c r="AT10" s="58">
        <f t="shared" si="4"/>
        <v>1644.7860000000001</v>
      </c>
      <c r="AU10" s="58">
        <f>AT10-AT9</f>
        <v>74.976000000000113</v>
      </c>
      <c r="AV10" s="225"/>
      <c r="AW10" s="202" t="s">
        <v>15</v>
      </c>
      <c r="AX10" s="23">
        <v>11</v>
      </c>
      <c r="AY10" s="23">
        <f t="shared" si="11"/>
        <v>20</v>
      </c>
      <c r="AZ10" s="117"/>
    </row>
    <row r="11" spans="1:54" ht="15" customHeight="1" thickBot="1" x14ac:dyDescent="0.3">
      <c r="A11" s="1">
        <v>4</v>
      </c>
      <c r="B11" s="328"/>
      <c r="C11" s="24" t="str">
        <f t="shared" si="1"/>
        <v xml:space="preserve">23 ans </v>
      </c>
      <c r="D11" s="25">
        <f t="shared" si="2"/>
        <v>2016</v>
      </c>
      <c r="E11" s="27" t="str">
        <f t="shared" si="5"/>
        <v>0 an, 3 mois et 30 jours</v>
      </c>
      <c r="F11" s="27" t="s">
        <v>34</v>
      </c>
      <c r="G11" s="10" t="s">
        <v>110</v>
      </c>
      <c r="H11" s="26" t="str">
        <f t="shared" si="3"/>
        <v>0 an, 3 mois et 30 jours</v>
      </c>
      <c r="I11" s="29" t="str">
        <f t="shared" si="6"/>
        <v>0 an, 3 mois et 30 jours</v>
      </c>
      <c r="J11" s="28">
        <f t="shared" si="12"/>
        <v>42705</v>
      </c>
      <c r="K11" s="29">
        <f t="shared" si="7"/>
        <v>42735</v>
      </c>
      <c r="L11" s="7" t="s">
        <v>14</v>
      </c>
      <c r="M11" s="30">
        <f t="shared" si="8"/>
        <v>1</v>
      </c>
      <c r="N11" s="7">
        <v>321</v>
      </c>
      <c r="O11" s="31">
        <f>N11*$AN$8</f>
        <v>1495.2501</v>
      </c>
      <c r="P11" s="31">
        <f t="shared" si="9"/>
        <v>-996.84009999999989</v>
      </c>
      <c r="Q11" s="107">
        <v>498.41</v>
      </c>
      <c r="R11" s="213">
        <v>4.9800000000000004</v>
      </c>
      <c r="S11" s="213">
        <v>64.78</v>
      </c>
      <c r="T11" s="214"/>
      <c r="U11" s="214"/>
      <c r="V11" s="214"/>
      <c r="W11" s="214">
        <v>465.18</v>
      </c>
      <c r="X11" s="214">
        <v>4.6500000000000004</v>
      </c>
      <c r="Y11" s="114">
        <f t="shared" si="13"/>
        <v>1038.0000000000002</v>
      </c>
      <c r="Z11" s="214">
        <f>71.62+24.48+52.01+5.1+7.79+3.63+41.52+2.07</f>
        <v>208.22</v>
      </c>
      <c r="AA11" s="118"/>
      <c r="AB11" s="120">
        <f t="shared" si="10"/>
        <v>829.7800000000002</v>
      </c>
      <c r="AC11" s="313"/>
      <c r="AD11" s="112"/>
      <c r="AE11" s="341"/>
      <c r="AF11" s="316"/>
      <c r="AG11" s="342"/>
      <c r="AH11" s="36"/>
      <c r="AL11" s="153"/>
      <c r="AM11" s="47"/>
      <c r="AN11" s="155"/>
      <c r="AO11" s="36"/>
      <c r="AP11" s="173" t="s">
        <v>14</v>
      </c>
      <c r="AQ11" s="176">
        <v>4</v>
      </c>
      <c r="AR11" s="176" t="s">
        <v>11</v>
      </c>
      <c r="AS11" s="57">
        <v>368</v>
      </c>
      <c r="AT11" s="58">
        <f t="shared" si="4"/>
        <v>1724.4479999999999</v>
      </c>
      <c r="AU11" s="58">
        <f>AT11-AT10</f>
        <v>79.661999999999807</v>
      </c>
      <c r="AV11" s="225"/>
      <c r="AW11" s="202" t="s">
        <v>16</v>
      </c>
      <c r="AX11" s="23">
        <v>7</v>
      </c>
      <c r="AY11" s="23">
        <f t="shared" si="11"/>
        <v>31</v>
      </c>
    </row>
    <row r="12" spans="1:54" ht="15" customHeight="1" x14ac:dyDescent="0.25">
      <c r="A12" s="1">
        <v>5</v>
      </c>
      <c r="B12" s="328" t="s">
        <v>19</v>
      </c>
      <c r="C12" s="24" t="str">
        <f t="shared" si="1"/>
        <v xml:space="preserve">23 ans </v>
      </c>
      <c r="D12" s="25">
        <f t="shared" si="2"/>
        <v>2017</v>
      </c>
      <c r="E12" s="27" t="str">
        <f t="shared" si="5"/>
        <v>0 an, 4 mois et 30 jours</v>
      </c>
      <c r="F12" s="27" t="s">
        <v>34</v>
      </c>
      <c r="G12" s="10" t="s">
        <v>110</v>
      </c>
      <c r="H12" s="26" t="str">
        <f t="shared" si="3"/>
        <v>0 an, 4 mois et 30 jours</v>
      </c>
      <c r="I12" s="29" t="str">
        <f t="shared" si="6"/>
        <v>0 an, 4 mois et 30 jours</v>
      </c>
      <c r="J12" s="28">
        <f t="shared" si="12"/>
        <v>42736</v>
      </c>
      <c r="K12" s="29">
        <f t="shared" si="7"/>
        <v>42766</v>
      </c>
      <c r="L12" s="7" t="s">
        <v>14</v>
      </c>
      <c r="M12" s="30">
        <f t="shared" si="8"/>
        <v>1</v>
      </c>
      <c r="N12" s="7">
        <v>321</v>
      </c>
      <c r="O12" s="31">
        <f>N12*$AN$8</f>
        <v>1495.2501</v>
      </c>
      <c r="P12" s="31">
        <f t="shared" si="9"/>
        <v>-249.2201</v>
      </c>
      <c r="Q12" s="107">
        <v>1246.03</v>
      </c>
      <c r="R12" s="213">
        <v>12.45</v>
      </c>
      <c r="S12" s="213">
        <v>245.72</v>
      </c>
      <c r="T12" s="214"/>
      <c r="U12" s="214"/>
      <c r="V12" s="214"/>
      <c r="W12" s="214">
        <f>1162.95+1246.03</f>
        <v>2408.98</v>
      </c>
      <c r="X12" s="214">
        <f>11.62+12.45</f>
        <v>24.07</v>
      </c>
      <c r="Y12" s="114">
        <f t="shared" si="13"/>
        <v>3937.2500000000005</v>
      </c>
      <c r="Z12" s="214">
        <f>187.97+92.84+197.29+19.34+29.53+15.75+108.96+7.87+94.62+5.11+480.05+1100</f>
        <v>2339.33</v>
      </c>
      <c r="AA12" s="118"/>
      <c r="AB12" s="120">
        <f t="shared" si="10"/>
        <v>1597.9200000000005</v>
      </c>
      <c r="AC12" s="311">
        <f>SUM(Y12:Y14)</f>
        <v>3937.2500000000005</v>
      </c>
      <c r="AD12" s="112"/>
      <c r="AE12" s="324">
        <v>2</v>
      </c>
      <c r="AF12" s="314">
        <f t="shared" ref="AF12" ca="1" si="14">OFFSET($AJ$13,((MOD(ROW(AE13)*4,3)/2)+1)*COUNTA(AE12)+IF(((MOD(ROW(AE13)*4,3)/2)+1)*COUNTA(AE12)=2,INT(ROW(AE6)/12),0),)</f>
        <v>0</v>
      </c>
      <c r="AG12" s="323">
        <f ca="1">IF(AC12=0,"",IF(AC12&lt;AF12,"Alerte !",1))</f>
        <v>1</v>
      </c>
      <c r="AL12" s="154"/>
      <c r="AM12" s="47"/>
      <c r="AN12" s="155"/>
      <c r="AP12" s="173" t="s">
        <v>14</v>
      </c>
      <c r="AQ12" s="176">
        <v>5</v>
      </c>
      <c r="AR12" s="176" t="s">
        <v>11</v>
      </c>
      <c r="AS12" s="57">
        <v>384</v>
      </c>
      <c r="AT12" s="58">
        <f t="shared" si="4"/>
        <v>1799.424</v>
      </c>
      <c r="AU12" s="58">
        <f t="shared" ref="AU12:AU15" si="15">AT12-AT11</f>
        <v>74.976000000000113</v>
      </c>
      <c r="AV12" s="225"/>
      <c r="AW12" s="202" t="s">
        <v>91</v>
      </c>
      <c r="AX12" s="23">
        <v>7</v>
      </c>
      <c r="AY12" s="23">
        <f t="shared" si="11"/>
        <v>38</v>
      </c>
      <c r="AZ12" s="202"/>
    </row>
    <row r="13" spans="1:54" ht="15" customHeight="1" x14ac:dyDescent="0.25">
      <c r="A13" s="1">
        <v>6</v>
      </c>
      <c r="B13" s="328"/>
      <c r="C13" s="24" t="str">
        <f t="shared" si="1"/>
        <v xml:space="preserve">24 ans </v>
      </c>
      <c r="D13" s="25">
        <f t="shared" si="2"/>
        <v>2017</v>
      </c>
      <c r="E13" s="27" t="str">
        <f t="shared" si="5"/>
        <v>0 an, 5 mois et 27 jours</v>
      </c>
      <c r="F13" s="27" t="s">
        <v>34</v>
      </c>
      <c r="G13" s="10" t="s">
        <v>110</v>
      </c>
      <c r="H13" s="26" t="str">
        <f t="shared" si="3"/>
        <v>0 an, 5 mois et 27 jours</v>
      </c>
      <c r="I13" s="60" t="str">
        <f t="shared" si="6"/>
        <v>0 an, 5 mois et 27 jours</v>
      </c>
      <c r="J13" s="343">
        <f t="shared" si="12"/>
        <v>42767</v>
      </c>
      <c r="K13" s="60">
        <f t="shared" si="7"/>
        <v>42794</v>
      </c>
      <c r="L13" s="4"/>
      <c r="N13" s="4"/>
      <c r="O13" s="31">
        <f t="shared" ref="O13:O76" si="16">N13*$AN$9</f>
        <v>0</v>
      </c>
      <c r="P13" s="31">
        <f t="shared" si="9"/>
        <v>0</v>
      </c>
      <c r="Q13" s="107"/>
      <c r="R13" s="213"/>
      <c r="S13" s="213"/>
      <c r="T13" s="214"/>
      <c r="U13" s="214"/>
      <c r="V13" s="214"/>
      <c r="W13" s="214"/>
      <c r="X13" s="214"/>
      <c r="Y13" s="114" t="str">
        <f t="shared" si="13"/>
        <v/>
      </c>
      <c r="Z13" s="214"/>
      <c r="AA13" s="118"/>
      <c r="AB13" s="120" t="str">
        <f t="shared" si="10"/>
        <v/>
      </c>
      <c r="AC13" s="312"/>
      <c r="AD13" s="112"/>
      <c r="AE13" s="324"/>
      <c r="AF13" s="315"/>
      <c r="AG13" s="323"/>
      <c r="AM13" s="47"/>
      <c r="AN13" s="155"/>
      <c r="AP13" s="173" t="s">
        <v>14</v>
      </c>
      <c r="AQ13" s="176">
        <v>6</v>
      </c>
      <c r="AR13" s="176" t="s">
        <v>11</v>
      </c>
      <c r="AS13" s="57">
        <v>395</v>
      </c>
      <c r="AT13" s="58">
        <f t="shared" si="4"/>
        <v>1850.97</v>
      </c>
      <c r="AU13" s="58">
        <f t="shared" si="15"/>
        <v>51.546000000000049</v>
      </c>
      <c r="AV13" s="225"/>
      <c r="AW13" s="202" t="s">
        <v>17</v>
      </c>
      <c r="AX13" s="199">
        <v>11</v>
      </c>
      <c r="AY13" s="199">
        <f t="shared" si="11"/>
        <v>45</v>
      </c>
    </row>
    <row r="14" spans="1:54" ht="15" customHeight="1" thickBot="1" x14ac:dyDescent="0.3">
      <c r="A14" s="1">
        <v>7</v>
      </c>
      <c r="B14" s="328"/>
      <c r="C14" s="24" t="str">
        <f t="shared" si="1"/>
        <v xml:space="preserve">24 ans </v>
      </c>
      <c r="D14" s="25">
        <f t="shared" si="2"/>
        <v>2017</v>
      </c>
      <c r="E14" s="27" t="str">
        <f t="shared" si="5"/>
        <v>0 an, 6 mois et 30 jours</v>
      </c>
      <c r="F14" s="27" t="s">
        <v>34</v>
      </c>
      <c r="G14" s="10" t="s">
        <v>110</v>
      </c>
      <c r="H14" s="26" t="str">
        <f t="shared" si="3"/>
        <v>0 an, 6 mois et 30 jours</v>
      </c>
      <c r="I14" s="29" t="str">
        <f t="shared" si="6"/>
        <v>0 an, 6 mois et 30 jours</v>
      </c>
      <c r="J14" s="28">
        <f t="shared" si="12"/>
        <v>42795</v>
      </c>
      <c r="K14" s="29">
        <f t="shared" si="7"/>
        <v>42825</v>
      </c>
      <c r="O14" s="31">
        <f t="shared" si="16"/>
        <v>0</v>
      </c>
      <c r="P14" s="31">
        <f t="shared" si="9"/>
        <v>0</v>
      </c>
      <c r="Q14" s="107"/>
      <c r="R14" s="213"/>
      <c r="S14" s="213"/>
      <c r="T14" s="214"/>
      <c r="U14" s="214"/>
      <c r="V14" s="214"/>
      <c r="W14" s="214"/>
      <c r="X14" s="214"/>
      <c r="Y14" s="114" t="str">
        <f t="shared" si="13"/>
        <v/>
      </c>
      <c r="Z14" s="214"/>
      <c r="AA14" s="118"/>
      <c r="AB14" s="120" t="str">
        <f t="shared" si="10"/>
        <v/>
      </c>
      <c r="AC14" s="313"/>
      <c r="AD14" s="112"/>
      <c r="AE14" s="324"/>
      <c r="AF14" s="316"/>
      <c r="AG14" s="323"/>
      <c r="AI14" s="325" t="s">
        <v>37</v>
      </c>
      <c r="AJ14" s="326"/>
      <c r="AK14" s="327"/>
      <c r="AL14" s="49"/>
      <c r="AM14" s="148"/>
      <c r="AN14" s="149"/>
      <c r="AO14" s="49"/>
      <c r="AP14" s="173" t="s">
        <v>14</v>
      </c>
      <c r="AQ14" s="176">
        <v>7</v>
      </c>
      <c r="AR14" s="176" t="s">
        <v>11</v>
      </c>
      <c r="AS14" s="57">
        <v>416</v>
      </c>
      <c r="AT14" s="58">
        <f t="shared" si="4"/>
        <v>1949.376</v>
      </c>
      <c r="AU14" s="58">
        <f t="shared" si="15"/>
        <v>98.405999999999949</v>
      </c>
      <c r="AV14" s="225"/>
      <c r="AW14" s="202" t="s">
        <v>27</v>
      </c>
      <c r="AX14" s="201">
        <v>6</v>
      </c>
      <c r="AY14" s="201">
        <f t="shared" si="11"/>
        <v>56</v>
      </c>
      <c r="AZ14" s="202"/>
    </row>
    <row r="15" spans="1:54" ht="15" customHeight="1" thickBot="1" x14ac:dyDescent="0.3">
      <c r="A15" s="1">
        <v>8</v>
      </c>
      <c r="B15" s="328"/>
      <c r="C15" s="24" t="str">
        <f t="shared" si="1"/>
        <v xml:space="preserve">24 ans </v>
      </c>
      <c r="D15" s="25">
        <f t="shared" si="2"/>
        <v>2017</v>
      </c>
      <c r="E15" s="27" t="str">
        <f t="shared" si="5"/>
        <v>0 an, 7 mois et 29 jours</v>
      </c>
      <c r="F15" s="27" t="s">
        <v>34</v>
      </c>
      <c r="G15" s="10" t="s">
        <v>110</v>
      </c>
      <c r="H15" s="26" t="str">
        <f t="shared" si="3"/>
        <v>0 an, 7 mois et 29 jours</v>
      </c>
      <c r="I15" s="29" t="str">
        <f t="shared" si="6"/>
        <v>0 an, 7 mois et 29 jours</v>
      </c>
      <c r="J15" s="28">
        <f t="shared" si="12"/>
        <v>42826</v>
      </c>
      <c r="K15" s="29">
        <f t="shared" si="7"/>
        <v>42855</v>
      </c>
      <c r="O15" s="31">
        <f t="shared" si="16"/>
        <v>0</v>
      </c>
      <c r="P15" s="31">
        <f t="shared" si="9"/>
        <v>0</v>
      </c>
      <c r="Q15" s="107"/>
      <c r="R15" s="213"/>
      <c r="S15" s="213"/>
      <c r="T15" s="214"/>
      <c r="U15" s="214"/>
      <c r="V15" s="214"/>
      <c r="W15" s="214"/>
      <c r="X15" s="214"/>
      <c r="Y15" s="114" t="str">
        <f t="shared" si="13"/>
        <v/>
      </c>
      <c r="Z15" s="214"/>
      <c r="AA15" s="118"/>
      <c r="AB15" s="120" t="str">
        <f t="shared" si="10"/>
        <v/>
      </c>
      <c r="AC15" s="311">
        <f>SUM(Y15:Y17)</f>
        <v>0</v>
      </c>
      <c r="AD15" s="112"/>
      <c r="AE15" s="324">
        <v>3</v>
      </c>
      <c r="AF15" s="314">
        <f t="shared" ref="AF15" ca="1" si="17">OFFSET($AJ$13,((MOD(ROW(AE16)*4,3)/2)+1)*COUNTA(AE15)+IF(((MOD(ROW(AE16)*4,3)/2)+1)*COUNTA(AE15)=2,INT(ROW(AE9)/12),0),)</f>
        <v>0</v>
      </c>
      <c r="AG15" s="323" t="str">
        <f t="shared" ref="AG15" si="18">IF(AC15=0,"",IF(AC15&lt;AF15,"Alerte !",1))</f>
        <v/>
      </c>
      <c r="AI15" s="50">
        <v>1</v>
      </c>
      <c r="AJ15" s="51">
        <v>1450.5</v>
      </c>
      <c r="AK15" s="52">
        <v>2016</v>
      </c>
      <c r="AL15" s="46"/>
      <c r="AM15" s="47"/>
      <c r="AN15" s="155"/>
      <c r="AO15" s="49"/>
      <c r="AP15" s="174" t="s">
        <v>14</v>
      </c>
      <c r="AQ15" s="177">
        <v>8</v>
      </c>
      <c r="AR15" s="177" t="s">
        <v>87</v>
      </c>
      <c r="AS15" s="62">
        <v>447</v>
      </c>
      <c r="AT15" s="58">
        <f t="shared" si="4"/>
        <v>2094.6419999999998</v>
      </c>
      <c r="AU15" s="218">
        <f t="shared" si="15"/>
        <v>145.26599999999985</v>
      </c>
      <c r="AV15" s="225"/>
      <c r="AW15" s="202" t="s">
        <v>92</v>
      </c>
      <c r="AX15" s="201">
        <v>4</v>
      </c>
      <c r="AY15" s="201">
        <f t="shared" si="11"/>
        <v>62</v>
      </c>
      <c r="AZ15" s="202"/>
    </row>
    <row r="16" spans="1:54" ht="15" customHeight="1" thickBot="1" x14ac:dyDescent="0.3">
      <c r="A16" s="1">
        <v>9</v>
      </c>
      <c r="B16" s="328"/>
      <c r="C16" s="24" t="str">
        <f t="shared" si="1"/>
        <v xml:space="preserve">24 ans </v>
      </c>
      <c r="D16" s="25">
        <f t="shared" si="2"/>
        <v>2017</v>
      </c>
      <c r="E16" s="27" t="str">
        <f t="shared" si="5"/>
        <v>0 an, 8 mois et 30 jours</v>
      </c>
      <c r="F16" s="27" t="s">
        <v>34</v>
      </c>
      <c r="G16" s="10" t="s">
        <v>110</v>
      </c>
      <c r="H16" s="26" t="str">
        <f t="shared" si="3"/>
        <v>0 an, 8 mois et 30 jours</v>
      </c>
      <c r="I16" s="29" t="str">
        <f t="shared" si="6"/>
        <v>0 an, 8 mois et 30 jours</v>
      </c>
      <c r="J16" s="28">
        <f t="shared" si="12"/>
        <v>42856</v>
      </c>
      <c r="K16" s="29">
        <f t="shared" si="7"/>
        <v>42886</v>
      </c>
      <c r="O16" s="31">
        <f t="shared" si="16"/>
        <v>0</v>
      </c>
      <c r="P16" s="31">
        <f t="shared" si="9"/>
        <v>0</v>
      </c>
      <c r="Q16" s="107"/>
      <c r="R16" s="213"/>
      <c r="S16" s="213"/>
      <c r="T16" s="214"/>
      <c r="U16" s="214"/>
      <c r="V16" s="214"/>
      <c r="W16" s="214"/>
      <c r="X16" s="214"/>
      <c r="Y16" s="114" t="str">
        <f t="shared" si="13"/>
        <v/>
      </c>
      <c r="Z16" s="214"/>
      <c r="AA16" s="118"/>
      <c r="AB16" s="120" t="str">
        <f t="shared" si="10"/>
        <v/>
      </c>
      <c r="AC16" s="312"/>
      <c r="AD16" s="112"/>
      <c r="AE16" s="324"/>
      <c r="AF16" s="315"/>
      <c r="AG16" s="323"/>
      <c r="AI16" s="50">
        <v>2</v>
      </c>
      <c r="AJ16" s="51">
        <v>1464</v>
      </c>
      <c r="AK16" s="52">
        <v>2017</v>
      </c>
      <c r="AL16" s="46"/>
      <c r="AM16" s="47"/>
      <c r="AN16" s="155"/>
      <c r="AO16" s="36"/>
      <c r="AP16" s="166" t="s">
        <v>13</v>
      </c>
      <c r="AQ16" s="38">
        <v>1</v>
      </c>
      <c r="AR16" s="38" t="s">
        <v>9</v>
      </c>
      <c r="AS16" s="39">
        <v>349</v>
      </c>
      <c r="AT16" s="237">
        <f t="shared" si="4"/>
        <v>1635.414</v>
      </c>
      <c r="AU16" s="236"/>
      <c r="AV16" s="225"/>
      <c r="AX16" s="200"/>
      <c r="AY16" s="200"/>
    </row>
    <row r="17" spans="1:53" ht="15" customHeight="1" thickBot="1" x14ac:dyDescent="0.3">
      <c r="A17" s="1">
        <v>10</v>
      </c>
      <c r="B17" s="328"/>
      <c r="C17" s="24" t="str">
        <f t="shared" si="1"/>
        <v xml:space="preserve">24 ans </v>
      </c>
      <c r="D17" s="25">
        <f t="shared" si="2"/>
        <v>2017</v>
      </c>
      <c r="E17" s="27" t="str">
        <f t="shared" si="5"/>
        <v>0 an, 9 mois et 29 jours</v>
      </c>
      <c r="F17" s="27" t="s">
        <v>34</v>
      </c>
      <c r="G17" s="10" t="s">
        <v>110</v>
      </c>
      <c r="H17" s="26" t="str">
        <f t="shared" si="3"/>
        <v>0 an, 9 mois et 29 jours</v>
      </c>
      <c r="I17" s="29" t="str">
        <f t="shared" si="6"/>
        <v>0 an, 9 mois et 29 jours</v>
      </c>
      <c r="J17" s="28">
        <f t="shared" si="12"/>
        <v>42887</v>
      </c>
      <c r="K17" s="29">
        <f t="shared" si="7"/>
        <v>42916</v>
      </c>
      <c r="O17" s="31">
        <f t="shared" si="16"/>
        <v>0</v>
      </c>
      <c r="P17" s="31">
        <f t="shared" si="9"/>
        <v>0</v>
      </c>
      <c r="Q17" s="107"/>
      <c r="R17" s="213"/>
      <c r="S17" s="213"/>
      <c r="T17" s="214"/>
      <c r="U17" s="214"/>
      <c r="V17" s="214"/>
      <c r="W17" s="214"/>
      <c r="X17" s="214"/>
      <c r="Y17" s="114" t="str">
        <f t="shared" si="13"/>
        <v/>
      </c>
      <c r="Z17" s="214"/>
      <c r="AA17" s="118"/>
      <c r="AB17" s="120" t="str">
        <f t="shared" si="10"/>
        <v/>
      </c>
      <c r="AC17" s="313"/>
      <c r="AD17" s="112"/>
      <c r="AE17" s="324"/>
      <c r="AF17" s="316"/>
      <c r="AG17" s="323"/>
      <c r="AI17" s="50">
        <v>3</v>
      </c>
      <c r="AJ17" s="51">
        <v>1482</v>
      </c>
      <c r="AK17" s="52">
        <v>2018</v>
      </c>
      <c r="AL17" s="46"/>
      <c r="AM17" s="47"/>
      <c r="AN17" s="155"/>
      <c r="AO17" s="36"/>
      <c r="AP17" s="166" t="s">
        <v>13</v>
      </c>
      <c r="AQ17" s="42">
        <v>2</v>
      </c>
      <c r="AR17" s="42" t="s">
        <v>9</v>
      </c>
      <c r="AS17" s="43">
        <v>376</v>
      </c>
      <c r="AT17" s="44">
        <f t="shared" si="4"/>
        <v>1761.9359999999999</v>
      </c>
      <c r="AU17" s="44">
        <f>AT17-AT16</f>
        <v>126.52199999999993</v>
      </c>
      <c r="AV17" s="225"/>
      <c r="AX17" s="61" t="s">
        <v>93</v>
      </c>
      <c r="AY17" s="200"/>
    </row>
    <row r="18" spans="1:53" ht="15" customHeight="1" x14ac:dyDescent="0.25">
      <c r="A18" s="1">
        <v>11</v>
      </c>
      <c r="B18" s="328"/>
      <c r="C18" s="24" t="str">
        <f t="shared" si="1"/>
        <v xml:space="preserve">24 ans </v>
      </c>
      <c r="D18" s="25">
        <f t="shared" si="2"/>
        <v>2017</v>
      </c>
      <c r="E18" s="27" t="str">
        <f t="shared" si="5"/>
        <v>0 an, 10 mois et 30 jours</v>
      </c>
      <c r="F18" s="27" t="s">
        <v>34</v>
      </c>
      <c r="G18" s="10" t="s">
        <v>110</v>
      </c>
      <c r="H18" s="26" t="str">
        <f t="shared" si="3"/>
        <v>0 an, 10 mois et 30 jours</v>
      </c>
      <c r="I18" s="29" t="str">
        <f t="shared" si="6"/>
        <v>0 an, 10 mois et 30 jours</v>
      </c>
      <c r="J18" s="28">
        <f t="shared" si="12"/>
        <v>42917</v>
      </c>
      <c r="K18" s="29">
        <f t="shared" si="7"/>
        <v>42947</v>
      </c>
      <c r="O18" s="31">
        <f t="shared" si="16"/>
        <v>0</v>
      </c>
      <c r="P18" s="31">
        <f t="shared" si="9"/>
        <v>0</v>
      </c>
      <c r="Q18" s="107"/>
      <c r="R18" s="213"/>
      <c r="S18" s="213"/>
      <c r="T18" s="214"/>
      <c r="U18" s="214"/>
      <c r="V18" s="214"/>
      <c r="W18" s="214"/>
      <c r="X18" s="214"/>
      <c r="Y18" s="114" t="str">
        <f t="shared" si="13"/>
        <v/>
      </c>
      <c r="Z18" s="214"/>
      <c r="AA18" s="118"/>
      <c r="AB18" s="120" t="str">
        <f t="shared" si="10"/>
        <v/>
      </c>
      <c r="AC18" s="311">
        <f>SUM(Y18:Y20)</f>
        <v>0</v>
      </c>
      <c r="AD18" s="112"/>
      <c r="AE18" s="324">
        <v>4</v>
      </c>
      <c r="AF18" s="314">
        <f t="shared" ref="AF18" ca="1" si="19">OFFSET($AJ$13,((MOD(ROW(AE19)*4,3)/2)+1)*COUNTA(AE18)+IF(((MOD(ROW(AE19)*4,3)/2)+1)*COUNTA(AE18)=2,INT(ROW(AE12)/12),0),)</f>
        <v>0</v>
      </c>
      <c r="AG18" s="323" t="str">
        <f t="shared" ref="AG18" si="20">IF(AC18=0,"",IF(AC18&lt;AF18,"Alerte !",1))</f>
        <v/>
      </c>
      <c r="AI18" s="50">
        <v>4</v>
      </c>
      <c r="AJ18" s="51">
        <v>1504.5</v>
      </c>
      <c r="AK18" s="52">
        <v>2019</v>
      </c>
      <c r="AL18" s="46"/>
      <c r="AM18" s="47"/>
      <c r="AN18" s="155"/>
      <c r="AO18" s="36"/>
      <c r="AP18" s="166" t="s">
        <v>13</v>
      </c>
      <c r="AQ18" s="42">
        <v>3</v>
      </c>
      <c r="AR18" s="42" t="s">
        <v>9</v>
      </c>
      <c r="AS18" s="43">
        <v>395</v>
      </c>
      <c r="AT18" s="44">
        <f t="shared" si="4"/>
        <v>1850.97</v>
      </c>
      <c r="AU18" s="44">
        <f t="shared" ref="AU18:AU22" si="21">AT18-AT17</f>
        <v>89.034000000000106</v>
      </c>
      <c r="AV18" s="225"/>
      <c r="AX18" s="200"/>
      <c r="AY18" s="200"/>
    </row>
    <row r="19" spans="1:53" ht="15" customHeight="1" x14ac:dyDescent="0.25">
      <c r="A19" s="1">
        <v>12</v>
      </c>
      <c r="B19" s="328"/>
      <c r="C19" s="24" t="str">
        <f t="shared" si="1"/>
        <v xml:space="preserve">24 ans </v>
      </c>
      <c r="D19" s="25">
        <f t="shared" si="2"/>
        <v>2017</v>
      </c>
      <c r="E19" s="27" t="str">
        <f t="shared" si="5"/>
        <v>0 an, 11 mois et 30 jours</v>
      </c>
      <c r="F19" s="27" t="s">
        <v>34</v>
      </c>
      <c r="G19" s="13" t="s">
        <v>110</v>
      </c>
      <c r="H19" s="59" t="str">
        <f t="shared" si="3"/>
        <v>0 an, 11 mois et 30 jours</v>
      </c>
      <c r="I19" s="29" t="str">
        <f t="shared" si="6"/>
        <v>0 an, 11 mois et 30 jours</v>
      </c>
      <c r="J19" s="28">
        <f t="shared" si="12"/>
        <v>42948</v>
      </c>
      <c r="K19" s="29">
        <f t="shared" si="7"/>
        <v>42978</v>
      </c>
      <c r="O19" s="31">
        <f t="shared" si="16"/>
        <v>0</v>
      </c>
      <c r="P19" s="31">
        <f t="shared" si="9"/>
        <v>0</v>
      </c>
      <c r="Q19" s="107"/>
      <c r="R19" s="213"/>
      <c r="S19" s="213"/>
      <c r="T19" s="214"/>
      <c r="U19" s="214"/>
      <c r="V19" s="214"/>
      <c r="W19" s="214"/>
      <c r="X19" s="214"/>
      <c r="Y19" s="114" t="str">
        <f t="shared" si="13"/>
        <v/>
      </c>
      <c r="Z19" s="214"/>
      <c r="AA19" s="118"/>
      <c r="AB19" s="120" t="str">
        <f t="shared" si="10"/>
        <v/>
      </c>
      <c r="AC19" s="312"/>
      <c r="AD19" s="112"/>
      <c r="AE19" s="324"/>
      <c r="AF19" s="315"/>
      <c r="AG19" s="323"/>
      <c r="AI19" s="50">
        <v>5</v>
      </c>
      <c r="AJ19" s="108">
        <v>1522.5</v>
      </c>
      <c r="AK19" s="52">
        <v>2020</v>
      </c>
      <c r="AL19" s="46"/>
      <c r="AM19" s="47"/>
      <c r="AN19" s="155"/>
      <c r="AO19" s="36"/>
      <c r="AP19" s="166" t="s">
        <v>13</v>
      </c>
      <c r="AQ19" s="42">
        <v>4</v>
      </c>
      <c r="AR19" s="42" t="s">
        <v>10</v>
      </c>
      <c r="AS19" s="43">
        <v>416</v>
      </c>
      <c r="AT19" s="44">
        <f t="shared" si="4"/>
        <v>1949.376</v>
      </c>
      <c r="AU19" s="44">
        <f t="shared" si="21"/>
        <v>98.405999999999949</v>
      </c>
      <c r="AV19" s="225"/>
      <c r="AW19" s="113"/>
      <c r="AX19" s="200"/>
      <c r="AY19" s="200"/>
    </row>
    <row r="20" spans="1:53" ht="15" customHeight="1" thickBot="1" x14ac:dyDescent="0.3">
      <c r="A20" s="1">
        <v>13</v>
      </c>
      <c r="B20" s="328"/>
      <c r="C20" s="24" t="str">
        <f t="shared" si="1"/>
        <v xml:space="preserve">24 ans </v>
      </c>
      <c r="D20" s="25">
        <f t="shared" si="2"/>
        <v>2017</v>
      </c>
      <c r="E20" s="27" t="str">
        <f t="shared" si="5"/>
        <v>1 an, 0 mois et 29 jours</v>
      </c>
      <c r="F20" s="27" t="s">
        <v>34</v>
      </c>
      <c r="G20" s="10" t="s">
        <v>111</v>
      </c>
      <c r="H20" s="26" t="str">
        <f t="shared" ref="H20:H31" si="22">IF(A20="","",DATEDIF($J$20,K20,"y")&amp;IF(DATEDIF($J$20,K20,"y")&gt;1," ans, "," an, ")&amp;DATEDIF($J$20,K20,"ym")&amp;" mois et "&amp;DATEDIF($J$20,K20,"md")&amp;IF(DATEDIF(
$J$20,K20,"md")&gt;1," jours"," jour"))</f>
        <v>0 an, 0 mois et 29 jours</v>
      </c>
      <c r="I20" s="29" t="str">
        <f t="shared" si="6"/>
        <v>1 an, 0 mois et 29 jours</v>
      </c>
      <c r="J20" s="28">
        <f t="shared" si="12"/>
        <v>42979</v>
      </c>
      <c r="K20" s="29">
        <f t="shared" si="7"/>
        <v>43008</v>
      </c>
      <c r="O20" s="31">
        <f t="shared" si="16"/>
        <v>0</v>
      </c>
      <c r="P20" s="31">
        <f t="shared" si="9"/>
        <v>0</v>
      </c>
      <c r="Q20" s="107"/>
      <c r="R20" s="213"/>
      <c r="S20" s="213"/>
      <c r="T20" s="214"/>
      <c r="U20" s="214"/>
      <c r="V20" s="214"/>
      <c r="W20" s="214"/>
      <c r="X20" s="214"/>
      <c r="Y20" s="114" t="str">
        <f>IF(Q20="","",SUM(Q20:X20))</f>
        <v/>
      </c>
      <c r="Z20" s="214"/>
      <c r="AA20" s="118"/>
      <c r="AB20" s="120" t="str">
        <f t="shared" si="10"/>
        <v/>
      </c>
      <c r="AC20" s="313"/>
      <c r="AD20" s="112"/>
      <c r="AE20" s="324"/>
      <c r="AF20" s="316"/>
      <c r="AG20" s="323"/>
      <c r="AI20" s="50">
        <v>6</v>
      </c>
      <c r="AJ20" s="108">
        <v>1537.5</v>
      </c>
      <c r="AK20" s="52">
        <v>2021</v>
      </c>
      <c r="AL20" s="46"/>
      <c r="AM20" s="47"/>
      <c r="AN20" s="155"/>
      <c r="AO20" s="36"/>
      <c r="AP20" s="166" t="s">
        <v>13</v>
      </c>
      <c r="AQ20" s="42">
        <v>5</v>
      </c>
      <c r="AR20" s="42" t="s">
        <v>10</v>
      </c>
      <c r="AS20" s="43">
        <v>439</v>
      </c>
      <c r="AT20" s="44">
        <f t="shared" si="4"/>
        <v>2057.154</v>
      </c>
      <c r="AU20" s="44">
        <f t="shared" si="21"/>
        <v>107.77800000000002</v>
      </c>
      <c r="AV20" s="225"/>
      <c r="AX20" s="200"/>
      <c r="AY20" s="200"/>
    </row>
    <row r="21" spans="1:53" ht="15" customHeight="1" x14ac:dyDescent="0.25">
      <c r="A21" s="1">
        <v>14</v>
      </c>
      <c r="B21" s="328"/>
      <c r="C21" s="24" t="str">
        <f t="shared" si="1"/>
        <v xml:space="preserve">24 ans </v>
      </c>
      <c r="D21" s="25">
        <f t="shared" si="2"/>
        <v>2017</v>
      </c>
      <c r="E21" s="27" t="str">
        <f t="shared" si="5"/>
        <v>1 an, 1 mois et 30 jours</v>
      </c>
      <c r="F21" s="27" t="s">
        <v>34</v>
      </c>
      <c r="G21" s="10" t="s">
        <v>111</v>
      </c>
      <c r="H21" s="26" t="str">
        <f t="shared" si="22"/>
        <v>0 an, 1 mois et 30 jours</v>
      </c>
      <c r="I21" s="29" t="str">
        <f t="shared" si="6"/>
        <v>1 an, 1 mois et 30 jours</v>
      </c>
      <c r="J21" s="28">
        <f t="shared" si="12"/>
        <v>43009</v>
      </c>
      <c r="K21" s="29">
        <f t="shared" si="7"/>
        <v>43039</v>
      </c>
      <c r="O21" s="31">
        <f t="shared" si="16"/>
        <v>0</v>
      </c>
      <c r="P21" s="31">
        <f t="shared" si="9"/>
        <v>0</v>
      </c>
      <c r="Q21" s="107"/>
      <c r="R21" s="213"/>
      <c r="S21" s="213"/>
      <c r="T21" s="214"/>
      <c r="U21" s="214"/>
      <c r="V21" s="214"/>
      <c r="W21" s="214"/>
      <c r="X21" s="214"/>
      <c r="Y21" s="114" t="str">
        <f t="shared" si="13"/>
        <v/>
      </c>
      <c r="Z21" s="214"/>
      <c r="AA21" s="118"/>
      <c r="AB21" s="120" t="str">
        <f t="shared" si="10"/>
        <v/>
      </c>
      <c r="AC21" s="311">
        <f>SUM(Y21:Y23)</f>
        <v>0</v>
      </c>
      <c r="AD21" s="112"/>
      <c r="AE21" s="324">
        <v>5</v>
      </c>
      <c r="AF21" s="314">
        <f t="shared" ref="AF21" ca="1" si="23">OFFSET($AJ$13,((MOD(ROW(AE22)*4,3)/2)+1)*COUNTA(AE21)+IF(((MOD(ROW(AE22)*4,3)/2)+1)*COUNTA(AE21)=2,INT(ROW(AE15)/12),0),)</f>
        <v>0</v>
      </c>
      <c r="AG21" s="323" t="str">
        <f t="shared" ref="AG21" si="24">IF(AC21=0,"",IF(AC21&lt;AF21,"Alerte !",1))</f>
        <v/>
      </c>
      <c r="AI21" s="50">
        <v>7</v>
      </c>
      <c r="AJ21" s="108">
        <v>1585.5</v>
      </c>
      <c r="AK21" s="52">
        <v>2022</v>
      </c>
      <c r="AL21" s="46"/>
      <c r="AM21" s="47"/>
      <c r="AN21" s="155"/>
      <c r="AO21" s="36"/>
      <c r="AP21" s="166" t="s">
        <v>13</v>
      </c>
      <c r="AQ21" s="42">
        <v>6</v>
      </c>
      <c r="AR21" s="42" t="s">
        <v>10</v>
      </c>
      <c r="AS21" s="43">
        <v>460</v>
      </c>
      <c r="AT21" s="44">
        <f t="shared" si="4"/>
        <v>2155.56</v>
      </c>
      <c r="AU21" s="44">
        <f t="shared" si="21"/>
        <v>98.405999999999949</v>
      </c>
      <c r="AV21" s="225"/>
      <c r="AX21" s="333" t="s">
        <v>107</v>
      </c>
      <c r="AY21" s="200"/>
    </row>
    <row r="22" spans="1:53" ht="15" customHeight="1" x14ac:dyDescent="0.25">
      <c r="A22" s="1">
        <v>15</v>
      </c>
      <c r="B22" s="328"/>
      <c r="C22" s="24" t="str">
        <f t="shared" si="1"/>
        <v xml:space="preserve">24 ans </v>
      </c>
      <c r="D22" s="25">
        <f t="shared" si="2"/>
        <v>2017</v>
      </c>
      <c r="E22" s="27" t="str">
        <f t="shared" si="5"/>
        <v>1 an, 2 mois et 29 jours</v>
      </c>
      <c r="F22" s="27" t="s">
        <v>34</v>
      </c>
      <c r="G22" s="10" t="s">
        <v>111</v>
      </c>
      <c r="H22" s="26" t="str">
        <f t="shared" si="22"/>
        <v>0 an, 2 mois et 29 jours</v>
      </c>
      <c r="I22" s="29" t="str">
        <f t="shared" si="6"/>
        <v>1 an, 2 mois et 29 jours</v>
      </c>
      <c r="J22" s="28">
        <f t="shared" si="12"/>
        <v>43040</v>
      </c>
      <c r="K22" s="29">
        <f t="shared" si="7"/>
        <v>43069</v>
      </c>
      <c r="O22" s="31">
        <f t="shared" si="16"/>
        <v>0</v>
      </c>
      <c r="P22" s="31">
        <f t="shared" si="9"/>
        <v>0</v>
      </c>
      <c r="Q22" s="107"/>
      <c r="R22" s="213"/>
      <c r="S22" s="213"/>
      <c r="T22" s="214"/>
      <c r="U22" s="214"/>
      <c r="V22" s="214"/>
      <c r="W22" s="214"/>
      <c r="X22" s="214"/>
      <c r="Y22" s="114" t="str">
        <f t="shared" si="13"/>
        <v/>
      </c>
      <c r="Z22" s="214"/>
      <c r="AA22" s="118"/>
      <c r="AB22" s="120" t="str">
        <f t="shared" si="10"/>
        <v/>
      </c>
      <c r="AC22" s="312"/>
      <c r="AD22" s="112"/>
      <c r="AE22" s="324"/>
      <c r="AF22" s="315"/>
      <c r="AG22" s="323"/>
      <c r="AI22" s="50">
        <v>8</v>
      </c>
      <c r="AJ22" s="108"/>
      <c r="AK22" s="52">
        <v>2023</v>
      </c>
      <c r="AL22" s="46"/>
      <c r="AM22" s="47"/>
      <c r="AN22" s="155"/>
      <c r="AO22" s="36"/>
      <c r="AP22" s="166" t="s">
        <v>13</v>
      </c>
      <c r="AQ22" s="42">
        <v>7</v>
      </c>
      <c r="AR22" s="42" t="s">
        <v>10</v>
      </c>
      <c r="AS22" s="43">
        <v>484</v>
      </c>
      <c r="AT22" s="44">
        <f t="shared" si="4"/>
        <v>2268.0239999999999</v>
      </c>
      <c r="AU22" s="44">
        <f t="shared" si="21"/>
        <v>112.46399999999994</v>
      </c>
      <c r="AV22" s="225"/>
      <c r="AX22" s="333"/>
      <c r="AY22" s="200"/>
    </row>
    <row r="23" spans="1:53" ht="15" customHeight="1" thickBot="1" x14ac:dyDescent="0.3">
      <c r="A23" s="1">
        <v>16</v>
      </c>
      <c r="B23" s="328"/>
      <c r="C23" s="24" t="str">
        <f t="shared" si="1"/>
        <v xml:space="preserve">24 ans </v>
      </c>
      <c r="D23" s="25">
        <f t="shared" si="2"/>
        <v>2017</v>
      </c>
      <c r="E23" s="27" t="str">
        <f t="shared" si="5"/>
        <v>1 an, 3 mois et 30 jours</v>
      </c>
      <c r="F23" s="27" t="s">
        <v>34</v>
      </c>
      <c r="G23" s="10" t="s">
        <v>111</v>
      </c>
      <c r="H23" s="26" t="str">
        <f t="shared" si="22"/>
        <v>0 an, 3 mois et 30 jours</v>
      </c>
      <c r="I23" s="29" t="str">
        <f t="shared" si="6"/>
        <v>1 an, 3 mois et 30 jours</v>
      </c>
      <c r="J23" s="28">
        <f t="shared" si="12"/>
        <v>43070</v>
      </c>
      <c r="K23" s="29">
        <f t="shared" si="7"/>
        <v>43100</v>
      </c>
      <c r="O23" s="31">
        <f t="shared" si="16"/>
        <v>0</v>
      </c>
      <c r="P23" s="31">
        <f t="shared" si="9"/>
        <v>0</v>
      </c>
      <c r="Q23" s="107"/>
      <c r="R23" s="213"/>
      <c r="S23" s="213"/>
      <c r="T23" s="214"/>
      <c r="U23" s="214"/>
      <c r="V23" s="214"/>
      <c r="W23" s="214"/>
      <c r="X23" s="214"/>
      <c r="Y23" s="114" t="str">
        <f t="shared" si="13"/>
        <v/>
      </c>
      <c r="Z23" s="214"/>
      <c r="AA23" s="118"/>
      <c r="AB23" s="120" t="str">
        <f t="shared" si="10"/>
        <v/>
      </c>
      <c r="AC23" s="313"/>
      <c r="AD23" s="112"/>
      <c r="AE23" s="324"/>
      <c r="AF23" s="316"/>
      <c r="AG23" s="323"/>
      <c r="AI23" s="50">
        <v>9</v>
      </c>
      <c r="AJ23" s="108"/>
      <c r="AK23" s="52">
        <v>2024</v>
      </c>
      <c r="AL23" s="46"/>
      <c r="AM23" s="47"/>
      <c r="AN23" s="155"/>
      <c r="AO23" s="36"/>
      <c r="AP23" s="166" t="s">
        <v>13</v>
      </c>
      <c r="AQ23" s="54">
        <v>8</v>
      </c>
      <c r="AR23" s="42" t="s">
        <v>87</v>
      </c>
      <c r="AS23" s="43">
        <v>507</v>
      </c>
      <c r="AT23" s="44">
        <f t="shared" si="4"/>
        <v>2375.8020000000001</v>
      </c>
      <c r="AU23" s="219">
        <f>AT23-AT22</f>
        <v>107.77800000000025</v>
      </c>
      <c r="AV23" s="225"/>
      <c r="AX23" s="333"/>
      <c r="AY23" s="200"/>
    </row>
    <row r="24" spans="1:53" ht="15" customHeight="1" x14ac:dyDescent="0.25">
      <c r="A24" s="1">
        <v>17</v>
      </c>
      <c r="B24" s="328" t="s">
        <v>18</v>
      </c>
      <c r="C24" s="24" t="str">
        <f t="shared" si="1"/>
        <v xml:space="preserve">24 ans </v>
      </c>
      <c r="D24" s="25">
        <f t="shared" si="2"/>
        <v>2018</v>
      </c>
      <c r="E24" s="27" t="str">
        <f t="shared" si="5"/>
        <v>1 an, 4 mois et 30 jours</v>
      </c>
      <c r="F24" s="27" t="s">
        <v>34</v>
      </c>
      <c r="G24" s="10" t="s">
        <v>111</v>
      </c>
      <c r="H24" s="26" t="str">
        <f t="shared" si="22"/>
        <v>0 an, 4 mois et 30 jours</v>
      </c>
      <c r="I24" s="29" t="str">
        <f t="shared" si="6"/>
        <v>1 an, 4 mois et 30 jours</v>
      </c>
      <c r="J24" s="28">
        <f t="shared" si="12"/>
        <v>43101</v>
      </c>
      <c r="K24" s="29">
        <f t="shared" si="7"/>
        <v>43131</v>
      </c>
      <c r="O24" s="31">
        <f t="shared" si="16"/>
        <v>0</v>
      </c>
      <c r="P24" s="31">
        <f t="shared" si="9"/>
        <v>0</v>
      </c>
      <c r="Q24" s="107"/>
      <c r="R24" s="213"/>
      <c r="S24" s="213"/>
      <c r="T24" s="214"/>
      <c r="U24" s="214"/>
      <c r="V24" s="214"/>
      <c r="W24" s="214"/>
      <c r="X24" s="214"/>
      <c r="Y24" s="114" t="str">
        <f t="shared" si="13"/>
        <v/>
      </c>
      <c r="Z24" s="214"/>
      <c r="AA24" s="118"/>
      <c r="AB24" s="120" t="str">
        <f t="shared" si="10"/>
        <v/>
      </c>
      <c r="AC24" s="311">
        <f>SUM(Y24:Y26)</f>
        <v>0</v>
      </c>
      <c r="AD24" s="112"/>
      <c r="AE24" s="324">
        <v>6</v>
      </c>
      <c r="AF24" s="314">
        <f t="shared" ref="AF24" ca="1" si="25">OFFSET($AJ$13,((MOD(ROW(AE25)*4,3)/2)+1)*COUNTA(AE24)+IF(((MOD(ROW(AE25)*4,3)/2)+1)*COUNTA(AE24)=2,INT(ROW(AE18)/12),0),)</f>
        <v>0</v>
      </c>
      <c r="AG24" s="323" t="str">
        <f t="shared" ref="AG24" si="26">IF(AC24=0,"",IF(AC24&lt;AF24,"Alerte !",1))</f>
        <v/>
      </c>
      <c r="AI24" s="50">
        <v>10</v>
      </c>
      <c r="AJ24" s="108"/>
      <c r="AK24" s="52">
        <v>2025</v>
      </c>
      <c r="AL24" s="46"/>
      <c r="AM24" s="47"/>
      <c r="AN24" s="155"/>
      <c r="AO24" s="36"/>
      <c r="AP24" s="134" t="s">
        <v>15</v>
      </c>
      <c r="AQ24" s="178">
        <v>1</v>
      </c>
      <c r="AR24" s="128" t="s">
        <v>19</v>
      </c>
      <c r="AS24" s="63">
        <v>390</v>
      </c>
      <c r="AT24" s="64">
        <f t="shared" si="4"/>
        <v>1827.54</v>
      </c>
      <c r="AU24" s="64"/>
      <c r="AV24" s="225">
        <f>AT24-AT16</f>
        <v>192.12599999999998</v>
      </c>
      <c r="AX24" s="333"/>
      <c r="AY24" s="200"/>
    </row>
    <row r="25" spans="1:53" ht="15" customHeight="1" x14ac:dyDescent="0.25">
      <c r="A25" s="1">
        <v>18</v>
      </c>
      <c r="B25" s="328"/>
      <c r="C25" s="24" t="str">
        <f t="shared" si="1"/>
        <v xml:space="preserve">25 ans </v>
      </c>
      <c r="D25" s="25">
        <f t="shared" si="2"/>
        <v>2018</v>
      </c>
      <c r="E25" s="27" t="str">
        <f t="shared" si="5"/>
        <v>1 an, 5 mois et 27 jours</v>
      </c>
      <c r="F25" s="27" t="s">
        <v>34</v>
      </c>
      <c r="G25" s="10" t="s">
        <v>111</v>
      </c>
      <c r="H25" s="26" t="str">
        <f t="shared" si="22"/>
        <v>0 an, 5 mois et 27 jours</v>
      </c>
      <c r="I25" s="29" t="str">
        <f t="shared" si="6"/>
        <v>1 an, 5 mois et 27 jours</v>
      </c>
      <c r="J25" s="28">
        <f t="shared" si="12"/>
        <v>43132</v>
      </c>
      <c r="K25" s="29">
        <f t="shared" si="7"/>
        <v>43159</v>
      </c>
      <c r="O25" s="31">
        <f t="shared" si="16"/>
        <v>0</v>
      </c>
      <c r="P25" s="31">
        <f t="shared" si="9"/>
        <v>0</v>
      </c>
      <c r="Q25" s="107"/>
      <c r="R25" s="213"/>
      <c r="S25" s="213"/>
      <c r="T25" s="214"/>
      <c r="U25" s="214"/>
      <c r="V25" s="214"/>
      <c r="W25" s="214"/>
      <c r="X25" s="214"/>
      <c r="Y25" s="114" t="str">
        <f t="shared" si="13"/>
        <v/>
      </c>
      <c r="Z25" s="214"/>
      <c r="AA25" s="118"/>
      <c r="AB25" s="120" t="str">
        <f t="shared" si="10"/>
        <v/>
      </c>
      <c r="AC25" s="312"/>
      <c r="AD25" s="112"/>
      <c r="AE25" s="324"/>
      <c r="AF25" s="315"/>
      <c r="AG25" s="323"/>
      <c r="AI25" s="50">
        <v>11</v>
      </c>
      <c r="AJ25" s="108"/>
      <c r="AK25" s="52">
        <v>2026</v>
      </c>
      <c r="AL25" s="46"/>
      <c r="AM25" s="47"/>
      <c r="AN25" s="155"/>
      <c r="AO25" s="36"/>
      <c r="AP25" s="135" t="s">
        <v>15</v>
      </c>
      <c r="AQ25" s="179">
        <v>2</v>
      </c>
      <c r="AR25" s="129" t="s">
        <v>19</v>
      </c>
      <c r="AS25" s="65">
        <v>441</v>
      </c>
      <c r="AT25" s="66">
        <f t="shared" si="4"/>
        <v>2066.5259999999998</v>
      </c>
      <c r="AU25" s="66">
        <f>AT25-AT24</f>
        <v>238.98599999999988</v>
      </c>
      <c r="AV25" s="225">
        <f>AT26-AT16</f>
        <v>463.91399999999999</v>
      </c>
      <c r="AX25" s="240">
        <f>AVERAGE(AU9:AU15)</f>
        <v>84.347999999999985</v>
      </c>
    </row>
    <row r="26" spans="1:53" ht="15" customHeight="1" thickBot="1" x14ac:dyDescent="0.3">
      <c r="A26" s="1">
        <v>19</v>
      </c>
      <c r="B26" s="328"/>
      <c r="C26" s="24" t="str">
        <f t="shared" si="1"/>
        <v xml:space="preserve">25 ans </v>
      </c>
      <c r="D26" s="25">
        <f t="shared" si="2"/>
        <v>2018</v>
      </c>
      <c r="E26" s="27" t="str">
        <f t="shared" si="5"/>
        <v>1 an, 6 mois et 30 jours</v>
      </c>
      <c r="F26" s="27" t="s">
        <v>34</v>
      </c>
      <c r="G26" s="10" t="s">
        <v>111</v>
      </c>
      <c r="H26" s="26" t="str">
        <f t="shared" si="22"/>
        <v>0 an, 6 mois et 30 jours</v>
      </c>
      <c r="I26" s="29" t="str">
        <f t="shared" si="6"/>
        <v>1 an, 6 mois et 30 jours</v>
      </c>
      <c r="J26" s="28">
        <f t="shared" si="12"/>
        <v>43160</v>
      </c>
      <c r="K26" s="29">
        <f t="shared" si="7"/>
        <v>43190</v>
      </c>
      <c r="O26" s="31">
        <f t="shared" si="16"/>
        <v>0</v>
      </c>
      <c r="P26" s="31">
        <f t="shared" si="9"/>
        <v>0</v>
      </c>
      <c r="Q26" s="107"/>
      <c r="R26" s="213"/>
      <c r="S26" s="213"/>
      <c r="T26" s="214"/>
      <c r="U26" s="214"/>
      <c r="V26" s="214"/>
      <c r="W26" s="214"/>
      <c r="X26" s="214"/>
      <c r="Y26" s="114" t="str">
        <f t="shared" si="13"/>
        <v/>
      </c>
      <c r="Z26" s="214"/>
      <c r="AA26" s="118"/>
      <c r="AB26" s="120" t="str">
        <f t="shared" si="10"/>
        <v/>
      </c>
      <c r="AC26" s="313"/>
      <c r="AD26" s="112"/>
      <c r="AE26" s="324"/>
      <c r="AF26" s="316"/>
      <c r="AG26" s="323"/>
      <c r="AI26" s="50">
        <v>12</v>
      </c>
      <c r="AJ26" s="108"/>
      <c r="AK26" s="52">
        <v>2027</v>
      </c>
      <c r="AL26" s="46"/>
      <c r="AM26" s="47"/>
      <c r="AN26" s="155"/>
      <c r="AO26" s="36"/>
      <c r="AP26" s="135" t="s">
        <v>15</v>
      </c>
      <c r="AQ26" s="179">
        <v>3</v>
      </c>
      <c r="AR26" s="129" t="s">
        <v>18</v>
      </c>
      <c r="AS26" s="65">
        <v>448</v>
      </c>
      <c r="AT26" s="66">
        <f t="shared" si="4"/>
        <v>2099.328</v>
      </c>
      <c r="AU26" s="66">
        <f t="shared" ref="AU26:AU34" si="27">AT26-AT25</f>
        <v>32.802000000000135</v>
      </c>
      <c r="AX26" s="241">
        <f>AVERAGE(AU17:AU23)</f>
        <v>105.7697142857143</v>
      </c>
    </row>
    <row r="27" spans="1:53" ht="15" customHeight="1" x14ac:dyDescent="0.25">
      <c r="A27" s="1">
        <v>20</v>
      </c>
      <c r="B27" s="328"/>
      <c r="C27" s="24" t="str">
        <f t="shared" si="1"/>
        <v xml:space="preserve">25 ans </v>
      </c>
      <c r="D27" s="25">
        <f t="shared" si="2"/>
        <v>2018</v>
      </c>
      <c r="E27" s="27" t="str">
        <f t="shared" si="5"/>
        <v>1 an, 7 mois et 29 jours</v>
      </c>
      <c r="F27" s="27" t="s">
        <v>34</v>
      </c>
      <c r="G27" s="10" t="s">
        <v>111</v>
      </c>
      <c r="H27" s="26" t="str">
        <f t="shared" si="22"/>
        <v>0 an, 7 mois et 29 jours</v>
      </c>
      <c r="I27" s="29" t="str">
        <f t="shared" si="6"/>
        <v>1 an, 7 mois et 29 jours</v>
      </c>
      <c r="J27" s="28">
        <f t="shared" si="12"/>
        <v>43191</v>
      </c>
      <c r="K27" s="29">
        <f t="shared" si="7"/>
        <v>43220</v>
      </c>
      <c r="O27" s="31">
        <f t="shared" si="16"/>
        <v>0</v>
      </c>
      <c r="P27" s="31">
        <f t="shared" si="9"/>
        <v>0</v>
      </c>
      <c r="Q27" s="107"/>
      <c r="R27" s="213"/>
      <c r="S27" s="213"/>
      <c r="T27" s="214"/>
      <c r="U27" s="214"/>
      <c r="V27" s="214"/>
      <c r="W27" s="214"/>
      <c r="X27" s="214"/>
      <c r="Y27" s="114" t="str">
        <f t="shared" si="13"/>
        <v/>
      </c>
      <c r="Z27" s="214"/>
      <c r="AA27" s="118"/>
      <c r="AB27" s="120" t="str">
        <f t="shared" si="10"/>
        <v/>
      </c>
      <c r="AC27" s="311">
        <f>SUM(Y27:Y29)</f>
        <v>0</v>
      </c>
      <c r="AD27" s="112"/>
      <c r="AE27" s="324">
        <v>7</v>
      </c>
      <c r="AF27" s="314">
        <f t="shared" ref="AF27" ca="1" si="28">OFFSET($AJ$13,((MOD(ROW(AE28)*4,3)/2)+1)*COUNTA(AE27)+IF(((MOD(ROW(AE28)*4,3)/2)+1)*COUNTA(AE27)=2,INT(ROW(AE21)/12),0),)</f>
        <v>0</v>
      </c>
      <c r="AG27" s="323" t="str">
        <f t="shared" ref="AG27" si="29">IF(AC27=0,"",IF(AC27&lt;AF27,"Alerte !",1))</f>
        <v/>
      </c>
      <c r="AI27" s="50">
        <v>13</v>
      </c>
      <c r="AJ27" s="108"/>
      <c r="AK27" s="52">
        <v>2028</v>
      </c>
      <c r="AL27" s="46"/>
      <c r="AM27" s="47"/>
      <c r="AN27" s="155"/>
      <c r="AO27" s="36"/>
      <c r="AP27" s="135" t="s">
        <v>15</v>
      </c>
      <c r="AQ27" s="179">
        <v>4</v>
      </c>
      <c r="AR27" s="129" t="s">
        <v>18</v>
      </c>
      <c r="AS27" s="65">
        <v>461</v>
      </c>
      <c r="AT27" s="66">
        <f t="shared" si="4"/>
        <v>2160.2460000000001</v>
      </c>
      <c r="AU27" s="66">
        <f t="shared" si="27"/>
        <v>60.91800000000012</v>
      </c>
      <c r="AV27" s="225"/>
      <c r="AX27" s="242">
        <f>AVERAGE(AU25:AU34)</f>
        <v>132.6138</v>
      </c>
    </row>
    <row r="28" spans="1:53" ht="15" customHeight="1" x14ac:dyDescent="0.25">
      <c r="A28" s="1">
        <v>21</v>
      </c>
      <c r="B28" s="328"/>
      <c r="C28" s="24" t="str">
        <f t="shared" si="1"/>
        <v xml:space="preserve">25 ans </v>
      </c>
      <c r="D28" s="25">
        <f t="shared" si="2"/>
        <v>2018</v>
      </c>
      <c r="E28" s="27" t="str">
        <f t="shared" si="5"/>
        <v>1 an, 8 mois et 30 jours</v>
      </c>
      <c r="F28" s="27" t="s">
        <v>34</v>
      </c>
      <c r="G28" s="10" t="s">
        <v>111</v>
      </c>
      <c r="H28" s="26" t="str">
        <f t="shared" si="22"/>
        <v>0 an, 8 mois et 30 jours</v>
      </c>
      <c r="I28" s="29" t="str">
        <f t="shared" si="6"/>
        <v>1 an, 8 mois et 30 jours</v>
      </c>
      <c r="J28" s="28">
        <f t="shared" si="12"/>
        <v>43221</v>
      </c>
      <c r="K28" s="29">
        <f t="shared" si="7"/>
        <v>43251</v>
      </c>
      <c r="O28" s="31">
        <f t="shared" si="16"/>
        <v>0</v>
      </c>
      <c r="P28" s="31">
        <f t="shared" si="9"/>
        <v>0</v>
      </c>
      <c r="Q28" s="107"/>
      <c r="R28" s="213"/>
      <c r="S28" s="213"/>
      <c r="T28" s="214"/>
      <c r="U28" s="214"/>
      <c r="V28" s="214"/>
      <c r="W28" s="214"/>
      <c r="X28" s="214"/>
      <c r="Y28" s="114" t="str">
        <f t="shared" si="13"/>
        <v/>
      </c>
      <c r="Z28" s="214"/>
      <c r="AA28" s="118"/>
      <c r="AB28" s="120" t="str">
        <f t="shared" si="10"/>
        <v/>
      </c>
      <c r="AC28" s="312"/>
      <c r="AD28" s="112"/>
      <c r="AE28" s="324"/>
      <c r="AF28" s="315"/>
      <c r="AG28" s="323"/>
      <c r="AI28" s="50">
        <v>14</v>
      </c>
      <c r="AJ28" s="108"/>
      <c r="AK28" s="52">
        <v>2029</v>
      </c>
      <c r="AL28" s="46"/>
      <c r="AM28" s="47"/>
      <c r="AN28" s="155"/>
      <c r="AO28" s="36"/>
      <c r="AP28" s="135" t="s">
        <v>15</v>
      </c>
      <c r="AQ28" s="179">
        <v>5</v>
      </c>
      <c r="AR28" s="129" t="s">
        <v>9</v>
      </c>
      <c r="AS28" s="65">
        <v>476</v>
      </c>
      <c r="AT28" s="66">
        <f t="shared" si="4"/>
        <v>2230.5360000000001</v>
      </c>
      <c r="AU28" s="66">
        <f t="shared" si="27"/>
        <v>70.289999999999964</v>
      </c>
      <c r="AV28" s="225"/>
      <c r="AX28" s="243">
        <f>AVERAGE(AU36:AU41)</f>
        <v>180.41100000000006</v>
      </c>
      <c r="BA28" s="113"/>
    </row>
    <row r="29" spans="1:53" ht="15" customHeight="1" thickBot="1" x14ac:dyDescent="0.3">
      <c r="A29" s="1">
        <v>22</v>
      </c>
      <c r="B29" s="328"/>
      <c r="C29" s="24" t="str">
        <f t="shared" si="1"/>
        <v xml:space="preserve">25 ans </v>
      </c>
      <c r="D29" s="25">
        <f t="shared" si="2"/>
        <v>2018</v>
      </c>
      <c r="E29" s="27" t="str">
        <f t="shared" si="5"/>
        <v>1 an, 9 mois et 29 jours</v>
      </c>
      <c r="F29" s="27" t="s">
        <v>34</v>
      </c>
      <c r="G29" s="10" t="s">
        <v>111</v>
      </c>
      <c r="H29" s="26" t="str">
        <f t="shared" si="22"/>
        <v>0 an, 9 mois et 29 jours</v>
      </c>
      <c r="I29" s="29" t="str">
        <f t="shared" si="6"/>
        <v>1 an, 9 mois et 29 jours</v>
      </c>
      <c r="J29" s="28">
        <f t="shared" si="12"/>
        <v>43252</v>
      </c>
      <c r="K29" s="29">
        <f t="shared" si="7"/>
        <v>43281</v>
      </c>
      <c r="O29" s="31">
        <f t="shared" si="16"/>
        <v>0</v>
      </c>
      <c r="P29" s="31">
        <f t="shared" si="9"/>
        <v>0</v>
      </c>
      <c r="Q29" s="107"/>
      <c r="R29" s="213"/>
      <c r="S29" s="213"/>
      <c r="T29" s="214"/>
      <c r="U29" s="214"/>
      <c r="V29" s="214"/>
      <c r="W29" s="214"/>
      <c r="X29" s="214"/>
      <c r="Y29" s="114" t="str">
        <f t="shared" si="13"/>
        <v/>
      </c>
      <c r="Z29" s="214"/>
      <c r="AA29" s="118"/>
      <c r="AB29" s="120" t="str">
        <f t="shared" si="10"/>
        <v/>
      </c>
      <c r="AC29" s="313"/>
      <c r="AD29" s="112"/>
      <c r="AE29" s="324"/>
      <c r="AF29" s="316"/>
      <c r="AG29" s="323"/>
      <c r="AI29" s="50">
        <v>15</v>
      </c>
      <c r="AJ29" s="108"/>
      <c r="AK29" s="52">
        <v>2030</v>
      </c>
      <c r="AL29" s="46"/>
      <c r="AM29" s="47"/>
      <c r="AN29" s="155"/>
      <c r="AO29" s="36"/>
      <c r="AP29" s="135" t="s">
        <v>15</v>
      </c>
      <c r="AQ29" s="179">
        <v>6</v>
      </c>
      <c r="AR29" s="129" t="s">
        <v>20</v>
      </c>
      <c r="AS29" s="65">
        <v>492</v>
      </c>
      <c r="AT29" s="66">
        <f t="shared" si="4"/>
        <v>2305.5120000000002</v>
      </c>
      <c r="AU29" s="66">
        <f t="shared" si="27"/>
        <v>74.976000000000113</v>
      </c>
      <c r="AV29" s="225"/>
      <c r="AX29" s="244">
        <f>AVERAGE(AU43:AU48)</f>
        <v>216.33700000000007</v>
      </c>
    </row>
    <row r="30" spans="1:53" ht="15" customHeight="1" x14ac:dyDescent="0.25">
      <c r="A30" s="1">
        <v>23</v>
      </c>
      <c r="B30" s="328"/>
      <c r="C30" s="24" t="str">
        <f t="shared" si="1"/>
        <v xml:space="preserve">25 ans </v>
      </c>
      <c r="D30" s="25">
        <f t="shared" si="2"/>
        <v>2018</v>
      </c>
      <c r="E30" s="27" t="str">
        <f t="shared" si="5"/>
        <v>1 an, 10 mois et 30 jours</v>
      </c>
      <c r="F30" s="27" t="s">
        <v>34</v>
      </c>
      <c r="G30" s="10" t="s">
        <v>111</v>
      </c>
      <c r="H30" s="26" t="str">
        <f t="shared" si="22"/>
        <v>0 an, 10 mois et 30 jours</v>
      </c>
      <c r="I30" s="29" t="str">
        <f t="shared" si="6"/>
        <v>1 an, 10 mois et 30 jours</v>
      </c>
      <c r="J30" s="28">
        <f t="shared" si="12"/>
        <v>43282</v>
      </c>
      <c r="K30" s="29">
        <f t="shared" si="7"/>
        <v>43312</v>
      </c>
      <c r="O30" s="31">
        <f t="shared" si="16"/>
        <v>0</v>
      </c>
      <c r="P30" s="31">
        <f t="shared" si="9"/>
        <v>0</v>
      </c>
      <c r="Q30" s="107"/>
      <c r="R30" s="213"/>
      <c r="S30" s="213"/>
      <c r="T30" s="214"/>
      <c r="U30" s="214"/>
      <c r="V30" s="214"/>
      <c r="W30" s="214"/>
      <c r="X30" s="214"/>
      <c r="Y30" s="114" t="str">
        <f>IF(Q30="","",SUM(Q30:X30))</f>
        <v/>
      </c>
      <c r="Z30" s="214"/>
      <c r="AA30" s="118"/>
      <c r="AB30" s="120" t="str">
        <f t="shared" si="10"/>
        <v/>
      </c>
      <c r="AC30" s="311">
        <f>SUM(Y30:Y32)</f>
        <v>0</v>
      </c>
      <c r="AD30" s="112"/>
      <c r="AE30" s="324">
        <v>8</v>
      </c>
      <c r="AF30" s="314">
        <f t="shared" ref="AF30" ca="1" si="30">OFFSET($AJ$13,((MOD(ROW(AE31)*4,3)/2)+1)*COUNTA(AE30)+IF(((MOD(ROW(AE31)*4,3)/2)+1)*COUNTA(AE30)=2,INT(ROW(AE24)/12),0),)</f>
        <v>0</v>
      </c>
      <c r="AG30" s="323" t="str">
        <f t="shared" ref="AG30" si="31">IF(AC30=0,"",IF(AC30&lt;AF30,"Alerte !",1))</f>
        <v/>
      </c>
      <c r="AI30" s="50">
        <v>16</v>
      </c>
      <c r="AJ30" s="108"/>
      <c r="AK30" s="52">
        <v>2031</v>
      </c>
      <c r="AL30" s="46"/>
      <c r="AM30" s="47"/>
      <c r="AN30" s="155"/>
      <c r="AO30" s="36"/>
      <c r="AP30" s="135" t="s">
        <v>15</v>
      </c>
      <c r="AQ30" s="179">
        <v>7</v>
      </c>
      <c r="AR30" s="129" t="s">
        <v>20</v>
      </c>
      <c r="AS30" s="65">
        <v>519</v>
      </c>
      <c r="AT30" s="66">
        <f t="shared" si="4"/>
        <v>2432.0340000000001</v>
      </c>
      <c r="AU30" s="66">
        <f t="shared" si="27"/>
        <v>126.52199999999993</v>
      </c>
      <c r="AV30" s="225"/>
      <c r="AX30" s="245">
        <f>AVERAGE(AU50:AU59)</f>
        <v>178.06800000000004</v>
      </c>
    </row>
    <row r="31" spans="1:53" ht="15" customHeight="1" x14ac:dyDescent="0.25">
      <c r="A31" s="1">
        <v>24</v>
      </c>
      <c r="B31" s="328"/>
      <c r="C31" s="24" t="str">
        <f t="shared" si="1"/>
        <v xml:space="preserve">25 ans </v>
      </c>
      <c r="D31" s="25">
        <f t="shared" si="2"/>
        <v>2018</v>
      </c>
      <c r="E31" s="27" t="str">
        <f t="shared" si="5"/>
        <v>1 an, 11 mois et 30 jours</v>
      </c>
      <c r="F31" s="27" t="s">
        <v>34</v>
      </c>
      <c r="G31" s="13" t="s">
        <v>111</v>
      </c>
      <c r="H31" s="59" t="str">
        <f t="shared" si="22"/>
        <v>0 an, 11 mois et 30 jours</v>
      </c>
      <c r="I31" s="29" t="str">
        <f t="shared" si="6"/>
        <v>1 an, 11 mois et 30 jours</v>
      </c>
      <c r="J31" s="28">
        <f t="shared" si="12"/>
        <v>43313</v>
      </c>
      <c r="K31" s="29">
        <f t="shared" si="7"/>
        <v>43343</v>
      </c>
      <c r="O31" s="31">
        <f t="shared" si="16"/>
        <v>0</v>
      </c>
      <c r="P31" s="31">
        <f t="shared" si="9"/>
        <v>0</v>
      </c>
      <c r="Q31" s="107"/>
      <c r="R31" s="213"/>
      <c r="S31" s="213"/>
      <c r="T31" s="214"/>
      <c r="U31" s="214"/>
      <c r="V31" s="214"/>
      <c r="W31" s="214"/>
      <c r="X31" s="214"/>
      <c r="Y31" s="114" t="str">
        <f t="shared" si="13"/>
        <v/>
      </c>
      <c r="Z31" s="214"/>
      <c r="AA31" s="118"/>
      <c r="AB31" s="120" t="str">
        <f t="shared" si="10"/>
        <v/>
      </c>
      <c r="AC31" s="312"/>
      <c r="AD31" s="112"/>
      <c r="AE31" s="324"/>
      <c r="AF31" s="315"/>
      <c r="AG31" s="323"/>
      <c r="AI31" s="50">
        <v>17</v>
      </c>
      <c r="AJ31" s="108"/>
      <c r="AK31" s="52">
        <v>2032</v>
      </c>
      <c r="AL31" s="46"/>
      <c r="AM31" s="47"/>
      <c r="AN31" s="155"/>
      <c r="AO31" s="36"/>
      <c r="AP31" s="135" t="s">
        <v>15</v>
      </c>
      <c r="AQ31" s="179">
        <v>8</v>
      </c>
      <c r="AR31" s="129" t="s">
        <v>21</v>
      </c>
      <c r="AS31" s="65">
        <v>557</v>
      </c>
      <c r="AT31" s="66">
        <f t="shared" si="4"/>
        <v>2610.1019999999999</v>
      </c>
      <c r="AU31" s="66">
        <f t="shared" si="27"/>
        <v>178.06799999999976</v>
      </c>
      <c r="AV31" s="225"/>
      <c r="AX31" s="246">
        <f>AVERAGE(AU61:AU65)</f>
        <v>201.49800000000005</v>
      </c>
    </row>
    <row r="32" spans="1:53" ht="15" customHeight="1" thickBot="1" x14ac:dyDescent="0.3">
      <c r="A32" s="1">
        <v>25</v>
      </c>
      <c r="B32" s="328"/>
      <c r="C32" s="24" t="str">
        <f t="shared" si="1"/>
        <v xml:space="preserve">25 ans </v>
      </c>
      <c r="D32" s="25">
        <f t="shared" si="2"/>
        <v>2018</v>
      </c>
      <c r="E32" s="27" t="str">
        <f t="shared" si="5"/>
        <v>2 ans, 0 mois et 29 jours</v>
      </c>
      <c r="F32" s="27" t="s">
        <v>34</v>
      </c>
      <c r="G32" s="10" t="s">
        <v>112</v>
      </c>
      <c r="H32" s="26" t="str">
        <f t="shared" ref="H32:H55" si="32">IF(A32="","",DATEDIF($J$32,K32,"y")&amp;IF(DATEDIF($J$32,K32,"y")&gt;1," ans, "," an, ")&amp;DATEDIF($J$32,K32,"ym")&amp;" mois et "&amp;DATEDIF($J$32,K32,"md")&amp;IF(DATEDIF(
$J$32,K32,"md")&gt;1," jours"," jour"))</f>
        <v>0 an, 0 mois et 29 jours</v>
      </c>
      <c r="I32" s="29" t="str">
        <f t="shared" si="6"/>
        <v>2 ans, 0 mois et 29 jours</v>
      </c>
      <c r="J32" s="28">
        <f t="shared" si="12"/>
        <v>43344</v>
      </c>
      <c r="K32" s="29">
        <f t="shared" si="7"/>
        <v>43373</v>
      </c>
      <c r="O32" s="31">
        <f t="shared" si="16"/>
        <v>0</v>
      </c>
      <c r="P32" s="31">
        <f t="shared" si="9"/>
        <v>0</v>
      </c>
      <c r="Q32" s="107"/>
      <c r="R32" s="213"/>
      <c r="S32" s="213"/>
      <c r="T32" s="214"/>
      <c r="U32" s="214"/>
      <c r="V32" s="214"/>
      <c r="W32" s="214"/>
      <c r="X32" s="214"/>
      <c r="Y32" s="114" t="str">
        <f t="shared" si="13"/>
        <v/>
      </c>
      <c r="Z32" s="214"/>
      <c r="AA32" s="118"/>
      <c r="AB32" s="120" t="str">
        <f t="shared" si="10"/>
        <v/>
      </c>
      <c r="AC32" s="313"/>
      <c r="AD32" s="112"/>
      <c r="AE32" s="324"/>
      <c r="AF32" s="316"/>
      <c r="AG32" s="323"/>
      <c r="AI32" s="50">
        <v>18</v>
      </c>
      <c r="AJ32" s="108"/>
      <c r="AK32" s="52">
        <v>2033</v>
      </c>
      <c r="AL32" s="46"/>
      <c r="AM32" s="47"/>
      <c r="AN32" s="155"/>
      <c r="AO32" s="36"/>
      <c r="AP32" s="135" t="s">
        <v>15</v>
      </c>
      <c r="AQ32" s="179">
        <v>9</v>
      </c>
      <c r="AR32" s="129" t="s">
        <v>11</v>
      </c>
      <c r="AS32" s="65">
        <v>590</v>
      </c>
      <c r="AT32" s="66">
        <f t="shared" si="4"/>
        <v>2764.74</v>
      </c>
      <c r="AU32" s="66">
        <f t="shared" si="27"/>
        <v>154.63799999999992</v>
      </c>
      <c r="AV32" s="225"/>
      <c r="AX32" s="247">
        <f>AVERAGE(AU67:AU69)</f>
        <v>370.19399999999979</v>
      </c>
    </row>
    <row r="33" spans="1:53" ht="15" customHeight="1" x14ac:dyDescent="0.25">
      <c r="A33" s="1">
        <v>26</v>
      </c>
      <c r="B33" s="328"/>
      <c r="C33" s="24" t="str">
        <f t="shared" si="1"/>
        <v xml:space="preserve">25 ans </v>
      </c>
      <c r="D33" s="25">
        <f t="shared" si="2"/>
        <v>2018</v>
      </c>
      <c r="E33" s="27" t="str">
        <f t="shared" si="5"/>
        <v>2 ans, 1 mois et 30 jours</v>
      </c>
      <c r="F33" s="27" t="s">
        <v>34</v>
      </c>
      <c r="G33" s="10" t="s">
        <v>112</v>
      </c>
      <c r="H33" s="26" t="str">
        <f t="shared" si="32"/>
        <v>0 an, 1 mois et 30 jours</v>
      </c>
      <c r="I33" s="29" t="str">
        <f t="shared" si="6"/>
        <v>2 ans, 1 mois et 30 jours</v>
      </c>
      <c r="J33" s="28">
        <f t="shared" si="12"/>
        <v>43374</v>
      </c>
      <c r="K33" s="29">
        <f t="shared" si="7"/>
        <v>43404</v>
      </c>
      <c r="O33" s="31">
        <f t="shared" si="16"/>
        <v>0</v>
      </c>
      <c r="P33" s="31">
        <f t="shared" si="9"/>
        <v>0</v>
      </c>
      <c r="Q33" s="107"/>
      <c r="R33" s="213"/>
      <c r="S33" s="213"/>
      <c r="T33" s="214"/>
      <c r="U33" s="214"/>
      <c r="V33" s="214"/>
      <c r="W33" s="214"/>
      <c r="X33" s="214"/>
      <c r="Y33" s="114" t="str">
        <f t="shared" si="13"/>
        <v/>
      </c>
      <c r="Z33" s="214"/>
      <c r="AA33" s="118"/>
      <c r="AB33" s="120" t="str">
        <f t="shared" si="10"/>
        <v/>
      </c>
      <c r="AC33" s="311">
        <f>SUM(Y33:Y35)</f>
        <v>0</v>
      </c>
      <c r="AD33" s="112"/>
      <c r="AE33" s="324">
        <v>9</v>
      </c>
      <c r="AF33" s="314">
        <f t="shared" ref="AF33" ca="1" si="33">OFFSET($AJ$13,((MOD(ROW(AE34)*4,3)/2)+1)*COUNTA(AE33)+IF(((MOD(ROW(AE34)*4,3)/2)+1)*COUNTA(AE33)=2,INT(ROW(AE27)/12),0),)</f>
        <v>0</v>
      </c>
      <c r="AG33" s="323" t="str">
        <f t="shared" ref="AG33" si="34">IF(AC33=0,"",IF(AC33&lt;AF33,"Alerte !",1))</f>
        <v/>
      </c>
      <c r="AI33" s="50">
        <v>19</v>
      </c>
      <c r="AJ33" s="108"/>
      <c r="AK33" s="52">
        <v>2034</v>
      </c>
      <c r="AL33" s="46"/>
      <c r="AM33" s="47"/>
      <c r="AN33" s="155"/>
      <c r="AO33" s="36"/>
      <c r="AP33" s="135" t="s">
        <v>15</v>
      </c>
      <c r="AQ33" s="179">
        <v>10</v>
      </c>
      <c r="AR33" s="129" t="s">
        <v>11</v>
      </c>
      <c r="AS33" s="65">
        <v>629</v>
      </c>
      <c r="AT33" s="66">
        <f t="shared" si="4"/>
        <v>2947.4940000000001</v>
      </c>
      <c r="AU33" s="66">
        <f t="shared" si="27"/>
        <v>182.75400000000036</v>
      </c>
      <c r="AV33" s="225"/>
    </row>
    <row r="34" spans="1:53" ht="15" customHeight="1" x14ac:dyDescent="0.25">
      <c r="A34" s="1">
        <v>27</v>
      </c>
      <c r="B34" s="328"/>
      <c r="C34" s="24" t="str">
        <f t="shared" si="1"/>
        <v xml:space="preserve">25 ans </v>
      </c>
      <c r="D34" s="25">
        <f t="shared" si="2"/>
        <v>2018</v>
      </c>
      <c r="E34" s="27" t="str">
        <f t="shared" si="5"/>
        <v>2 ans, 2 mois et 29 jours</v>
      </c>
      <c r="F34" s="27" t="s">
        <v>34</v>
      </c>
      <c r="G34" s="10" t="s">
        <v>112</v>
      </c>
      <c r="H34" s="26" t="str">
        <f t="shared" si="32"/>
        <v>0 an, 2 mois et 29 jours</v>
      </c>
      <c r="I34" s="29" t="str">
        <f t="shared" si="6"/>
        <v>2 ans, 2 mois et 29 jours</v>
      </c>
      <c r="J34" s="28">
        <f t="shared" si="12"/>
        <v>43405</v>
      </c>
      <c r="K34" s="29">
        <f t="shared" si="7"/>
        <v>43434</v>
      </c>
      <c r="O34" s="31">
        <f t="shared" si="16"/>
        <v>0</v>
      </c>
      <c r="P34" s="31">
        <f t="shared" si="9"/>
        <v>0</v>
      </c>
      <c r="Q34" s="107"/>
      <c r="R34" s="213"/>
      <c r="S34" s="213"/>
      <c r="T34" s="214"/>
      <c r="U34" s="214"/>
      <c r="V34" s="214"/>
      <c r="W34" s="214"/>
      <c r="X34" s="214"/>
      <c r="Y34" s="114" t="str">
        <f t="shared" si="13"/>
        <v/>
      </c>
      <c r="Z34" s="214"/>
      <c r="AA34" s="118"/>
      <c r="AB34" s="120" t="str">
        <f t="shared" si="10"/>
        <v/>
      </c>
      <c r="AC34" s="312"/>
      <c r="AD34" s="112"/>
      <c r="AE34" s="324"/>
      <c r="AF34" s="315"/>
      <c r="AG34" s="323"/>
      <c r="AI34" s="50">
        <v>20</v>
      </c>
      <c r="AJ34" s="108"/>
      <c r="AK34" s="52">
        <v>2035</v>
      </c>
      <c r="AL34" s="46"/>
      <c r="AM34" s="47"/>
      <c r="AN34" s="155"/>
      <c r="AO34" s="36"/>
      <c r="AP34" s="136" t="s">
        <v>15</v>
      </c>
      <c r="AQ34" s="180">
        <v>11</v>
      </c>
      <c r="AR34" s="130" t="s">
        <v>87</v>
      </c>
      <c r="AS34" s="67">
        <v>673</v>
      </c>
      <c r="AT34" s="66">
        <f t="shared" si="4"/>
        <v>3153.6779999999999</v>
      </c>
      <c r="AU34" s="220">
        <f t="shared" si="27"/>
        <v>206.18399999999974</v>
      </c>
      <c r="AV34" s="225"/>
    </row>
    <row r="35" spans="1:53" ht="15" customHeight="1" thickBot="1" x14ac:dyDescent="0.3">
      <c r="A35" s="1">
        <v>28</v>
      </c>
      <c r="B35" s="328"/>
      <c r="C35" s="24" t="str">
        <f t="shared" si="1"/>
        <v xml:space="preserve">25 ans </v>
      </c>
      <c r="D35" s="25">
        <f t="shared" si="2"/>
        <v>2018</v>
      </c>
      <c r="E35" s="27" t="str">
        <f t="shared" si="5"/>
        <v>2 ans, 3 mois et 30 jours</v>
      </c>
      <c r="F35" s="27" t="s">
        <v>34</v>
      </c>
      <c r="G35" s="10" t="s">
        <v>112</v>
      </c>
      <c r="H35" s="26" t="str">
        <f t="shared" si="32"/>
        <v>0 an, 3 mois et 30 jours</v>
      </c>
      <c r="I35" s="29" t="str">
        <f t="shared" si="6"/>
        <v>2 ans, 3 mois et 30 jours</v>
      </c>
      <c r="J35" s="28">
        <f t="shared" si="12"/>
        <v>43435</v>
      </c>
      <c r="K35" s="29">
        <f t="shared" si="7"/>
        <v>43465</v>
      </c>
      <c r="O35" s="31">
        <f t="shared" si="16"/>
        <v>0</v>
      </c>
      <c r="P35" s="31">
        <f t="shared" si="9"/>
        <v>0</v>
      </c>
      <c r="Q35" s="107"/>
      <c r="R35" s="213"/>
      <c r="S35" s="213"/>
      <c r="T35" s="214"/>
      <c r="U35" s="214"/>
      <c r="V35" s="214"/>
      <c r="W35" s="214"/>
      <c r="X35" s="214"/>
      <c r="Y35" s="114" t="str">
        <f t="shared" si="13"/>
        <v/>
      </c>
      <c r="Z35" s="214"/>
      <c r="AA35" s="118"/>
      <c r="AB35" s="120" t="str">
        <f t="shared" si="10"/>
        <v/>
      </c>
      <c r="AC35" s="313"/>
      <c r="AD35" s="112"/>
      <c r="AE35" s="324"/>
      <c r="AF35" s="316"/>
      <c r="AG35" s="323"/>
      <c r="AI35" s="50">
        <v>21</v>
      </c>
      <c r="AJ35" s="108"/>
      <c r="AK35" s="52">
        <v>2036</v>
      </c>
      <c r="AL35" s="46"/>
      <c r="AM35" s="47"/>
      <c r="AN35" s="155"/>
      <c r="AO35" s="36"/>
      <c r="AP35" s="137" t="s">
        <v>16</v>
      </c>
      <c r="AQ35" s="131">
        <v>1</v>
      </c>
      <c r="AR35" s="68" t="s">
        <v>18</v>
      </c>
      <c r="AS35" s="68">
        <v>590</v>
      </c>
      <c r="AT35" s="69">
        <f t="shared" si="4"/>
        <v>2764.74</v>
      </c>
      <c r="AU35" s="69"/>
      <c r="AV35" s="225"/>
    </row>
    <row r="36" spans="1:53" ht="15" customHeight="1" x14ac:dyDescent="0.25">
      <c r="A36" s="1">
        <v>29</v>
      </c>
      <c r="B36" s="328" t="s">
        <v>10</v>
      </c>
      <c r="C36" s="24" t="str">
        <f t="shared" si="1"/>
        <v xml:space="preserve">25 ans </v>
      </c>
      <c r="D36" s="25">
        <f t="shared" si="2"/>
        <v>2019</v>
      </c>
      <c r="E36" s="27" t="str">
        <f t="shared" si="5"/>
        <v>2 ans, 4 mois et 30 jours</v>
      </c>
      <c r="F36" s="27" t="s">
        <v>34</v>
      </c>
      <c r="G36" s="10" t="s">
        <v>112</v>
      </c>
      <c r="H36" s="26" t="str">
        <f t="shared" si="32"/>
        <v>0 an, 4 mois et 30 jours</v>
      </c>
      <c r="I36" s="29" t="str">
        <f t="shared" si="6"/>
        <v>2 ans, 4 mois et 30 jours</v>
      </c>
      <c r="J36" s="28">
        <f t="shared" si="12"/>
        <v>43466</v>
      </c>
      <c r="K36" s="29">
        <f t="shared" si="7"/>
        <v>43496</v>
      </c>
      <c r="O36" s="31">
        <f t="shared" si="16"/>
        <v>0</v>
      </c>
      <c r="P36" s="31">
        <f t="shared" si="9"/>
        <v>0</v>
      </c>
      <c r="Q36" s="107"/>
      <c r="R36" s="213"/>
      <c r="S36" s="213"/>
      <c r="T36" s="214"/>
      <c r="U36" s="214"/>
      <c r="V36" s="214"/>
      <c r="W36" s="214"/>
      <c r="X36" s="214"/>
      <c r="Y36" s="114" t="str">
        <f t="shared" si="13"/>
        <v/>
      </c>
      <c r="Z36" s="214"/>
      <c r="AB36" s="120" t="str">
        <f t="shared" ref="AB36:AB99" si="35">IF(Y36="","",Y36-Z36-AA36)</f>
        <v/>
      </c>
      <c r="AC36" s="311">
        <f>SUM(Y36:Y38)</f>
        <v>0</v>
      </c>
      <c r="AD36" s="112"/>
      <c r="AE36" s="324">
        <v>10</v>
      </c>
      <c r="AF36" s="314">
        <f t="shared" ref="AF36" ca="1" si="36">OFFSET($AJ$13,((MOD(ROW(AE37)*4,3)/2)+1)*COUNTA(AE36)+IF(((MOD(ROW(AE37)*4,3)/2)+1)*COUNTA(AE36)=2,INT(ROW(AE30)/12),0),)</f>
        <v>0</v>
      </c>
      <c r="AG36" s="323" t="str">
        <f t="shared" ref="AG36" si="37">IF(AC36=0,"",IF(AC36&lt;AF36,"Alerte !",1))</f>
        <v/>
      </c>
      <c r="AI36" s="50">
        <v>22</v>
      </c>
      <c r="AJ36" s="108"/>
      <c r="AK36" s="52">
        <v>2037</v>
      </c>
      <c r="AL36" s="46"/>
      <c r="AM36" s="47"/>
      <c r="AN36" s="155"/>
      <c r="AO36" s="36"/>
      <c r="AP36" s="138" t="s">
        <v>16</v>
      </c>
      <c r="AQ36" s="132">
        <v>2</v>
      </c>
      <c r="AR36" s="70" t="s">
        <v>18</v>
      </c>
      <c r="AS36" s="70">
        <v>624</v>
      </c>
      <c r="AT36" s="71">
        <f t="shared" si="4"/>
        <v>2924.0639999999999</v>
      </c>
      <c r="AU36" s="71">
        <f>AT36-AT35</f>
        <v>159.32400000000007</v>
      </c>
      <c r="AV36" s="225"/>
    </row>
    <row r="37" spans="1:53" ht="15" customHeight="1" x14ac:dyDescent="0.25">
      <c r="A37" s="1">
        <v>30</v>
      </c>
      <c r="B37" s="328"/>
      <c r="C37" s="24" t="str">
        <f t="shared" si="1"/>
        <v xml:space="preserve">26 ans </v>
      </c>
      <c r="D37" s="25">
        <f t="shared" si="2"/>
        <v>2019</v>
      </c>
      <c r="E37" s="27" t="str">
        <f t="shared" si="5"/>
        <v>2 ans, 5 mois et 27 jours</v>
      </c>
      <c r="F37" s="27" t="s">
        <v>34</v>
      </c>
      <c r="G37" s="10" t="s">
        <v>112</v>
      </c>
      <c r="H37" s="26" t="str">
        <f t="shared" si="32"/>
        <v>0 an, 5 mois et 27 jours</v>
      </c>
      <c r="I37" s="29" t="str">
        <f t="shared" si="6"/>
        <v>2 ans, 5 mois et 27 jours</v>
      </c>
      <c r="J37" s="28">
        <f t="shared" si="12"/>
        <v>43497</v>
      </c>
      <c r="K37" s="29">
        <f t="shared" si="7"/>
        <v>43524</v>
      </c>
      <c r="O37" s="31">
        <f t="shared" si="16"/>
        <v>0</v>
      </c>
      <c r="P37" s="31">
        <f t="shared" si="9"/>
        <v>0</v>
      </c>
      <c r="Q37" s="107"/>
      <c r="R37" s="213"/>
      <c r="S37" s="213"/>
      <c r="T37" s="214"/>
      <c r="U37" s="214"/>
      <c r="V37" s="214"/>
      <c r="W37" s="214"/>
      <c r="X37" s="214"/>
      <c r="Y37" s="114" t="str">
        <f t="shared" si="13"/>
        <v/>
      </c>
      <c r="Z37" s="214"/>
      <c r="AB37" s="120" t="str">
        <f t="shared" si="35"/>
        <v/>
      </c>
      <c r="AC37" s="312"/>
      <c r="AD37" s="112"/>
      <c r="AE37" s="324"/>
      <c r="AF37" s="315"/>
      <c r="AG37" s="323"/>
      <c r="AI37" s="50">
        <v>23</v>
      </c>
      <c r="AJ37" s="108"/>
      <c r="AK37" s="52">
        <v>2038</v>
      </c>
      <c r="AL37" s="46"/>
      <c r="AM37" s="47"/>
      <c r="AN37" s="155"/>
      <c r="AO37" s="36"/>
      <c r="AP37" s="138" t="s">
        <v>16</v>
      </c>
      <c r="AQ37" s="132">
        <v>3</v>
      </c>
      <c r="AR37" s="70" t="s">
        <v>9</v>
      </c>
      <c r="AS37" s="70">
        <v>668</v>
      </c>
      <c r="AT37" s="71">
        <f t="shared" si="4"/>
        <v>3130.248</v>
      </c>
      <c r="AU37" s="71">
        <f t="shared" ref="AU37:AU41" si="38">AT37-AT36</f>
        <v>206.1840000000002</v>
      </c>
      <c r="AV37" s="225"/>
    </row>
    <row r="38" spans="1:53" ht="15" customHeight="1" thickBot="1" x14ac:dyDescent="0.3">
      <c r="A38" s="1">
        <v>31</v>
      </c>
      <c r="B38" s="328"/>
      <c r="C38" s="24" t="str">
        <f t="shared" si="1"/>
        <v xml:space="preserve">26 ans </v>
      </c>
      <c r="D38" s="25">
        <f>IF(A38="","",YEAR(J38))</f>
        <v>2019</v>
      </c>
      <c r="E38" s="27" t="str">
        <f t="shared" si="5"/>
        <v>2 ans, 6 mois et 30 jours</v>
      </c>
      <c r="F38" s="27" t="s">
        <v>34</v>
      </c>
      <c r="G38" s="10" t="s">
        <v>112</v>
      </c>
      <c r="H38" s="26" t="str">
        <f t="shared" si="32"/>
        <v>0 an, 6 mois et 30 jours</v>
      </c>
      <c r="I38" s="116" t="str">
        <f t="shared" si="6"/>
        <v>2 ans, 6 mois et 30 jours</v>
      </c>
      <c r="J38" s="343">
        <f t="shared" si="12"/>
        <v>43525</v>
      </c>
      <c r="K38" s="60">
        <f t="shared" si="7"/>
        <v>43555</v>
      </c>
      <c r="L38" s="4"/>
      <c r="N38" s="4"/>
      <c r="O38" s="31">
        <f t="shared" si="16"/>
        <v>0</v>
      </c>
      <c r="P38" s="31">
        <f t="shared" si="9"/>
        <v>0</v>
      </c>
      <c r="Q38" s="107"/>
      <c r="R38" s="213"/>
      <c r="S38" s="213"/>
      <c r="T38" s="214"/>
      <c r="U38" s="214"/>
      <c r="V38" s="214"/>
      <c r="W38" s="214"/>
      <c r="X38" s="214"/>
      <c r="Y38" s="114" t="str">
        <f t="shared" si="13"/>
        <v/>
      </c>
      <c r="Z38" s="214"/>
      <c r="AB38" s="120" t="str">
        <f t="shared" si="35"/>
        <v/>
      </c>
      <c r="AC38" s="313"/>
      <c r="AD38" s="112"/>
      <c r="AE38" s="324"/>
      <c r="AF38" s="316"/>
      <c r="AG38" s="323"/>
      <c r="AI38" s="50">
        <v>24</v>
      </c>
      <c r="AJ38" s="108"/>
      <c r="AK38" s="52">
        <v>2039</v>
      </c>
      <c r="AL38" s="46"/>
      <c r="AO38" s="36"/>
      <c r="AP38" s="138" t="s">
        <v>16</v>
      </c>
      <c r="AQ38" s="132">
        <v>4</v>
      </c>
      <c r="AR38" s="70" t="s">
        <v>9</v>
      </c>
      <c r="AS38" s="70">
        <v>715</v>
      </c>
      <c r="AT38" s="71">
        <f t="shared" si="4"/>
        <v>3350.49</v>
      </c>
      <c r="AU38" s="71">
        <f t="shared" si="38"/>
        <v>220.24199999999973</v>
      </c>
      <c r="AV38" s="225"/>
    </row>
    <row r="39" spans="1:53" ht="15" customHeight="1" x14ac:dyDescent="0.25">
      <c r="A39" s="1">
        <v>32</v>
      </c>
      <c r="B39" s="328"/>
      <c r="C39" s="24" t="str">
        <f t="shared" si="1"/>
        <v xml:space="preserve">26 ans </v>
      </c>
      <c r="D39" s="25">
        <f t="shared" si="2"/>
        <v>2019</v>
      </c>
      <c r="E39" s="27" t="str">
        <f t="shared" si="5"/>
        <v>2 ans, 7 mois et 29 jours</v>
      </c>
      <c r="F39" s="27" t="s">
        <v>34</v>
      </c>
      <c r="G39" s="10" t="s">
        <v>112</v>
      </c>
      <c r="H39" s="26" t="str">
        <f t="shared" si="32"/>
        <v>0 an, 7 mois et 29 jours</v>
      </c>
      <c r="I39" s="29" t="str">
        <f t="shared" ref="I39:I102" si="39">IF(A39="","",DATEDIF($J$39,K39,"y")&amp;IF(DATEDIF($J$39,K39,"y")&gt;1," ans, "," an, ")&amp;DATEDIF($J$39,K39,"ym")&amp;" mois et "&amp;DATEDIF($J$39,K39,"md")&amp;IF(DATEDIF(
$J$39,K39,"md")&gt;1," jours"," jour"))</f>
        <v>0 an, 0 mois et 29 jours</v>
      </c>
      <c r="J39" s="28">
        <f t="shared" si="12"/>
        <v>43556</v>
      </c>
      <c r="K39" s="29">
        <f t="shared" si="7"/>
        <v>43585</v>
      </c>
      <c r="O39" s="31">
        <f t="shared" si="16"/>
        <v>0</v>
      </c>
      <c r="P39" s="31">
        <f t="shared" si="9"/>
        <v>0</v>
      </c>
      <c r="Q39" s="107"/>
      <c r="R39" s="213"/>
      <c r="S39" s="213"/>
      <c r="T39" s="214"/>
      <c r="U39" s="214"/>
      <c r="V39" s="214"/>
      <c r="W39" s="214"/>
      <c r="X39" s="214"/>
      <c r="Y39" s="114" t="str">
        <f t="shared" si="13"/>
        <v/>
      </c>
      <c r="Z39" s="214"/>
      <c r="AB39" s="120" t="str">
        <f t="shared" si="35"/>
        <v/>
      </c>
      <c r="AC39" s="311">
        <f>SUM(Y39:Y41)</f>
        <v>0</v>
      </c>
      <c r="AD39" s="112"/>
      <c r="AE39" s="324">
        <v>11</v>
      </c>
      <c r="AF39" s="314">
        <f t="shared" ref="AF39" ca="1" si="40">OFFSET($AJ$13,((MOD(ROW(AE40)*4,3)/2)+1)*COUNTA(AE39)+IF(((MOD(ROW(AE40)*4,3)/2)+1)*COUNTA(AE39)=2,INT(ROW(AE33)/12),0),)</f>
        <v>0</v>
      </c>
      <c r="AG39" s="323" t="str">
        <f t="shared" ref="AG39" si="41">IF(AC39=0,"",IF(AC39&lt;AF39,"Alerte !",1))</f>
        <v/>
      </c>
      <c r="AI39" s="50">
        <v>25</v>
      </c>
      <c r="AJ39" s="108"/>
      <c r="AK39" s="52">
        <v>2040</v>
      </c>
      <c r="AL39" s="46"/>
      <c r="AM39" s="53"/>
      <c r="AN39" s="53"/>
      <c r="AO39" s="36"/>
      <c r="AP39" s="138" t="s">
        <v>16</v>
      </c>
      <c r="AQ39" s="132">
        <v>5</v>
      </c>
      <c r="AR39" s="70" t="s">
        <v>10</v>
      </c>
      <c r="AS39" s="70">
        <v>763</v>
      </c>
      <c r="AT39" s="71">
        <f t="shared" si="4"/>
        <v>3575.4180000000001</v>
      </c>
      <c r="AU39" s="71">
        <f t="shared" si="38"/>
        <v>224.92800000000034</v>
      </c>
      <c r="AV39" s="225"/>
    </row>
    <row r="40" spans="1:53" ht="15" customHeight="1" x14ac:dyDescent="0.25">
      <c r="A40" s="1">
        <v>33</v>
      </c>
      <c r="B40" s="328"/>
      <c r="C40" s="24" t="str">
        <f t="shared" si="1"/>
        <v xml:space="preserve">26 ans </v>
      </c>
      <c r="D40" s="25">
        <f t="shared" si="2"/>
        <v>2019</v>
      </c>
      <c r="E40" s="27" t="str">
        <f t="shared" si="5"/>
        <v>2 ans, 8 mois et 30 jours</v>
      </c>
      <c r="F40" s="27" t="s">
        <v>34</v>
      </c>
      <c r="G40" s="10" t="s">
        <v>112</v>
      </c>
      <c r="H40" s="26" t="str">
        <f t="shared" si="32"/>
        <v>0 an, 8 mois et 30 jours</v>
      </c>
      <c r="I40" s="29" t="str">
        <f t="shared" si="39"/>
        <v>0 an, 1 mois et 30 jours</v>
      </c>
      <c r="J40" s="28">
        <f t="shared" si="12"/>
        <v>43586</v>
      </c>
      <c r="K40" s="29">
        <f t="shared" si="7"/>
        <v>43616</v>
      </c>
      <c r="O40" s="31">
        <f t="shared" si="16"/>
        <v>0</v>
      </c>
      <c r="P40" s="31">
        <f t="shared" si="9"/>
        <v>0</v>
      </c>
      <c r="Q40" s="107"/>
      <c r="R40" s="213"/>
      <c r="S40" s="213"/>
      <c r="T40" s="214"/>
      <c r="U40" s="214"/>
      <c r="V40" s="214"/>
      <c r="W40" s="214"/>
      <c r="X40" s="214"/>
      <c r="Y40" s="114" t="str">
        <f t="shared" ref="Y40:Y71" si="42">IF(Q40="","",SUM(Q40:X40))</f>
        <v/>
      </c>
      <c r="Z40" s="214"/>
      <c r="AB40" s="120" t="str">
        <f t="shared" si="35"/>
        <v/>
      </c>
      <c r="AC40" s="312"/>
      <c r="AD40" s="112"/>
      <c r="AE40" s="324"/>
      <c r="AF40" s="315"/>
      <c r="AG40" s="323"/>
      <c r="AI40" s="50">
        <v>26</v>
      </c>
      <c r="AJ40" s="108"/>
      <c r="AK40" s="52">
        <v>2041</v>
      </c>
      <c r="AL40" s="46"/>
      <c r="AM40" s="53"/>
      <c r="AN40" s="53"/>
      <c r="AO40" s="36"/>
      <c r="AP40" s="138" t="s">
        <v>16</v>
      </c>
      <c r="AQ40" s="132">
        <v>6</v>
      </c>
      <c r="AR40" s="70" t="s">
        <v>10</v>
      </c>
      <c r="AS40" s="70">
        <v>806</v>
      </c>
      <c r="AT40" s="71">
        <f t="shared" ref="AT40:AT69" si="43">$AT$6*AS40</f>
        <v>3776.9160000000002</v>
      </c>
      <c r="AU40" s="71">
        <f t="shared" si="38"/>
        <v>201.49800000000005</v>
      </c>
      <c r="AV40" s="225"/>
    </row>
    <row r="41" spans="1:53" ht="15" customHeight="1" thickBot="1" x14ac:dyDescent="0.3">
      <c r="A41" s="1">
        <v>34</v>
      </c>
      <c r="B41" s="328"/>
      <c r="C41" s="24" t="str">
        <f t="shared" si="1"/>
        <v xml:space="preserve">26 ans </v>
      </c>
      <c r="D41" s="25">
        <f t="shared" si="2"/>
        <v>2019</v>
      </c>
      <c r="E41" s="27" t="str">
        <f t="shared" si="5"/>
        <v>2 ans, 9 mois et 29 jours</v>
      </c>
      <c r="F41" s="27" t="s">
        <v>34</v>
      </c>
      <c r="G41" s="10" t="s">
        <v>112</v>
      </c>
      <c r="H41" s="26" t="str">
        <f t="shared" si="32"/>
        <v>0 an, 9 mois et 29 jours</v>
      </c>
      <c r="I41" s="29" t="str">
        <f t="shared" si="39"/>
        <v>0 an, 2 mois et 29 jours</v>
      </c>
      <c r="J41" s="28">
        <f t="shared" si="12"/>
        <v>43617</v>
      </c>
      <c r="K41" s="29">
        <f t="shared" si="7"/>
        <v>43646</v>
      </c>
      <c r="O41" s="31">
        <f t="shared" si="16"/>
        <v>0</v>
      </c>
      <c r="P41" s="31">
        <f t="shared" si="9"/>
        <v>0</v>
      </c>
      <c r="Q41" s="107"/>
      <c r="R41" s="213"/>
      <c r="S41" s="213"/>
      <c r="T41" s="214"/>
      <c r="U41" s="214"/>
      <c r="V41" s="214"/>
      <c r="W41" s="214"/>
      <c r="X41" s="214"/>
      <c r="Y41" s="114" t="str">
        <f t="shared" si="42"/>
        <v/>
      </c>
      <c r="Z41" s="214"/>
      <c r="AB41" s="120" t="str">
        <f t="shared" si="35"/>
        <v/>
      </c>
      <c r="AC41" s="313"/>
      <c r="AD41" s="112"/>
      <c r="AE41" s="324"/>
      <c r="AF41" s="316"/>
      <c r="AG41" s="323"/>
      <c r="AI41" s="50">
        <v>27</v>
      </c>
      <c r="AJ41" s="108"/>
      <c r="AK41" s="52">
        <v>2042</v>
      </c>
      <c r="AL41" s="46"/>
      <c r="AM41" s="53"/>
      <c r="AN41" s="53"/>
      <c r="AO41" s="36"/>
      <c r="AP41" s="138" t="s">
        <v>16</v>
      </c>
      <c r="AQ41" s="133">
        <v>7</v>
      </c>
      <c r="AR41" s="72" t="s">
        <v>87</v>
      </c>
      <c r="AS41" s="72">
        <v>821</v>
      </c>
      <c r="AT41" s="71">
        <f t="shared" si="43"/>
        <v>3847.2060000000001</v>
      </c>
      <c r="AU41" s="221">
        <f t="shared" si="38"/>
        <v>70.289999999999964</v>
      </c>
      <c r="AV41" s="225"/>
    </row>
    <row r="42" spans="1:53" ht="15" customHeight="1" x14ac:dyDescent="0.25">
      <c r="A42" s="1">
        <v>35</v>
      </c>
      <c r="B42" s="328"/>
      <c r="C42" s="24" t="str">
        <f t="shared" si="1"/>
        <v xml:space="preserve">26 ans </v>
      </c>
      <c r="D42" s="25">
        <f t="shared" si="2"/>
        <v>2019</v>
      </c>
      <c r="E42" s="27" t="str">
        <f t="shared" si="5"/>
        <v>2 ans, 10 mois et 30 jours</v>
      </c>
      <c r="F42" s="27" t="s">
        <v>34</v>
      </c>
      <c r="G42" s="10" t="s">
        <v>112</v>
      </c>
      <c r="H42" s="26" t="str">
        <f t="shared" si="32"/>
        <v>0 an, 10 mois et 30 jours</v>
      </c>
      <c r="I42" s="29" t="str">
        <f t="shared" si="39"/>
        <v>0 an, 3 mois et 30 jours</v>
      </c>
      <c r="J42" s="28">
        <f t="shared" si="12"/>
        <v>43647</v>
      </c>
      <c r="K42" s="29">
        <f t="shared" si="7"/>
        <v>43677</v>
      </c>
      <c r="O42" s="31">
        <f t="shared" si="16"/>
        <v>0</v>
      </c>
      <c r="P42" s="31">
        <f t="shared" si="9"/>
        <v>0</v>
      </c>
      <c r="Q42" s="107"/>
      <c r="R42" s="213"/>
      <c r="S42" s="213"/>
      <c r="T42" s="214"/>
      <c r="U42" s="214"/>
      <c r="V42" s="214"/>
      <c r="W42" s="214"/>
      <c r="X42" s="214"/>
      <c r="Y42" s="114" t="str">
        <f t="shared" si="42"/>
        <v/>
      </c>
      <c r="Z42" s="214"/>
      <c r="AB42" s="120" t="str">
        <f t="shared" si="35"/>
        <v/>
      </c>
      <c r="AC42" s="311">
        <f>SUM(Y42:Y44)</f>
        <v>0</v>
      </c>
      <c r="AD42" s="112"/>
      <c r="AE42" s="324">
        <v>12</v>
      </c>
      <c r="AF42" s="314">
        <f t="shared" ref="AF42" ca="1" si="44">OFFSET($AJ$13,((MOD(ROW(AE43)*4,3)/2)+1)*COUNTA(AE42)+IF(((MOD(ROW(AE43)*4,3)/2)+1)*COUNTA(AE42)=2,INT(ROW(AE36)/12),0),)</f>
        <v>0</v>
      </c>
      <c r="AG42" s="323" t="str">
        <f t="shared" ref="AG42" si="45">IF(AC42=0,"",IF(AC42&lt;AF42,"Alerte !",1))</f>
        <v/>
      </c>
      <c r="AI42" s="50">
        <v>28</v>
      </c>
      <c r="AJ42" s="108"/>
      <c r="AK42" s="52">
        <v>2043</v>
      </c>
      <c r="AL42" s="46"/>
      <c r="AM42" s="53"/>
      <c r="AN42" s="53"/>
      <c r="AO42" s="36"/>
      <c r="AP42" s="169" t="s">
        <v>91</v>
      </c>
      <c r="AQ42" s="181">
        <v>1</v>
      </c>
      <c r="AR42" s="158" t="s">
        <v>18</v>
      </c>
      <c r="AS42" s="159">
        <v>695</v>
      </c>
      <c r="AT42" s="160">
        <f t="shared" si="43"/>
        <v>3256.77</v>
      </c>
      <c r="AU42" s="160"/>
      <c r="AV42" s="225"/>
    </row>
    <row r="43" spans="1:53" ht="15" customHeight="1" x14ac:dyDescent="0.25">
      <c r="A43" s="1">
        <v>36</v>
      </c>
      <c r="B43" s="328"/>
      <c r="C43" s="24" t="str">
        <f t="shared" si="1"/>
        <v xml:space="preserve">26 ans </v>
      </c>
      <c r="D43" s="25">
        <f t="shared" si="2"/>
        <v>2019</v>
      </c>
      <c r="E43" s="27" t="str">
        <f t="shared" si="5"/>
        <v>2 ans, 11 mois et 30 jours</v>
      </c>
      <c r="F43" s="27" t="s">
        <v>34</v>
      </c>
      <c r="G43" s="10" t="s">
        <v>112</v>
      </c>
      <c r="H43" s="73" t="str">
        <f t="shared" si="32"/>
        <v>0 an, 11 mois et 30 jours</v>
      </c>
      <c r="I43" s="29" t="str">
        <f t="shared" si="39"/>
        <v>0 an, 4 mois et 30 jours</v>
      </c>
      <c r="J43" s="28">
        <f t="shared" si="12"/>
        <v>43678</v>
      </c>
      <c r="K43" s="29">
        <f t="shared" si="7"/>
        <v>43708</v>
      </c>
      <c r="O43" s="31">
        <f t="shared" si="16"/>
        <v>0</v>
      </c>
      <c r="P43" s="31">
        <f t="shared" si="9"/>
        <v>0</v>
      </c>
      <c r="Q43" s="107"/>
      <c r="R43" s="213"/>
      <c r="S43" s="213"/>
      <c r="T43" s="214"/>
      <c r="U43" s="214"/>
      <c r="V43" s="214"/>
      <c r="W43" s="214"/>
      <c r="X43" s="214"/>
      <c r="Y43" s="114" t="str">
        <f t="shared" si="42"/>
        <v/>
      </c>
      <c r="Z43" s="214"/>
      <c r="AB43" s="120" t="str">
        <f t="shared" si="35"/>
        <v/>
      </c>
      <c r="AC43" s="312"/>
      <c r="AD43" s="112"/>
      <c r="AE43" s="324"/>
      <c r="AF43" s="315"/>
      <c r="AG43" s="323"/>
      <c r="AI43" s="50">
        <v>29</v>
      </c>
      <c r="AJ43" s="108"/>
      <c r="AK43" s="52">
        <v>2044</v>
      </c>
      <c r="AL43" s="46"/>
      <c r="AM43" s="53"/>
      <c r="AN43" s="53"/>
      <c r="AO43" s="36"/>
      <c r="AP43" s="170" t="s">
        <v>91</v>
      </c>
      <c r="AQ43" s="182">
        <v>2</v>
      </c>
      <c r="AR43" s="161" t="s">
        <v>18</v>
      </c>
      <c r="AS43" s="162">
        <v>735</v>
      </c>
      <c r="AT43" s="163">
        <f t="shared" si="43"/>
        <v>3444.21</v>
      </c>
      <c r="AU43" s="163">
        <f>AT43-AT42</f>
        <v>187.44000000000005</v>
      </c>
      <c r="AV43" s="225"/>
    </row>
    <row r="44" spans="1:53" ht="15" customHeight="1" thickBot="1" x14ac:dyDescent="0.3">
      <c r="A44" s="1">
        <v>37</v>
      </c>
      <c r="B44" s="328"/>
      <c r="C44" s="24" t="str">
        <f t="shared" si="1"/>
        <v xml:space="preserve">26 ans </v>
      </c>
      <c r="D44" s="25">
        <f t="shared" si="2"/>
        <v>2019</v>
      </c>
      <c r="E44" s="27" t="str">
        <f t="shared" si="5"/>
        <v>3 ans, 0 mois et 29 jours</v>
      </c>
      <c r="F44" s="74" t="s">
        <v>89</v>
      </c>
      <c r="G44" s="10" t="s">
        <v>112</v>
      </c>
      <c r="H44" s="73" t="str">
        <f t="shared" si="32"/>
        <v>1 an, 0 mois et 29 jours</v>
      </c>
      <c r="I44" s="29" t="str">
        <f t="shared" si="39"/>
        <v>0 an, 5 mois et 29 jours</v>
      </c>
      <c r="J44" s="28">
        <f t="shared" si="12"/>
        <v>43709</v>
      </c>
      <c r="K44" s="29">
        <f t="shared" si="7"/>
        <v>43738</v>
      </c>
      <c r="O44" s="31">
        <f t="shared" si="16"/>
        <v>0</v>
      </c>
      <c r="P44" s="31">
        <f>Q44-O44</f>
        <v>0</v>
      </c>
      <c r="Q44" s="107"/>
      <c r="R44" s="213"/>
      <c r="S44" s="213"/>
      <c r="T44" s="214"/>
      <c r="U44" s="214"/>
      <c r="V44" s="214"/>
      <c r="W44" s="214"/>
      <c r="X44" s="214"/>
      <c r="Y44" s="114" t="str">
        <f>IF(Q44="","",SUM(Q44:X44))</f>
        <v/>
      </c>
      <c r="Z44" s="214"/>
      <c r="AB44" s="120" t="str">
        <f t="shared" si="35"/>
        <v/>
      </c>
      <c r="AC44" s="313"/>
      <c r="AD44" s="112"/>
      <c r="AE44" s="324"/>
      <c r="AF44" s="316"/>
      <c r="AG44" s="323"/>
      <c r="AI44" s="50">
        <v>30</v>
      </c>
      <c r="AJ44" s="108"/>
      <c r="AK44" s="52">
        <v>2045</v>
      </c>
      <c r="AL44" s="46"/>
      <c r="AM44" s="53"/>
      <c r="AN44" s="53"/>
      <c r="AO44" s="36"/>
      <c r="AP44" s="170" t="s">
        <v>91</v>
      </c>
      <c r="AQ44" s="182">
        <v>3</v>
      </c>
      <c r="AR44" s="161" t="s">
        <v>9</v>
      </c>
      <c r="AS44" s="162">
        <v>775</v>
      </c>
      <c r="AT44" s="163">
        <f t="shared" si="43"/>
        <v>3631.65</v>
      </c>
      <c r="AU44" s="163">
        <f t="shared" ref="AU44:AU48" si="46">AT44-AT43</f>
        <v>187.44000000000005</v>
      </c>
      <c r="AV44" s="225"/>
      <c r="BA44" s="113"/>
    </row>
    <row r="45" spans="1:53" ht="15" customHeight="1" x14ac:dyDescent="0.25">
      <c r="A45" s="1">
        <v>38</v>
      </c>
      <c r="B45" s="328"/>
      <c r="C45" s="24" t="str">
        <f t="shared" si="1"/>
        <v xml:space="preserve">26 ans </v>
      </c>
      <c r="D45" s="25">
        <f t="shared" si="2"/>
        <v>2019</v>
      </c>
      <c r="E45" s="27" t="str">
        <f t="shared" si="5"/>
        <v>3 ans, 1 mois et 30 jours</v>
      </c>
      <c r="F45" s="27" t="s">
        <v>35</v>
      </c>
      <c r="G45" s="10" t="s">
        <v>112</v>
      </c>
      <c r="H45" s="73" t="str">
        <f t="shared" si="32"/>
        <v>1 an, 1 mois et 30 jours</v>
      </c>
      <c r="I45" s="29" t="str">
        <f t="shared" si="39"/>
        <v>0 an, 6 mois et 30 jours</v>
      </c>
      <c r="J45" s="28">
        <f t="shared" si="12"/>
        <v>43739</v>
      </c>
      <c r="K45" s="29">
        <f t="shared" si="7"/>
        <v>43769</v>
      </c>
      <c r="O45" s="31">
        <f t="shared" si="16"/>
        <v>0</v>
      </c>
      <c r="P45" s="31">
        <f>Q45-O45</f>
        <v>0</v>
      </c>
      <c r="Q45" s="107"/>
      <c r="R45" s="213"/>
      <c r="S45" s="213"/>
      <c r="T45" s="214"/>
      <c r="U45" s="214"/>
      <c r="V45" s="214"/>
      <c r="W45" s="214"/>
      <c r="X45" s="214"/>
      <c r="Y45" s="114" t="str">
        <f>IF(Q45="","",SUM(Q45:X45))</f>
        <v/>
      </c>
      <c r="Z45" s="214"/>
      <c r="AB45" s="120" t="str">
        <f t="shared" si="35"/>
        <v/>
      </c>
      <c r="AC45" s="311">
        <f>SUM(Y45:Y47)</f>
        <v>0</v>
      </c>
      <c r="AD45" s="112"/>
      <c r="AE45" s="324">
        <v>13</v>
      </c>
      <c r="AF45" s="314">
        <f t="shared" ref="AF45" ca="1" si="47">OFFSET($AJ$13,((MOD(ROW(AE46)*4,3)/2)+1)*COUNTA(AE45)+IF(((MOD(ROW(AE46)*4,3)/2)+1)*COUNTA(AE45)=2,INT(ROW(AE39)/12),0),)</f>
        <v>0</v>
      </c>
      <c r="AG45" s="323" t="str">
        <f t="shared" ref="AG45" si="48">IF(AC45=0,"",IF(AC45&lt;AF45,"Alerte !",1))</f>
        <v/>
      </c>
      <c r="AI45" s="50">
        <v>31</v>
      </c>
      <c r="AJ45" s="108"/>
      <c r="AK45" s="52">
        <v>2046</v>
      </c>
      <c r="AL45" s="46"/>
      <c r="AM45" s="53"/>
      <c r="AN45" s="53"/>
      <c r="AO45" s="36"/>
      <c r="AP45" s="170" t="s">
        <v>91</v>
      </c>
      <c r="AQ45" s="182">
        <v>4</v>
      </c>
      <c r="AR45" s="161" t="s">
        <v>10</v>
      </c>
      <c r="AS45" s="162">
        <v>830</v>
      </c>
      <c r="AT45" s="163">
        <f t="shared" si="43"/>
        <v>3889.38</v>
      </c>
      <c r="AU45" s="163">
        <f t="shared" si="46"/>
        <v>257.73</v>
      </c>
      <c r="AV45" s="225"/>
      <c r="BA45" s="113"/>
    </row>
    <row r="46" spans="1:53" ht="15" customHeight="1" x14ac:dyDescent="0.25">
      <c r="A46" s="1">
        <v>39</v>
      </c>
      <c r="B46" s="328"/>
      <c r="C46" s="24" t="str">
        <f t="shared" si="1"/>
        <v xml:space="preserve">26 ans </v>
      </c>
      <c r="D46" s="25">
        <f t="shared" si="2"/>
        <v>2019</v>
      </c>
      <c r="E46" s="27" t="str">
        <f t="shared" si="5"/>
        <v>3 ans, 2 mois et 29 jours</v>
      </c>
      <c r="F46" s="27" t="s">
        <v>35</v>
      </c>
      <c r="G46" s="10" t="s">
        <v>112</v>
      </c>
      <c r="H46" s="73" t="str">
        <f t="shared" si="32"/>
        <v>1 an, 2 mois et 29 jours</v>
      </c>
      <c r="I46" s="29" t="str">
        <f t="shared" si="39"/>
        <v>0 an, 7 mois et 29 jours</v>
      </c>
      <c r="J46" s="28">
        <f t="shared" si="12"/>
        <v>43770</v>
      </c>
      <c r="K46" s="29">
        <f t="shared" si="7"/>
        <v>43799</v>
      </c>
      <c r="O46" s="31">
        <f t="shared" si="16"/>
        <v>0</v>
      </c>
      <c r="P46" s="31">
        <f>Q46-O46</f>
        <v>0</v>
      </c>
      <c r="Q46" s="107"/>
      <c r="R46" s="213"/>
      <c r="S46" s="213"/>
      <c r="T46" s="214"/>
      <c r="U46" s="214"/>
      <c r="V46" s="214"/>
      <c r="W46" s="214"/>
      <c r="X46" s="214"/>
      <c r="Y46" s="114" t="str">
        <f t="shared" si="42"/>
        <v/>
      </c>
      <c r="Z46" s="214"/>
      <c r="AB46" s="120" t="str">
        <f t="shared" si="35"/>
        <v/>
      </c>
      <c r="AC46" s="312"/>
      <c r="AD46" s="112"/>
      <c r="AE46" s="324"/>
      <c r="AF46" s="315"/>
      <c r="AG46" s="323"/>
      <c r="AI46" s="50">
        <v>32</v>
      </c>
      <c r="AJ46" s="108"/>
      <c r="AK46" s="52">
        <v>2047</v>
      </c>
      <c r="AL46" s="46"/>
      <c r="AM46" s="53"/>
      <c r="AN46" s="53"/>
      <c r="AO46" s="36"/>
      <c r="AP46" s="170" t="s">
        <v>91</v>
      </c>
      <c r="AQ46" s="182">
        <v>5</v>
      </c>
      <c r="AR46" s="161" t="s">
        <v>19</v>
      </c>
      <c r="AS46" s="162">
        <v>890</v>
      </c>
      <c r="AT46" s="163">
        <f t="shared" si="43"/>
        <v>4170.54</v>
      </c>
      <c r="AU46" s="163">
        <f t="shared" si="46"/>
        <v>281.15999999999985</v>
      </c>
      <c r="AV46" s="226" t="s">
        <v>96</v>
      </c>
      <c r="BA46" s="113"/>
    </row>
    <row r="47" spans="1:53" ht="15" customHeight="1" thickBot="1" x14ac:dyDescent="0.3">
      <c r="A47" s="1">
        <v>40</v>
      </c>
      <c r="B47" s="328"/>
      <c r="C47" s="24" t="str">
        <f t="shared" si="1"/>
        <v xml:space="preserve">26 ans </v>
      </c>
      <c r="D47" s="25">
        <f t="shared" si="2"/>
        <v>2019</v>
      </c>
      <c r="E47" s="27" t="str">
        <f t="shared" si="5"/>
        <v>3 ans, 3 mois et 30 jours</v>
      </c>
      <c r="F47" s="27" t="s">
        <v>35</v>
      </c>
      <c r="G47" s="10" t="s">
        <v>112</v>
      </c>
      <c r="H47" s="73" t="str">
        <f t="shared" si="32"/>
        <v>1 an, 3 mois et 30 jours</v>
      </c>
      <c r="I47" s="29" t="str">
        <f t="shared" si="39"/>
        <v>0 an, 8 mois et 30 jours</v>
      </c>
      <c r="J47" s="28">
        <f t="shared" si="12"/>
        <v>43800</v>
      </c>
      <c r="K47" s="29">
        <f t="shared" si="7"/>
        <v>43830</v>
      </c>
      <c r="O47" s="31">
        <f t="shared" si="16"/>
        <v>0</v>
      </c>
      <c r="P47" s="31">
        <f>Q47-O47</f>
        <v>0</v>
      </c>
      <c r="Q47" s="107"/>
      <c r="R47" s="213"/>
      <c r="S47" s="213"/>
      <c r="T47" s="214"/>
      <c r="U47" s="214"/>
      <c r="V47" s="214"/>
      <c r="W47" s="214"/>
      <c r="X47" s="214"/>
      <c r="Y47" s="114" t="str">
        <f t="shared" si="42"/>
        <v/>
      </c>
      <c r="Z47" s="214"/>
      <c r="AB47" s="120" t="str">
        <f t="shared" si="35"/>
        <v/>
      </c>
      <c r="AC47" s="313"/>
      <c r="AD47" s="112"/>
      <c r="AE47" s="324"/>
      <c r="AF47" s="316"/>
      <c r="AG47" s="323"/>
      <c r="AI47" s="50">
        <v>33</v>
      </c>
      <c r="AJ47" s="108"/>
      <c r="AK47" s="52">
        <v>2048</v>
      </c>
      <c r="AL47" s="46"/>
      <c r="AM47" s="53"/>
      <c r="AN47" s="53"/>
      <c r="AO47" s="36"/>
      <c r="AP47" s="170" t="s">
        <v>91</v>
      </c>
      <c r="AQ47" s="182">
        <v>6</v>
      </c>
      <c r="AR47" s="161" t="s">
        <v>19</v>
      </c>
      <c r="AS47" s="162">
        <v>925</v>
      </c>
      <c r="AT47" s="163">
        <f t="shared" si="43"/>
        <v>4334.55</v>
      </c>
      <c r="AU47" s="163">
        <f t="shared" si="46"/>
        <v>164.01000000000022</v>
      </c>
      <c r="AV47" s="227" t="s">
        <v>97</v>
      </c>
    </row>
    <row r="48" spans="1:53" ht="15" customHeight="1" x14ac:dyDescent="0.25">
      <c r="A48" s="1">
        <v>41</v>
      </c>
      <c r="B48" s="328" t="s">
        <v>11</v>
      </c>
      <c r="C48" s="24" t="str">
        <f t="shared" si="1"/>
        <v xml:space="preserve">26 ans </v>
      </c>
      <c r="D48" s="25">
        <f t="shared" si="2"/>
        <v>2020</v>
      </c>
      <c r="E48" s="27" t="str">
        <f t="shared" si="5"/>
        <v>3 ans, 4 mois et 30 jours</v>
      </c>
      <c r="F48" s="27" t="s">
        <v>35</v>
      </c>
      <c r="G48" s="10" t="s">
        <v>112</v>
      </c>
      <c r="H48" s="73" t="str">
        <f t="shared" si="32"/>
        <v>1 an, 4 mois et 30 jours</v>
      </c>
      <c r="I48" s="29" t="str">
        <f t="shared" si="39"/>
        <v>0 an, 9 mois et 30 jours</v>
      </c>
      <c r="J48" s="28">
        <f t="shared" si="12"/>
        <v>43831</v>
      </c>
      <c r="K48" s="29">
        <f t="shared" si="7"/>
        <v>43861</v>
      </c>
      <c r="O48" s="31">
        <f t="shared" si="16"/>
        <v>0</v>
      </c>
      <c r="P48" s="31">
        <f>Q48-O48</f>
        <v>0</v>
      </c>
      <c r="Q48" s="107"/>
      <c r="R48" s="213"/>
      <c r="S48" s="213"/>
      <c r="T48" s="214"/>
      <c r="U48" s="214"/>
      <c r="V48" s="214"/>
      <c r="W48" s="214"/>
      <c r="X48" s="214"/>
      <c r="Y48" s="114" t="str">
        <f>IF(Q48="","",SUM(Q48:X48))</f>
        <v/>
      </c>
      <c r="Z48" s="214"/>
      <c r="AB48" s="120" t="str">
        <f t="shared" si="35"/>
        <v/>
      </c>
      <c r="AC48" s="311">
        <f>SUM(Y48:Y50)</f>
        <v>0</v>
      </c>
      <c r="AD48" s="112"/>
      <c r="AE48" s="324">
        <v>14</v>
      </c>
      <c r="AF48" s="314">
        <f t="shared" ref="AF48" ca="1" si="49">OFFSET($AJ$13,((MOD(ROW(AE49)*4,3)/2)+1)*COUNTA(AE48)+IF(((MOD(ROW(AE49)*4,3)/2)+1)*COUNTA(AE48)=2,INT(ROW(AE42)/12),0),)</f>
        <v>0</v>
      </c>
      <c r="AG48" s="323" t="str">
        <f t="shared" ref="AG48" si="50">IF(AC48=0,"",IF(AC48&lt;AF48,"Alerte !",1))</f>
        <v/>
      </c>
      <c r="AI48" s="50">
        <v>34</v>
      </c>
      <c r="AJ48" s="108"/>
      <c r="AK48" s="52">
        <v>2049</v>
      </c>
      <c r="AL48" s="46"/>
      <c r="AM48" s="53"/>
      <c r="AN48" s="53"/>
      <c r="AO48" s="36"/>
      <c r="AP48" s="171" t="s">
        <v>91</v>
      </c>
      <c r="AQ48" s="198">
        <v>7</v>
      </c>
      <c r="AR48" s="167" t="s">
        <v>87</v>
      </c>
      <c r="AS48" s="168">
        <v>972</v>
      </c>
      <c r="AT48" s="163">
        <f t="shared" si="43"/>
        <v>4554.7920000000004</v>
      </c>
      <c r="AU48" s="209">
        <f t="shared" si="46"/>
        <v>220.24200000000019</v>
      </c>
      <c r="AV48" s="228" t="s">
        <v>98</v>
      </c>
    </row>
    <row r="49" spans="1:53" ht="15" customHeight="1" x14ac:dyDescent="0.25">
      <c r="A49" s="1">
        <v>42</v>
      </c>
      <c r="B49" s="328"/>
      <c r="C49" s="24" t="str">
        <f t="shared" si="1"/>
        <v xml:space="preserve">27 ans </v>
      </c>
      <c r="D49" s="25">
        <f t="shared" si="2"/>
        <v>2020</v>
      </c>
      <c r="E49" s="27" t="str">
        <f t="shared" si="5"/>
        <v>3 ans, 5 mois et 28 jours</v>
      </c>
      <c r="F49" s="27" t="s">
        <v>35</v>
      </c>
      <c r="G49" s="10" t="s">
        <v>112</v>
      </c>
      <c r="H49" s="73" t="str">
        <f t="shared" si="32"/>
        <v>1 an, 5 mois et 28 jours</v>
      </c>
      <c r="I49" s="29" t="str">
        <f t="shared" si="39"/>
        <v>0 an, 10 mois et 28 jours</v>
      </c>
      <c r="J49" s="28">
        <f t="shared" si="12"/>
        <v>43862</v>
      </c>
      <c r="K49" s="29">
        <f t="shared" si="7"/>
        <v>43890</v>
      </c>
      <c r="O49" s="31">
        <f t="shared" si="16"/>
        <v>0</v>
      </c>
      <c r="P49" s="31">
        <f t="shared" si="9"/>
        <v>0</v>
      </c>
      <c r="Q49" s="107"/>
      <c r="R49" s="213"/>
      <c r="S49" s="213"/>
      <c r="T49" s="214"/>
      <c r="U49" s="214"/>
      <c r="V49" s="214"/>
      <c r="W49" s="214"/>
      <c r="X49" s="214"/>
      <c r="Y49" s="114" t="str">
        <f t="shared" si="42"/>
        <v/>
      </c>
      <c r="Z49" s="214"/>
      <c r="AB49" s="120" t="str">
        <f t="shared" si="35"/>
        <v/>
      </c>
      <c r="AC49" s="312"/>
      <c r="AD49" s="112"/>
      <c r="AE49" s="324"/>
      <c r="AF49" s="315"/>
      <c r="AG49" s="323"/>
      <c r="AI49" s="50">
        <v>35</v>
      </c>
      <c r="AJ49" s="108"/>
      <c r="AK49" s="52">
        <v>2050</v>
      </c>
      <c r="AL49" s="46"/>
      <c r="AM49" s="53"/>
      <c r="AN49" s="53"/>
      <c r="AO49" s="36"/>
      <c r="AP49" s="139" t="s">
        <v>17</v>
      </c>
      <c r="AQ49" s="183">
        <v>1</v>
      </c>
      <c r="AR49" s="76" t="s">
        <v>19</v>
      </c>
      <c r="AS49" s="75">
        <v>450</v>
      </c>
      <c r="AT49" s="77">
        <f t="shared" si="43"/>
        <v>2108.6999999999998</v>
      </c>
      <c r="AU49" s="77"/>
      <c r="AV49" s="225"/>
    </row>
    <row r="50" spans="1:53" ht="15" customHeight="1" thickBot="1" x14ac:dyDescent="0.3">
      <c r="A50" s="1">
        <v>43</v>
      </c>
      <c r="B50" s="328"/>
      <c r="C50" s="24" t="str">
        <f t="shared" si="1"/>
        <v xml:space="preserve">27 ans </v>
      </c>
      <c r="D50" s="25">
        <f t="shared" si="2"/>
        <v>2020</v>
      </c>
      <c r="E50" s="27" t="str">
        <f t="shared" si="5"/>
        <v>3 ans, 6 mois et 30 jours</v>
      </c>
      <c r="F50" s="27" t="s">
        <v>35</v>
      </c>
      <c r="G50" s="10" t="s">
        <v>112</v>
      </c>
      <c r="H50" s="73" t="str">
        <f t="shared" si="32"/>
        <v>1 an, 6 mois et 30 jours</v>
      </c>
      <c r="I50" s="29" t="str">
        <f t="shared" si="39"/>
        <v>0 an, 11 mois et 30 jours</v>
      </c>
      <c r="J50" s="28">
        <f t="shared" si="12"/>
        <v>43891</v>
      </c>
      <c r="K50" s="29">
        <f t="shared" si="7"/>
        <v>43921</v>
      </c>
      <c r="O50" s="31">
        <f t="shared" si="16"/>
        <v>0</v>
      </c>
      <c r="P50" s="31">
        <f t="shared" si="9"/>
        <v>0</v>
      </c>
      <c r="Q50" s="107"/>
      <c r="R50" s="213"/>
      <c r="S50" s="213"/>
      <c r="T50" s="214"/>
      <c r="U50" s="214"/>
      <c r="V50" s="214"/>
      <c r="W50" s="214"/>
      <c r="X50" s="214"/>
      <c r="Y50" s="114" t="str">
        <f t="shared" si="42"/>
        <v/>
      </c>
      <c r="Z50" s="214"/>
      <c r="AB50" s="120" t="str">
        <f t="shared" si="35"/>
        <v/>
      </c>
      <c r="AC50" s="313"/>
      <c r="AD50" s="112"/>
      <c r="AE50" s="324"/>
      <c r="AF50" s="316"/>
      <c r="AG50" s="323"/>
      <c r="AI50" s="50">
        <v>36</v>
      </c>
      <c r="AJ50" s="108"/>
      <c r="AK50" s="52">
        <v>2051</v>
      </c>
      <c r="AL50" s="46"/>
      <c r="AM50" s="53"/>
      <c r="AN50" s="53"/>
      <c r="AO50" s="36"/>
      <c r="AP50" s="139" t="s">
        <v>17</v>
      </c>
      <c r="AQ50" s="184">
        <v>2</v>
      </c>
      <c r="AR50" s="125" t="s">
        <v>19</v>
      </c>
      <c r="AS50" s="78">
        <v>498</v>
      </c>
      <c r="AT50" s="79">
        <f t="shared" si="43"/>
        <v>2333.6280000000002</v>
      </c>
      <c r="AU50" s="79">
        <f>AT50-AT49</f>
        <v>224.92800000000034</v>
      </c>
      <c r="AV50" s="225"/>
    </row>
    <row r="51" spans="1:53" ht="15" customHeight="1" x14ac:dyDescent="0.25">
      <c r="A51" s="1">
        <v>44</v>
      </c>
      <c r="B51" s="328"/>
      <c r="C51" s="24" t="str">
        <f t="shared" si="1"/>
        <v xml:space="preserve">27 ans </v>
      </c>
      <c r="D51" s="25">
        <f t="shared" si="2"/>
        <v>2020</v>
      </c>
      <c r="E51" s="27" t="str">
        <f t="shared" si="5"/>
        <v>3 ans, 7 mois et 29 jours</v>
      </c>
      <c r="F51" s="27" t="s">
        <v>35</v>
      </c>
      <c r="G51" s="10" t="s">
        <v>112</v>
      </c>
      <c r="H51" s="73" t="str">
        <f t="shared" si="32"/>
        <v>1 an, 7 mois et 29 jours</v>
      </c>
      <c r="I51" s="29" t="str">
        <f t="shared" si="39"/>
        <v>1 an, 0 mois et 29 jours</v>
      </c>
      <c r="J51" s="28">
        <f t="shared" si="12"/>
        <v>43922</v>
      </c>
      <c r="K51" s="29">
        <f t="shared" si="7"/>
        <v>43951</v>
      </c>
      <c r="O51" s="31">
        <f t="shared" si="16"/>
        <v>0</v>
      </c>
      <c r="P51" s="31">
        <f t="shared" si="9"/>
        <v>0</v>
      </c>
      <c r="Q51" s="107"/>
      <c r="R51" s="213"/>
      <c r="S51" s="213"/>
      <c r="T51" s="214"/>
      <c r="U51" s="214"/>
      <c r="V51" s="214"/>
      <c r="W51" s="214"/>
      <c r="X51" s="214"/>
      <c r="Y51" s="114" t="str">
        <f>IF(Q51="","",SUM(Q51:X51))</f>
        <v/>
      </c>
      <c r="Z51" s="214"/>
      <c r="AB51" s="120" t="str">
        <f t="shared" si="35"/>
        <v/>
      </c>
      <c r="AC51" s="311">
        <f>SUM(Y51:Y53)</f>
        <v>0</v>
      </c>
      <c r="AD51" s="112"/>
      <c r="AE51" s="324">
        <v>15</v>
      </c>
      <c r="AF51" s="314">
        <f t="shared" ref="AF51" ca="1" si="51">OFFSET($AJ$13,((MOD(ROW(AE52)*4,3)/2)+1)*COUNTA(AE51)+IF(((MOD(ROW(AE52)*4,3)/2)+1)*COUNTA(AE51)=2,INT(ROW(AE45)/12),0),)</f>
        <v>0</v>
      </c>
      <c r="AG51" s="323" t="str">
        <f t="shared" ref="AG51" si="52">IF(AC51=0,"",IF(AC51&lt;AF51,"Alerte !",1))</f>
        <v/>
      </c>
      <c r="AI51" s="50">
        <v>37</v>
      </c>
      <c r="AJ51" s="108"/>
      <c r="AK51" s="52">
        <v>2052</v>
      </c>
      <c r="AL51" s="46"/>
      <c r="AM51" s="53"/>
      <c r="AN51" s="53"/>
      <c r="AO51" s="36"/>
      <c r="AP51" s="139" t="s">
        <v>17</v>
      </c>
      <c r="AQ51" s="184">
        <v>3</v>
      </c>
      <c r="AR51" s="125" t="s">
        <v>18</v>
      </c>
      <c r="AS51" s="78">
        <v>513</v>
      </c>
      <c r="AT51" s="79">
        <f t="shared" si="43"/>
        <v>2403.9180000000001</v>
      </c>
      <c r="AU51" s="79">
        <f t="shared" ref="AU51:AU59" si="53">AT51-AT50</f>
        <v>70.289999999999964</v>
      </c>
      <c r="AV51" s="225"/>
    </row>
    <row r="52" spans="1:53" ht="15" customHeight="1" x14ac:dyDescent="0.25">
      <c r="A52" s="1">
        <v>45</v>
      </c>
      <c r="B52" s="328"/>
      <c r="C52" s="24" t="str">
        <f t="shared" si="1"/>
        <v xml:space="preserve">27 ans </v>
      </c>
      <c r="D52" s="25">
        <f t="shared" si="2"/>
        <v>2020</v>
      </c>
      <c r="E52" s="27" t="str">
        <f t="shared" si="5"/>
        <v>3 ans, 8 mois et 30 jours</v>
      </c>
      <c r="F52" s="27" t="s">
        <v>35</v>
      </c>
      <c r="G52" s="10" t="s">
        <v>112</v>
      </c>
      <c r="H52" s="73" t="str">
        <f t="shared" si="32"/>
        <v>1 an, 8 mois et 30 jours</v>
      </c>
      <c r="I52" s="29" t="str">
        <f t="shared" si="39"/>
        <v>1 an, 1 mois et 30 jours</v>
      </c>
      <c r="J52" s="28">
        <f t="shared" si="12"/>
        <v>43952</v>
      </c>
      <c r="K52" s="29">
        <f t="shared" si="7"/>
        <v>43982</v>
      </c>
      <c r="O52" s="31">
        <f t="shared" si="16"/>
        <v>0</v>
      </c>
      <c r="P52" s="31">
        <f t="shared" si="9"/>
        <v>0</v>
      </c>
      <c r="Q52" s="107"/>
      <c r="R52" s="213"/>
      <c r="S52" s="213"/>
      <c r="T52" s="214"/>
      <c r="U52" s="214"/>
      <c r="V52" s="214"/>
      <c r="W52" s="214"/>
      <c r="X52" s="214"/>
      <c r="Y52" s="114" t="str">
        <f>IF(Q52="","",SUM(Q52:X52))</f>
        <v/>
      </c>
      <c r="Z52" s="214"/>
      <c r="AB52" s="120" t="str">
        <f t="shared" si="35"/>
        <v/>
      </c>
      <c r="AC52" s="312"/>
      <c r="AD52" s="112"/>
      <c r="AE52" s="324"/>
      <c r="AF52" s="315"/>
      <c r="AG52" s="323"/>
      <c r="AI52" s="50">
        <v>38</v>
      </c>
      <c r="AJ52" s="108"/>
      <c r="AK52" s="52">
        <v>2053</v>
      </c>
      <c r="AL52" s="46"/>
      <c r="AM52" s="53"/>
      <c r="AN52" s="53"/>
      <c r="AO52" s="36"/>
      <c r="AP52" s="139" t="s">
        <v>17</v>
      </c>
      <c r="AQ52" s="184">
        <v>4</v>
      </c>
      <c r="AR52" s="125" t="s">
        <v>18</v>
      </c>
      <c r="AS52" s="78">
        <v>542</v>
      </c>
      <c r="AT52" s="79">
        <f t="shared" si="43"/>
        <v>2539.8119999999999</v>
      </c>
      <c r="AU52" s="79">
        <f t="shared" si="53"/>
        <v>135.89399999999978</v>
      </c>
      <c r="AV52" s="225"/>
    </row>
    <row r="53" spans="1:53" ht="15" customHeight="1" thickBot="1" x14ac:dyDescent="0.3">
      <c r="A53" s="1">
        <v>46</v>
      </c>
      <c r="B53" s="328"/>
      <c r="C53" s="24" t="str">
        <f t="shared" si="1"/>
        <v xml:space="preserve">27 ans </v>
      </c>
      <c r="D53" s="25">
        <f t="shared" si="2"/>
        <v>2020</v>
      </c>
      <c r="E53" s="27" t="str">
        <f t="shared" si="5"/>
        <v>3 ans, 9 mois et 29 jours</v>
      </c>
      <c r="F53" s="27" t="s">
        <v>35</v>
      </c>
      <c r="G53" s="10" t="s">
        <v>112</v>
      </c>
      <c r="H53" s="73" t="str">
        <f t="shared" si="32"/>
        <v>1 an, 9 mois et 29 jours</v>
      </c>
      <c r="I53" s="29" t="str">
        <f t="shared" si="39"/>
        <v>1 an, 2 mois et 29 jours</v>
      </c>
      <c r="J53" s="28">
        <f t="shared" si="12"/>
        <v>43983</v>
      </c>
      <c r="K53" s="29">
        <f t="shared" si="7"/>
        <v>44012</v>
      </c>
      <c r="O53" s="31">
        <f t="shared" si="16"/>
        <v>0</v>
      </c>
      <c r="P53" s="31">
        <f t="shared" si="9"/>
        <v>0</v>
      </c>
      <c r="Q53" s="107"/>
      <c r="R53" s="213"/>
      <c r="S53" s="213"/>
      <c r="T53" s="214"/>
      <c r="U53" s="214"/>
      <c r="V53" s="214"/>
      <c r="W53" s="214"/>
      <c r="X53" s="214"/>
      <c r="Y53" s="114" t="str">
        <f t="shared" si="42"/>
        <v/>
      </c>
      <c r="Z53" s="214"/>
      <c r="AB53" s="120" t="str">
        <f t="shared" si="35"/>
        <v/>
      </c>
      <c r="AC53" s="313"/>
      <c r="AD53" s="112"/>
      <c r="AE53" s="324"/>
      <c r="AF53" s="316"/>
      <c r="AG53" s="323"/>
      <c r="AI53" s="50">
        <v>39</v>
      </c>
      <c r="AJ53" s="108"/>
      <c r="AK53" s="52">
        <v>2054</v>
      </c>
      <c r="AL53" s="46"/>
      <c r="AM53" s="53"/>
      <c r="AN53" s="53"/>
      <c r="AO53" s="36"/>
      <c r="AP53" s="139" t="s">
        <v>17</v>
      </c>
      <c r="AQ53" s="184">
        <v>5</v>
      </c>
      <c r="AR53" s="125" t="s">
        <v>9</v>
      </c>
      <c r="AS53" s="78">
        <v>579</v>
      </c>
      <c r="AT53" s="79">
        <f t="shared" si="43"/>
        <v>2713.194</v>
      </c>
      <c r="AU53" s="79">
        <f t="shared" si="53"/>
        <v>173.38200000000006</v>
      </c>
      <c r="AV53" s="225"/>
    </row>
    <row r="54" spans="1:53" ht="15" customHeight="1" x14ac:dyDescent="0.25">
      <c r="A54" s="1">
        <v>47</v>
      </c>
      <c r="B54" s="328"/>
      <c r="C54" s="24" t="str">
        <f t="shared" si="1"/>
        <v xml:space="preserve">27 ans </v>
      </c>
      <c r="D54" s="25">
        <f t="shared" si="2"/>
        <v>2020</v>
      </c>
      <c r="E54" s="27" t="str">
        <f t="shared" si="5"/>
        <v>3 ans, 10 mois et 30 jours</v>
      </c>
      <c r="F54" s="27" t="s">
        <v>35</v>
      </c>
      <c r="G54" s="10" t="s">
        <v>112</v>
      </c>
      <c r="H54" s="73" t="str">
        <f t="shared" si="32"/>
        <v>1 an, 10 mois et 30 jours</v>
      </c>
      <c r="I54" s="29" t="str">
        <f t="shared" si="39"/>
        <v>1 an, 3 mois et 30 jours</v>
      </c>
      <c r="J54" s="28">
        <f t="shared" si="12"/>
        <v>44013</v>
      </c>
      <c r="K54" s="29">
        <f t="shared" si="7"/>
        <v>44043</v>
      </c>
      <c r="O54" s="31">
        <f t="shared" si="16"/>
        <v>0</v>
      </c>
      <c r="P54" s="31">
        <f t="shared" si="9"/>
        <v>0</v>
      </c>
      <c r="Q54" s="107"/>
      <c r="R54" s="213"/>
      <c r="S54" s="213"/>
      <c r="T54" s="214"/>
      <c r="U54" s="214"/>
      <c r="V54" s="214"/>
      <c r="W54" s="214"/>
      <c r="X54" s="214"/>
      <c r="Y54" s="114" t="str">
        <f t="shared" si="42"/>
        <v/>
      </c>
      <c r="Z54" s="214"/>
      <c r="AB54" s="120" t="str">
        <f t="shared" si="35"/>
        <v/>
      </c>
      <c r="AC54" s="311">
        <f>SUM(Y54:Y56)</f>
        <v>0</v>
      </c>
      <c r="AD54" s="112"/>
      <c r="AE54" s="324">
        <v>16</v>
      </c>
      <c r="AF54" s="314">
        <f t="shared" ref="AF54" ca="1" si="54">OFFSET($AJ$13,((MOD(ROW(AE55)*4,3)/2)+1)*COUNTA(AE54)+IF(((MOD(ROW(AE55)*4,3)/2)+1)*COUNTA(AE54)=2,INT(ROW(AE48)/12),0),)</f>
        <v>0</v>
      </c>
      <c r="AG54" s="323" t="str">
        <f t="shared" ref="AG54" si="55">IF(AC54=0,"",IF(AC54&lt;AF54,"Alerte !",1))</f>
        <v/>
      </c>
      <c r="AI54" s="50">
        <v>40</v>
      </c>
      <c r="AJ54" s="108"/>
      <c r="AK54" s="52">
        <v>2055</v>
      </c>
      <c r="AL54" s="46"/>
      <c r="AM54" s="53"/>
      <c r="AN54" s="53"/>
      <c r="AO54" s="36"/>
      <c r="AP54" s="139" t="s">
        <v>17</v>
      </c>
      <c r="AQ54" s="184">
        <v>6</v>
      </c>
      <c r="AR54" s="125" t="s">
        <v>10</v>
      </c>
      <c r="AS54" s="78">
        <v>618</v>
      </c>
      <c r="AT54" s="79">
        <f t="shared" si="43"/>
        <v>2895.9479999999999</v>
      </c>
      <c r="AU54" s="79">
        <f t="shared" si="53"/>
        <v>182.75399999999991</v>
      </c>
      <c r="AV54" s="225"/>
    </row>
    <row r="55" spans="1:53" ht="15" customHeight="1" x14ac:dyDescent="0.25">
      <c r="A55" s="1">
        <v>48</v>
      </c>
      <c r="B55" s="328"/>
      <c r="C55" s="24" t="str">
        <f t="shared" si="1"/>
        <v xml:space="preserve">27 ans </v>
      </c>
      <c r="D55" s="25">
        <f t="shared" si="2"/>
        <v>2020</v>
      </c>
      <c r="E55" s="27" t="str">
        <f t="shared" si="5"/>
        <v>3 ans, 11 mois et 30 jours</v>
      </c>
      <c r="F55" s="27" t="s">
        <v>35</v>
      </c>
      <c r="G55" s="13" t="s">
        <v>112</v>
      </c>
      <c r="H55" s="59" t="str">
        <f t="shared" si="32"/>
        <v>1 an, 11 mois et 30 jours</v>
      </c>
      <c r="I55" s="29" t="str">
        <f t="shared" si="39"/>
        <v>1 an, 4 mois et 30 jours</v>
      </c>
      <c r="J55" s="28">
        <f t="shared" si="12"/>
        <v>44044</v>
      </c>
      <c r="K55" s="29">
        <f t="shared" si="7"/>
        <v>44074</v>
      </c>
      <c r="O55" s="31">
        <f t="shared" si="16"/>
        <v>0</v>
      </c>
      <c r="P55" s="31">
        <f t="shared" si="9"/>
        <v>0</v>
      </c>
      <c r="Q55" s="107"/>
      <c r="R55" s="213"/>
      <c r="S55" s="213"/>
      <c r="T55" s="214"/>
      <c r="U55" s="214"/>
      <c r="V55" s="214"/>
      <c r="W55" s="214"/>
      <c r="X55" s="214"/>
      <c r="Y55" s="114" t="str">
        <f t="shared" si="42"/>
        <v/>
      </c>
      <c r="Z55" s="214"/>
      <c r="AB55" s="120" t="str">
        <f t="shared" si="35"/>
        <v/>
      </c>
      <c r="AC55" s="312"/>
      <c r="AD55" s="112"/>
      <c r="AE55" s="324"/>
      <c r="AF55" s="315"/>
      <c r="AG55" s="323"/>
      <c r="AI55" s="50">
        <v>41</v>
      </c>
      <c r="AJ55" s="108"/>
      <c r="AK55" s="52">
        <v>2056</v>
      </c>
      <c r="AL55" s="46"/>
      <c r="AM55" s="53"/>
      <c r="AN55" s="53"/>
      <c r="AO55" s="36"/>
      <c r="AP55" s="139" t="s">
        <v>17</v>
      </c>
      <c r="AQ55" s="184">
        <v>7</v>
      </c>
      <c r="AR55" s="125" t="s">
        <v>10</v>
      </c>
      <c r="AS55" s="78">
        <v>659</v>
      </c>
      <c r="AT55" s="79">
        <f t="shared" si="43"/>
        <v>3088.0740000000001</v>
      </c>
      <c r="AU55" s="79">
        <f t="shared" si="53"/>
        <v>192.1260000000002</v>
      </c>
      <c r="AV55" s="225"/>
    </row>
    <row r="56" spans="1:53" ht="15" customHeight="1" thickBot="1" x14ac:dyDescent="0.3">
      <c r="A56" s="1">
        <v>49</v>
      </c>
      <c r="B56" s="328"/>
      <c r="C56" s="24" t="str">
        <f t="shared" si="1"/>
        <v xml:space="preserve">27 ans </v>
      </c>
      <c r="D56" s="25">
        <f t="shared" si="2"/>
        <v>2020</v>
      </c>
      <c r="E56" s="27" t="str">
        <f t="shared" si="5"/>
        <v>4 ans, 0 mois et 29 jours</v>
      </c>
      <c r="F56" s="27" t="s">
        <v>35</v>
      </c>
      <c r="G56" s="10" t="s">
        <v>113</v>
      </c>
      <c r="H56" s="26" t="str">
        <f t="shared" ref="H56:H119" si="56">IF(A56="","",DATEDIF($J$56,K56,"y")&amp;IF(DATEDIF($J$56,K56,"y")&gt;1," ans, "," an, ")&amp;DATEDIF($J$56,K56,"ym")&amp;" mois et "&amp;DATEDIF($J$56,K56,"md")&amp;IF(DATEDIF(
$J$56,K56,"md")&gt;1," jours"," jour"))</f>
        <v>0 an, 0 mois et 29 jours</v>
      </c>
      <c r="I56" s="29" t="str">
        <f t="shared" si="39"/>
        <v>1 an, 5 mois et 29 jours</v>
      </c>
      <c r="J56" s="28">
        <f t="shared" si="12"/>
        <v>44075</v>
      </c>
      <c r="K56" s="29">
        <f t="shared" si="7"/>
        <v>44104</v>
      </c>
      <c r="O56" s="31">
        <f t="shared" si="16"/>
        <v>0</v>
      </c>
      <c r="P56" s="31">
        <f t="shared" si="9"/>
        <v>0</v>
      </c>
      <c r="Q56" s="107"/>
      <c r="R56" s="213"/>
      <c r="S56" s="213"/>
      <c r="T56" s="214"/>
      <c r="U56" s="214"/>
      <c r="V56" s="214"/>
      <c r="W56" s="214"/>
      <c r="X56" s="214"/>
      <c r="Y56" s="114" t="str">
        <f t="shared" si="42"/>
        <v/>
      </c>
      <c r="Z56" s="214"/>
      <c r="AB56" s="120" t="str">
        <f t="shared" si="35"/>
        <v/>
      </c>
      <c r="AC56" s="313"/>
      <c r="AD56" s="112"/>
      <c r="AE56" s="324"/>
      <c r="AF56" s="316"/>
      <c r="AG56" s="323"/>
      <c r="AI56" s="50">
        <v>42</v>
      </c>
      <c r="AJ56" s="108"/>
      <c r="AK56" s="52">
        <v>2057</v>
      </c>
      <c r="AL56" s="46"/>
      <c r="AM56" s="53"/>
      <c r="AN56" s="53"/>
      <c r="AO56" s="36"/>
      <c r="AP56" s="139" t="s">
        <v>17</v>
      </c>
      <c r="AQ56" s="184">
        <v>8</v>
      </c>
      <c r="AR56" s="125" t="s">
        <v>21</v>
      </c>
      <c r="AS56" s="78">
        <v>710</v>
      </c>
      <c r="AT56" s="79">
        <f t="shared" si="43"/>
        <v>3327.06</v>
      </c>
      <c r="AU56" s="79">
        <f t="shared" si="53"/>
        <v>238.98599999999988</v>
      </c>
      <c r="AV56" s="225"/>
    </row>
    <row r="57" spans="1:53" ht="15" customHeight="1" x14ac:dyDescent="0.25">
      <c r="A57" s="1">
        <v>50</v>
      </c>
      <c r="B57" s="328"/>
      <c r="C57" s="24" t="str">
        <f t="shared" si="1"/>
        <v xml:space="preserve">27 ans </v>
      </c>
      <c r="D57" s="25">
        <f t="shared" si="2"/>
        <v>2020</v>
      </c>
      <c r="E57" s="27" t="str">
        <f t="shared" si="5"/>
        <v>4 ans, 1 mois et 30 jours</v>
      </c>
      <c r="F57" s="27" t="s">
        <v>35</v>
      </c>
      <c r="G57" s="10" t="s">
        <v>113</v>
      </c>
      <c r="H57" s="26" t="str">
        <f t="shared" si="56"/>
        <v>0 an, 1 mois et 30 jours</v>
      </c>
      <c r="I57" s="29" t="str">
        <f t="shared" si="39"/>
        <v>1 an, 6 mois et 30 jours</v>
      </c>
      <c r="J57" s="28">
        <f t="shared" si="12"/>
        <v>44105</v>
      </c>
      <c r="K57" s="29">
        <f t="shared" si="7"/>
        <v>44135</v>
      </c>
      <c r="O57" s="31">
        <f t="shared" si="16"/>
        <v>0</v>
      </c>
      <c r="P57" s="31">
        <f t="shared" si="9"/>
        <v>0</v>
      </c>
      <c r="Q57" s="107"/>
      <c r="R57" s="213"/>
      <c r="S57" s="213"/>
      <c r="T57" s="214"/>
      <c r="U57" s="214"/>
      <c r="V57" s="214"/>
      <c r="W57" s="214"/>
      <c r="X57" s="214"/>
      <c r="Y57" s="114" t="str">
        <f t="shared" si="42"/>
        <v/>
      </c>
      <c r="Z57" s="214"/>
      <c r="AB57" s="120" t="str">
        <f t="shared" si="35"/>
        <v/>
      </c>
      <c r="AC57" s="311">
        <f>SUM(Y57:Y59)</f>
        <v>0</v>
      </c>
      <c r="AD57" s="112"/>
      <c r="AE57" s="324">
        <v>17</v>
      </c>
      <c r="AF57" s="314">
        <f t="shared" ref="AF57" ca="1" si="57">OFFSET($AJ$13,((MOD(ROW(AE58)*4,3)/2)+1)*COUNTA(AE57)+IF(((MOD(ROW(AE58)*4,3)/2)+1)*COUNTA(AE57)=2,INT(ROW(AE51)/12),0),)</f>
        <v>0</v>
      </c>
      <c r="AG57" s="323" t="str">
        <f t="shared" ref="AG57" si="58">IF(AC57=0,"",IF(AC57&lt;AF57,"Alerte !",1))</f>
        <v/>
      </c>
      <c r="AI57" s="50">
        <v>43</v>
      </c>
      <c r="AJ57" s="108"/>
      <c r="AK57" s="52">
        <v>2058</v>
      </c>
      <c r="AL57" s="46"/>
      <c r="AM57" s="53"/>
      <c r="AN57" s="53"/>
      <c r="AO57" s="36"/>
      <c r="AP57" s="139" t="s">
        <v>17</v>
      </c>
      <c r="AQ57" s="184">
        <v>9</v>
      </c>
      <c r="AR57" s="125" t="s">
        <v>11</v>
      </c>
      <c r="AS57" s="78">
        <v>757</v>
      </c>
      <c r="AT57" s="79">
        <f t="shared" si="43"/>
        <v>3547.3020000000001</v>
      </c>
      <c r="AU57" s="79">
        <f t="shared" si="53"/>
        <v>220.24200000000019</v>
      </c>
      <c r="AV57" s="225"/>
    </row>
    <row r="58" spans="1:53" ht="15" customHeight="1" x14ac:dyDescent="0.25">
      <c r="A58" s="1">
        <v>51</v>
      </c>
      <c r="B58" s="328"/>
      <c r="C58" s="24" t="str">
        <f t="shared" si="1"/>
        <v xml:space="preserve">27 ans </v>
      </c>
      <c r="D58" s="25">
        <f t="shared" si="2"/>
        <v>2020</v>
      </c>
      <c r="E58" s="27" t="str">
        <f t="shared" si="5"/>
        <v>4 ans, 2 mois et 29 jours</v>
      </c>
      <c r="F58" s="27" t="s">
        <v>35</v>
      </c>
      <c r="G58" s="10" t="s">
        <v>113</v>
      </c>
      <c r="H58" s="26" t="str">
        <f t="shared" si="56"/>
        <v>0 an, 2 mois et 29 jours</v>
      </c>
      <c r="I58" s="29" t="str">
        <f t="shared" si="39"/>
        <v>1 an, 7 mois et 29 jours</v>
      </c>
      <c r="J58" s="28">
        <f t="shared" si="12"/>
        <v>44136</v>
      </c>
      <c r="K58" s="29">
        <f t="shared" si="7"/>
        <v>44165</v>
      </c>
      <c r="O58" s="31">
        <f t="shared" si="16"/>
        <v>0</v>
      </c>
      <c r="P58" s="31">
        <f t="shared" si="9"/>
        <v>0</v>
      </c>
      <c r="Y58" s="114" t="str">
        <f t="shared" si="42"/>
        <v/>
      </c>
      <c r="AB58" s="120" t="str">
        <f t="shared" si="35"/>
        <v/>
      </c>
      <c r="AC58" s="312"/>
      <c r="AD58" s="112"/>
      <c r="AE58" s="324"/>
      <c r="AF58" s="315"/>
      <c r="AG58" s="323"/>
      <c r="AI58" s="50">
        <v>44</v>
      </c>
      <c r="AJ58" s="109"/>
      <c r="AK58" s="81">
        <v>2059</v>
      </c>
      <c r="AL58" s="46"/>
      <c r="AM58" s="53"/>
      <c r="AN58" s="53"/>
      <c r="AO58" s="36"/>
      <c r="AP58" s="139" t="s">
        <v>17</v>
      </c>
      <c r="AQ58" s="184">
        <v>10</v>
      </c>
      <c r="AR58" s="125" t="s">
        <v>11</v>
      </c>
      <c r="AS58" s="78">
        <v>800</v>
      </c>
      <c r="AT58" s="79">
        <f t="shared" si="43"/>
        <v>3748.8</v>
      </c>
      <c r="AU58" s="79">
        <f t="shared" si="53"/>
        <v>201.49800000000005</v>
      </c>
      <c r="AV58" s="225"/>
    </row>
    <row r="59" spans="1:53" ht="15" customHeight="1" thickBot="1" x14ac:dyDescent="0.3">
      <c r="A59" s="1">
        <v>52</v>
      </c>
      <c r="B59" s="328"/>
      <c r="C59" s="24" t="str">
        <f t="shared" si="1"/>
        <v xml:space="preserve">27 ans </v>
      </c>
      <c r="D59" s="25">
        <f t="shared" si="2"/>
        <v>2020</v>
      </c>
      <c r="E59" s="27" t="str">
        <f t="shared" si="5"/>
        <v>4 ans, 3 mois et 30 jours</v>
      </c>
      <c r="F59" s="27" t="s">
        <v>35</v>
      </c>
      <c r="G59" s="10" t="s">
        <v>113</v>
      </c>
      <c r="H59" s="26" t="str">
        <f t="shared" si="56"/>
        <v>0 an, 3 mois et 30 jours</v>
      </c>
      <c r="I59" s="29" t="str">
        <f t="shared" si="39"/>
        <v>1 an, 8 mois et 30 jours</v>
      </c>
      <c r="J59" s="28">
        <f t="shared" si="12"/>
        <v>44166</v>
      </c>
      <c r="K59" s="29">
        <f t="shared" si="7"/>
        <v>44196</v>
      </c>
      <c r="O59" s="31">
        <f t="shared" si="16"/>
        <v>0</v>
      </c>
      <c r="P59" s="31">
        <f t="shared" si="9"/>
        <v>0</v>
      </c>
      <c r="Y59" s="114" t="str">
        <f t="shared" si="42"/>
        <v/>
      </c>
      <c r="AB59" s="120" t="str">
        <f t="shared" si="35"/>
        <v/>
      </c>
      <c r="AC59" s="313"/>
      <c r="AD59" s="112"/>
      <c r="AE59" s="324"/>
      <c r="AF59" s="316"/>
      <c r="AG59" s="323"/>
      <c r="AM59" s="53"/>
      <c r="AN59" s="53"/>
      <c r="AO59" s="36"/>
      <c r="AP59" s="139" t="s">
        <v>17</v>
      </c>
      <c r="AQ59" s="184">
        <v>11</v>
      </c>
      <c r="AR59" s="125" t="s">
        <v>87</v>
      </c>
      <c r="AS59" s="78">
        <v>830</v>
      </c>
      <c r="AT59" s="79">
        <f t="shared" si="43"/>
        <v>3889.38</v>
      </c>
      <c r="AU59" s="222">
        <f t="shared" si="53"/>
        <v>140.57999999999993</v>
      </c>
      <c r="AV59" s="229"/>
    </row>
    <row r="60" spans="1:53" ht="15" customHeight="1" x14ac:dyDescent="0.25">
      <c r="A60" s="1">
        <v>53</v>
      </c>
      <c r="B60" s="328" t="s">
        <v>45</v>
      </c>
      <c r="C60" s="24" t="str">
        <f t="shared" si="1"/>
        <v xml:space="preserve">27 ans </v>
      </c>
      <c r="D60" s="25">
        <f t="shared" si="2"/>
        <v>2021</v>
      </c>
      <c r="E60" s="27" t="str">
        <f t="shared" si="5"/>
        <v>4 ans, 4 mois et 30 jours</v>
      </c>
      <c r="F60" s="27" t="s">
        <v>35</v>
      </c>
      <c r="G60" s="10" t="s">
        <v>113</v>
      </c>
      <c r="H60" s="26" t="str">
        <f t="shared" si="56"/>
        <v>0 an, 4 mois et 30 jours</v>
      </c>
      <c r="I60" s="29" t="str">
        <f t="shared" si="39"/>
        <v>1 an, 9 mois et 30 jours</v>
      </c>
      <c r="J60" s="28">
        <f t="shared" si="12"/>
        <v>44197</v>
      </c>
      <c r="K60" s="29">
        <f t="shared" si="7"/>
        <v>44227</v>
      </c>
      <c r="O60" s="31">
        <f t="shared" si="16"/>
        <v>0</v>
      </c>
      <c r="P60" s="31">
        <f t="shared" si="9"/>
        <v>0</v>
      </c>
      <c r="Y60" s="114" t="str">
        <f t="shared" si="42"/>
        <v/>
      </c>
      <c r="AB60" s="120" t="str">
        <f t="shared" si="35"/>
        <v/>
      </c>
      <c r="AC60" s="311">
        <f>SUM(Y60:Y62)</f>
        <v>0</v>
      </c>
      <c r="AD60" s="112"/>
      <c r="AE60" s="324">
        <v>18</v>
      </c>
      <c r="AF60" s="314">
        <f t="shared" ref="AF60" ca="1" si="59">OFFSET($AJ$13,((MOD(ROW(AE61)*4,3)/2)+1)*COUNTA(AE60)+IF(((MOD(ROW(AE61)*4,3)/2)+1)*COUNTA(AE60)=2,INT(ROW(AE54)/12),0),)</f>
        <v>0</v>
      </c>
      <c r="AG60" s="323" t="str">
        <f t="shared" ref="AG60" si="60">IF(AC60=0,"",IF(AC60&lt;AF60,"Alerte !",1))</f>
        <v/>
      </c>
      <c r="AP60" s="140" t="s">
        <v>27</v>
      </c>
      <c r="AQ60" s="185">
        <v>1</v>
      </c>
      <c r="AR60" s="82" t="s">
        <v>18</v>
      </c>
      <c r="AS60" s="126">
        <v>757</v>
      </c>
      <c r="AT60" s="83">
        <f t="shared" si="43"/>
        <v>3547.3020000000001</v>
      </c>
      <c r="AU60" s="83"/>
      <c r="AV60" s="229"/>
    </row>
    <row r="61" spans="1:53" ht="15" customHeight="1" x14ac:dyDescent="0.25">
      <c r="A61" s="1">
        <v>54</v>
      </c>
      <c r="B61" s="328"/>
      <c r="C61" s="24" t="str">
        <f t="shared" si="1"/>
        <v xml:space="preserve">28 ans </v>
      </c>
      <c r="D61" s="25">
        <f t="shared" si="2"/>
        <v>2021</v>
      </c>
      <c r="E61" s="27" t="str">
        <f t="shared" si="5"/>
        <v>4 ans, 5 mois et 27 jours</v>
      </c>
      <c r="F61" s="27" t="s">
        <v>35</v>
      </c>
      <c r="G61" s="10" t="s">
        <v>113</v>
      </c>
      <c r="H61" s="26" t="str">
        <f t="shared" si="56"/>
        <v>0 an, 5 mois et 27 jours</v>
      </c>
      <c r="I61" s="29" t="str">
        <f t="shared" si="39"/>
        <v>1 an, 10 mois et 27 jours</v>
      </c>
      <c r="J61" s="28">
        <f t="shared" si="12"/>
        <v>44228</v>
      </c>
      <c r="K61" s="29">
        <f t="shared" si="7"/>
        <v>44255</v>
      </c>
      <c r="O61" s="31">
        <f t="shared" si="16"/>
        <v>0</v>
      </c>
      <c r="P61" s="31">
        <f t="shared" si="9"/>
        <v>0</v>
      </c>
      <c r="Y61" s="114" t="str">
        <f t="shared" si="42"/>
        <v/>
      </c>
      <c r="AB61" s="120" t="str">
        <f t="shared" si="35"/>
        <v/>
      </c>
      <c r="AC61" s="312"/>
      <c r="AD61" s="112"/>
      <c r="AE61" s="324"/>
      <c r="AF61" s="315"/>
      <c r="AG61" s="323"/>
      <c r="AP61" s="141" t="s">
        <v>27</v>
      </c>
      <c r="AQ61" s="186">
        <v>2</v>
      </c>
      <c r="AR61" s="84" t="s">
        <v>18</v>
      </c>
      <c r="AS61" s="127">
        <v>800</v>
      </c>
      <c r="AT61" s="85">
        <f t="shared" si="43"/>
        <v>3748.8</v>
      </c>
      <c r="AU61" s="85">
        <f>AT61-AT60</f>
        <v>201.49800000000005</v>
      </c>
      <c r="AV61" s="229"/>
    </row>
    <row r="62" spans="1:53" ht="15" customHeight="1" thickBot="1" x14ac:dyDescent="0.3">
      <c r="A62" s="1">
        <v>55</v>
      </c>
      <c r="B62" s="328"/>
      <c r="C62" s="24" t="str">
        <f t="shared" si="1"/>
        <v xml:space="preserve">28 ans </v>
      </c>
      <c r="D62" s="25">
        <f t="shared" si="2"/>
        <v>2021</v>
      </c>
      <c r="E62" s="27" t="str">
        <f t="shared" si="5"/>
        <v>4 ans, 6 mois et 30 jours</v>
      </c>
      <c r="F62" s="27" t="s">
        <v>35</v>
      </c>
      <c r="G62" s="10" t="s">
        <v>113</v>
      </c>
      <c r="H62" s="26" t="str">
        <f t="shared" si="56"/>
        <v>0 an, 6 mois et 30 jours</v>
      </c>
      <c r="I62" s="29" t="str">
        <f t="shared" si="39"/>
        <v>1 an, 11 mois et 30 jours</v>
      </c>
      <c r="J62" s="28">
        <f t="shared" si="12"/>
        <v>44256</v>
      </c>
      <c r="K62" s="29">
        <f t="shared" si="7"/>
        <v>44286</v>
      </c>
      <c r="O62" s="31">
        <f t="shared" si="16"/>
        <v>0</v>
      </c>
      <c r="P62" s="31">
        <f t="shared" si="9"/>
        <v>0</v>
      </c>
      <c r="Y62" s="114" t="str">
        <f t="shared" si="42"/>
        <v/>
      </c>
      <c r="AB62" s="120" t="str">
        <f t="shared" si="35"/>
        <v/>
      </c>
      <c r="AC62" s="313"/>
      <c r="AD62" s="112"/>
      <c r="AE62" s="324"/>
      <c r="AF62" s="316"/>
      <c r="AG62" s="323"/>
      <c r="AP62" s="141" t="s">
        <v>27</v>
      </c>
      <c r="AQ62" s="186">
        <v>3</v>
      </c>
      <c r="AR62" s="84" t="s">
        <v>10</v>
      </c>
      <c r="AS62" s="127">
        <v>830</v>
      </c>
      <c r="AT62" s="85">
        <f t="shared" si="43"/>
        <v>3889.38</v>
      </c>
      <c r="AU62" s="85">
        <f t="shared" ref="AU62:AU65" si="61">AT62-AT61</f>
        <v>140.57999999999993</v>
      </c>
      <c r="AV62" s="229"/>
    </row>
    <row r="63" spans="1:53" ht="15" customHeight="1" x14ac:dyDescent="0.25">
      <c r="A63" s="1">
        <v>56</v>
      </c>
      <c r="B63" s="328"/>
      <c r="C63" s="24" t="str">
        <f t="shared" si="1"/>
        <v xml:space="preserve">28 ans </v>
      </c>
      <c r="D63" s="25">
        <f t="shared" si="2"/>
        <v>2021</v>
      </c>
      <c r="E63" s="27" t="str">
        <f t="shared" si="5"/>
        <v>4 ans, 7 mois et 29 jours</v>
      </c>
      <c r="F63" s="27" t="s">
        <v>35</v>
      </c>
      <c r="G63" s="10" t="s">
        <v>113</v>
      </c>
      <c r="H63" s="26" t="str">
        <f t="shared" si="56"/>
        <v>0 an, 7 mois et 29 jours</v>
      </c>
      <c r="I63" s="29" t="str">
        <f t="shared" si="39"/>
        <v>2 ans, 0 mois et 29 jours</v>
      </c>
      <c r="J63" s="28">
        <f t="shared" si="12"/>
        <v>44287</v>
      </c>
      <c r="K63" s="29">
        <f t="shared" si="7"/>
        <v>44316</v>
      </c>
      <c r="O63" s="31">
        <f t="shared" si="16"/>
        <v>0</v>
      </c>
      <c r="P63" s="31">
        <f t="shared" si="9"/>
        <v>0</v>
      </c>
      <c r="Y63" s="114" t="str">
        <f t="shared" si="42"/>
        <v/>
      </c>
      <c r="AB63" s="120" t="str">
        <f t="shared" si="35"/>
        <v/>
      </c>
      <c r="AC63" s="311">
        <f>SUM(Y63:Y65)</f>
        <v>0</v>
      </c>
      <c r="AD63" s="112"/>
      <c r="AE63" s="324">
        <v>19</v>
      </c>
      <c r="AF63" s="314">
        <f t="shared" ref="AF63" ca="1" si="62">OFFSET($AJ$13,((MOD(ROW(AE64)*4,3)/2)+1)*COUNTA(AE63)+IF(((MOD(ROW(AE64)*4,3)/2)+1)*COUNTA(AE63)=2,INT(ROW(AE57)/12),0),)</f>
        <v>0</v>
      </c>
      <c r="AG63" s="323" t="str">
        <f t="shared" ref="AG63" si="63">IF(AC63=0,"",IF(AC63&lt;AF63,"Alerte !",1))</f>
        <v/>
      </c>
      <c r="AP63" s="141" t="s">
        <v>27</v>
      </c>
      <c r="AQ63" s="186">
        <v>4</v>
      </c>
      <c r="AR63" s="84" t="s">
        <v>19</v>
      </c>
      <c r="AS63" s="127">
        <v>890</v>
      </c>
      <c r="AT63" s="85">
        <f t="shared" si="43"/>
        <v>4170.54</v>
      </c>
      <c r="AU63" s="85">
        <f t="shared" si="61"/>
        <v>281.15999999999985</v>
      </c>
      <c r="AV63" s="230" t="s">
        <v>96</v>
      </c>
    </row>
    <row r="64" spans="1:53" ht="15" customHeight="1" x14ac:dyDescent="0.25">
      <c r="A64" s="1">
        <v>57</v>
      </c>
      <c r="B64" s="328"/>
      <c r="C64" s="24" t="str">
        <f t="shared" si="1"/>
        <v xml:space="preserve">28 ans </v>
      </c>
      <c r="D64" s="25">
        <f t="shared" si="2"/>
        <v>2021</v>
      </c>
      <c r="E64" s="27" t="str">
        <f t="shared" si="5"/>
        <v>4 ans, 8 mois et 30 jours</v>
      </c>
      <c r="F64" s="27" t="s">
        <v>35</v>
      </c>
      <c r="G64" s="10" t="s">
        <v>113</v>
      </c>
      <c r="H64" s="26" t="str">
        <f t="shared" si="56"/>
        <v>0 an, 8 mois et 30 jours</v>
      </c>
      <c r="I64" s="29" t="str">
        <f t="shared" si="39"/>
        <v>2 ans, 1 mois et 30 jours</v>
      </c>
      <c r="J64" s="28">
        <f t="shared" si="12"/>
        <v>44317</v>
      </c>
      <c r="K64" s="29">
        <f t="shared" si="7"/>
        <v>44347</v>
      </c>
      <c r="O64" s="31">
        <f t="shared" si="16"/>
        <v>0</v>
      </c>
      <c r="P64" s="31">
        <f t="shared" si="9"/>
        <v>0</v>
      </c>
      <c r="Y64" s="114" t="str">
        <f>IF(Q64="","",SUM(Q64:X64))</f>
        <v/>
      </c>
      <c r="AB64" s="120" t="str">
        <f>IF(Y64="","",Y64-Z64-AA64)</f>
        <v/>
      </c>
      <c r="AC64" s="312"/>
      <c r="AD64" s="112"/>
      <c r="AE64" s="324"/>
      <c r="AF64" s="315"/>
      <c r="AG64" s="323"/>
      <c r="AP64" s="141" t="s">
        <v>27</v>
      </c>
      <c r="AQ64" s="186">
        <v>5</v>
      </c>
      <c r="AR64" s="84" t="s">
        <v>19</v>
      </c>
      <c r="AS64" s="127">
        <v>925</v>
      </c>
      <c r="AT64" s="85">
        <f t="shared" si="43"/>
        <v>4334.55</v>
      </c>
      <c r="AU64" s="85">
        <f t="shared" si="61"/>
        <v>164.01000000000022</v>
      </c>
      <c r="AV64" s="231" t="s">
        <v>97</v>
      </c>
      <c r="AZ64" s="113"/>
      <c r="BA64" s="113"/>
    </row>
    <row r="65" spans="1:53" ht="15" customHeight="1" thickBot="1" x14ac:dyDescent="0.3">
      <c r="A65" s="1">
        <v>58</v>
      </c>
      <c r="B65" s="328"/>
      <c r="C65" s="24" t="str">
        <f t="shared" si="1"/>
        <v xml:space="preserve">28 ans </v>
      </c>
      <c r="D65" s="25">
        <f t="shared" si="2"/>
        <v>2021</v>
      </c>
      <c r="E65" s="27" t="str">
        <f t="shared" si="5"/>
        <v>4 ans, 9 mois et 29 jours</v>
      </c>
      <c r="F65" s="27" t="s">
        <v>35</v>
      </c>
      <c r="G65" s="10" t="s">
        <v>113</v>
      </c>
      <c r="H65" s="26" t="str">
        <f t="shared" si="56"/>
        <v>0 an, 9 mois et 29 jours</v>
      </c>
      <c r="I65" s="29" t="str">
        <f t="shared" si="39"/>
        <v>2 ans, 2 mois et 29 jours</v>
      </c>
      <c r="J65" s="28">
        <f t="shared" si="12"/>
        <v>44348</v>
      </c>
      <c r="K65" s="29">
        <f t="shared" si="7"/>
        <v>44377</v>
      </c>
      <c r="O65" s="31">
        <f t="shared" si="16"/>
        <v>0</v>
      </c>
      <c r="P65" s="31">
        <f t="shared" si="9"/>
        <v>0</v>
      </c>
      <c r="Y65" s="114" t="str">
        <f>IF(Q65="","",SUM(Q65:X65))</f>
        <v/>
      </c>
      <c r="AB65" s="120" t="str">
        <f t="shared" si="35"/>
        <v/>
      </c>
      <c r="AC65" s="313"/>
      <c r="AD65" s="112"/>
      <c r="AE65" s="324"/>
      <c r="AF65" s="316"/>
      <c r="AG65" s="323"/>
      <c r="AP65" s="141" t="s">
        <v>27</v>
      </c>
      <c r="AQ65" s="186">
        <v>6</v>
      </c>
      <c r="AR65" s="84" t="s">
        <v>87</v>
      </c>
      <c r="AS65" s="127">
        <v>972</v>
      </c>
      <c r="AT65" s="85">
        <f t="shared" si="43"/>
        <v>4554.7920000000004</v>
      </c>
      <c r="AU65" s="210">
        <f t="shared" si="61"/>
        <v>220.24200000000019</v>
      </c>
      <c r="AV65" s="232" t="s">
        <v>98</v>
      </c>
    </row>
    <row r="66" spans="1:53" ht="15" customHeight="1" x14ac:dyDescent="0.25">
      <c r="A66" s="1">
        <v>59</v>
      </c>
      <c r="B66" s="328"/>
      <c r="C66" s="24" t="str">
        <f t="shared" si="1"/>
        <v xml:space="preserve">28 ans </v>
      </c>
      <c r="D66" s="25">
        <f t="shared" si="2"/>
        <v>2021</v>
      </c>
      <c r="E66" s="27" t="str">
        <f t="shared" si="5"/>
        <v>4 ans, 10 mois et 30 jours</v>
      </c>
      <c r="F66" s="27" t="s">
        <v>35</v>
      </c>
      <c r="G66" s="10" t="s">
        <v>113</v>
      </c>
      <c r="H66" s="26" t="str">
        <f t="shared" si="56"/>
        <v>0 an, 10 mois et 30 jours</v>
      </c>
      <c r="I66" s="29" t="str">
        <f t="shared" si="39"/>
        <v>2 ans, 3 mois et 30 jours</v>
      </c>
      <c r="J66" s="28">
        <f t="shared" si="12"/>
        <v>44378</v>
      </c>
      <c r="K66" s="29">
        <f t="shared" si="7"/>
        <v>44408</v>
      </c>
      <c r="O66" s="31">
        <f t="shared" si="16"/>
        <v>0</v>
      </c>
      <c r="P66" s="31">
        <f t="shared" si="9"/>
        <v>0</v>
      </c>
      <c r="Y66" s="114" t="str">
        <f>IF(Q66="","",SUM(Q66:X66))</f>
        <v/>
      </c>
      <c r="AB66" s="120" t="str">
        <f>IF(Y66="","",Y66-Z66-AA66)</f>
        <v/>
      </c>
      <c r="AC66" s="311">
        <f>SUM(Y66:Y68)</f>
        <v>0</v>
      </c>
      <c r="AD66" s="112"/>
      <c r="AE66" s="324">
        <v>20</v>
      </c>
      <c r="AF66" s="314">
        <f t="shared" ref="AF66" ca="1" si="64">OFFSET($AJ$13,((MOD(ROW(AE67)*4,3)/2)+1)*COUNTA(AE66)+IF(((MOD(ROW(AE67)*4,3)/2)+1)*COUNTA(AE66)=2,INT(ROW(AE60)/12),0),)</f>
        <v>0</v>
      </c>
      <c r="AG66" s="323" t="str">
        <f t="shared" ref="AG66" si="65">IF(AC66=0,"",IF(AC66&lt;AF66,"Alerte !",1))</f>
        <v/>
      </c>
      <c r="AP66" s="206" t="s">
        <v>92</v>
      </c>
      <c r="AQ66" s="203">
        <v>1</v>
      </c>
      <c r="AR66" s="122" t="s">
        <v>9</v>
      </c>
      <c r="AS66" s="86">
        <v>830</v>
      </c>
      <c r="AT66" s="87">
        <f t="shared" si="43"/>
        <v>3889.38</v>
      </c>
      <c r="AU66" s="87"/>
      <c r="AV66" s="229"/>
    </row>
    <row r="67" spans="1:53" ht="15" customHeight="1" x14ac:dyDescent="0.25">
      <c r="A67" s="1">
        <v>60</v>
      </c>
      <c r="B67" s="328"/>
      <c r="C67" s="24" t="str">
        <f t="shared" si="1"/>
        <v xml:space="preserve">28 ans </v>
      </c>
      <c r="D67" s="25">
        <f t="shared" si="2"/>
        <v>2021</v>
      </c>
      <c r="E67" s="27" t="str">
        <f t="shared" si="5"/>
        <v>4 ans, 11 mois et 30 jours</v>
      </c>
      <c r="F67" s="27" t="s">
        <v>35</v>
      </c>
      <c r="G67" s="10" t="s">
        <v>113</v>
      </c>
      <c r="H67" s="26" t="str">
        <f t="shared" si="56"/>
        <v>0 an, 11 mois et 30 jours</v>
      </c>
      <c r="I67" s="29" t="str">
        <f t="shared" si="39"/>
        <v>2 ans, 4 mois et 30 jours</v>
      </c>
      <c r="J67" s="343">
        <f t="shared" si="12"/>
        <v>44409</v>
      </c>
      <c r="K67" s="60">
        <f t="shared" si="7"/>
        <v>44439</v>
      </c>
      <c r="L67" s="4"/>
      <c r="N67" s="4"/>
      <c r="O67" s="31">
        <f t="shared" si="16"/>
        <v>0</v>
      </c>
      <c r="P67" s="31">
        <f t="shared" si="9"/>
        <v>0</v>
      </c>
      <c r="Y67" s="114" t="str">
        <f t="shared" si="42"/>
        <v/>
      </c>
      <c r="AB67" s="120" t="str">
        <f t="shared" si="35"/>
        <v/>
      </c>
      <c r="AC67" s="312"/>
      <c r="AD67" s="112"/>
      <c r="AE67" s="324"/>
      <c r="AF67" s="315"/>
      <c r="AG67" s="323"/>
      <c r="AP67" s="207" t="s">
        <v>92</v>
      </c>
      <c r="AQ67" s="204">
        <v>2</v>
      </c>
      <c r="AR67" s="123" t="s">
        <v>19</v>
      </c>
      <c r="AS67" s="89">
        <v>972</v>
      </c>
      <c r="AT67" s="88">
        <f t="shared" si="43"/>
        <v>4554.7920000000004</v>
      </c>
      <c r="AU67" s="88">
        <f>AT67-AT66</f>
        <v>665.41200000000026</v>
      </c>
      <c r="AV67" s="233" t="s">
        <v>99</v>
      </c>
    </row>
    <row r="68" spans="1:53" ht="15" customHeight="1" thickBot="1" x14ac:dyDescent="0.3">
      <c r="A68" s="1">
        <v>61</v>
      </c>
      <c r="B68" s="328"/>
      <c r="C68" s="24" t="str">
        <f t="shared" si="1"/>
        <v xml:space="preserve">28 ans </v>
      </c>
      <c r="D68" s="25">
        <f t="shared" si="2"/>
        <v>2021</v>
      </c>
      <c r="E68" s="27" t="str">
        <f t="shared" si="5"/>
        <v>5 ans, 0 mois et 29 jours</v>
      </c>
      <c r="F68" s="27" t="s">
        <v>35</v>
      </c>
      <c r="H68" s="26" t="str">
        <f t="shared" si="56"/>
        <v>1 an, 0 mois et 29 jours</v>
      </c>
      <c r="I68" s="192" t="str">
        <f>IF(A68="","",DATEDIF($J$39,K68,"y")&amp;IF(DATEDIF($J$39,K68,"y")&gt;1," ans, "," an, ")&amp;DATEDIF($J$39,K68,"ym")&amp;" mois et "&amp;DATEDIF($J$39,K68,"md")&amp;IF(DATEDIF(
$J$39,K68,"md")&gt;1," jours"," jour"))</f>
        <v>2 ans, 5 mois et 29 jours</v>
      </c>
      <c r="J68" s="266">
        <f t="shared" si="12"/>
        <v>44440</v>
      </c>
      <c r="K68" s="267">
        <f t="shared" si="7"/>
        <v>44469</v>
      </c>
      <c r="L68" s="268"/>
      <c r="M68" s="269"/>
      <c r="N68" s="268"/>
      <c r="O68" s="270">
        <f t="shared" si="16"/>
        <v>0</v>
      </c>
      <c r="P68" s="31">
        <f t="shared" si="9"/>
        <v>0</v>
      </c>
      <c r="Y68" s="114" t="str">
        <f t="shared" si="42"/>
        <v/>
      </c>
      <c r="AB68" s="120" t="str">
        <f t="shared" si="35"/>
        <v/>
      </c>
      <c r="AC68" s="313"/>
      <c r="AD68" s="112"/>
      <c r="AE68" s="324"/>
      <c r="AF68" s="316"/>
      <c r="AG68" s="323"/>
      <c r="AP68" s="207" t="s">
        <v>92</v>
      </c>
      <c r="AQ68" s="204">
        <v>3</v>
      </c>
      <c r="AR68" s="123" t="s">
        <v>19</v>
      </c>
      <c r="AS68" s="89">
        <v>1013</v>
      </c>
      <c r="AT68" s="88">
        <f t="shared" si="43"/>
        <v>4746.9179999999997</v>
      </c>
      <c r="AU68" s="88">
        <f t="shared" ref="AU68:AU69" si="66">AT68-AT67</f>
        <v>192.12599999999929</v>
      </c>
      <c r="AV68" s="234" t="s">
        <v>100</v>
      </c>
    </row>
    <row r="69" spans="1:53" ht="15" customHeight="1" x14ac:dyDescent="0.25">
      <c r="A69" s="1">
        <v>62</v>
      </c>
      <c r="B69" s="328"/>
      <c r="C69" s="24" t="str">
        <f t="shared" si="1"/>
        <v xml:space="preserve">28 ans </v>
      </c>
      <c r="D69" s="25">
        <f t="shared" si="2"/>
        <v>2021</v>
      </c>
      <c r="E69" s="27" t="str">
        <f>IF(A69="","",DATEDIF($J$8,K69,"y")&amp;IF(DATEDIF($J$8,K69,"y")&gt;1," ans, "," an, ")&amp;DATEDIF($J$8,K69,"ym")&amp;" mois et "&amp;DATEDIF($J$8,K69,"md")&amp;IF(DATEDIF(
$J$8,K69,"md")&gt;1," jours"," jour"))</f>
        <v>5 ans, 1 mois et 30 jours</v>
      </c>
      <c r="F69" s="27" t="s">
        <v>35</v>
      </c>
      <c r="H69" s="26" t="str">
        <f t="shared" si="56"/>
        <v>1 an, 1 mois et 30 jours</v>
      </c>
      <c r="I69" s="29" t="str">
        <f t="shared" si="39"/>
        <v>2 ans, 6 mois et 30 jours</v>
      </c>
      <c r="J69" s="28">
        <f t="shared" si="12"/>
        <v>44470</v>
      </c>
      <c r="K69" s="29">
        <f t="shared" si="7"/>
        <v>44500</v>
      </c>
      <c r="O69" s="31">
        <f t="shared" si="16"/>
        <v>0</v>
      </c>
      <c r="P69" s="31">
        <f t="shared" si="9"/>
        <v>0</v>
      </c>
      <c r="Y69" s="114" t="str">
        <f t="shared" si="42"/>
        <v/>
      </c>
      <c r="AB69" s="120" t="str">
        <f t="shared" si="35"/>
        <v/>
      </c>
      <c r="AC69" s="311">
        <f>SUM(Y69:Y71)</f>
        <v>0</v>
      </c>
      <c r="AD69" s="112"/>
      <c r="AE69" s="324">
        <v>21</v>
      </c>
      <c r="AF69" s="314">
        <f t="shared" ref="AF69" ca="1" si="67">OFFSET($AJ$13,((MOD(ROW(AE70)*4,3)/2)+1)*COUNTA(AE69)+IF(((MOD(ROW(AE70)*4,3)/2)+1)*COUNTA(AE69)=2,INT(ROW(AE63)/12),0),)</f>
        <v>0</v>
      </c>
      <c r="AG69" s="323" t="str">
        <f t="shared" ref="AG69" si="68">IF(AC69=0,"",IF(AC69&lt;AF69,"Alerte !",1))</f>
        <v/>
      </c>
      <c r="AP69" s="208" t="s">
        <v>92</v>
      </c>
      <c r="AQ69" s="205">
        <v>4</v>
      </c>
      <c r="AR69" s="124" t="s">
        <v>87</v>
      </c>
      <c r="AS69" s="90">
        <v>1067</v>
      </c>
      <c r="AT69" s="91">
        <f t="shared" si="43"/>
        <v>4999.9619999999995</v>
      </c>
      <c r="AU69" s="91">
        <f t="shared" si="66"/>
        <v>253.04399999999987</v>
      </c>
      <c r="AV69" s="235" t="s">
        <v>101</v>
      </c>
    </row>
    <row r="70" spans="1:53" ht="15" customHeight="1" x14ac:dyDescent="0.25">
      <c r="A70" s="1">
        <v>63</v>
      </c>
      <c r="B70" s="328"/>
      <c r="C70" s="24" t="str">
        <f t="shared" si="1"/>
        <v xml:space="preserve">28 ans </v>
      </c>
      <c r="D70" s="25">
        <f t="shared" si="2"/>
        <v>2021</v>
      </c>
      <c r="E70" s="27" t="str">
        <f>IF(A70="","",DATEDIF($J$8,K70,"y")&amp;IF(DATEDIF($J$8,K70,"y")&gt;1," ans, "," an, ")&amp;DATEDIF($J$8,K70,"ym")&amp;" mois et "&amp;DATEDIF($J$8,K70,"md")&amp;IF(DATEDIF(
$J$8,K70,"md")&gt;1," jours"," jour"))</f>
        <v>5 ans, 2 mois et 29 jours</v>
      </c>
      <c r="F70" s="27" t="s">
        <v>35</v>
      </c>
      <c r="H70" s="26" t="str">
        <f t="shared" si="56"/>
        <v>1 an, 2 mois et 29 jours</v>
      </c>
      <c r="I70" s="29" t="str">
        <f t="shared" si="39"/>
        <v>2 ans, 7 mois et 29 jours</v>
      </c>
      <c r="J70" s="28">
        <f t="shared" si="12"/>
        <v>44501</v>
      </c>
      <c r="K70" s="29">
        <f t="shared" si="7"/>
        <v>44530</v>
      </c>
      <c r="O70" s="31">
        <f t="shared" si="16"/>
        <v>0</v>
      </c>
      <c r="P70" s="31">
        <f t="shared" si="9"/>
        <v>0</v>
      </c>
      <c r="Y70" s="114" t="str">
        <f t="shared" si="42"/>
        <v/>
      </c>
      <c r="AB70" s="120" t="str">
        <f t="shared" si="35"/>
        <v/>
      </c>
      <c r="AC70" s="312"/>
      <c r="AD70" s="112"/>
      <c r="AE70" s="324"/>
      <c r="AF70" s="315"/>
      <c r="AG70" s="323"/>
    </row>
    <row r="71" spans="1:53" ht="15" customHeight="1" thickBot="1" x14ac:dyDescent="0.3">
      <c r="A71" s="1">
        <v>64</v>
      </c>
      <c r="B71" s="328"/>
      <c r="C71" s="24" t="str">
        <f t="shared" si="1"/>
        <v xml:space="preserve">28 ans </v>
      </c>
      <c r="D71" s="25">
        <f t="shared" si="2"/>
        <v>2021</v>
      </c>
      <c r="E71" s="27" t="str">
        <f t="shared" si="5"/>
        <v>5 ans, 3 mois et 30 jours</v>
      </c>
      <c r="F71" s="27" t="s">
        <v>35</v>
      </c>
      <c r="H71" s="26" t="str">
        <f t="shared" si="56"/>
        <v>1 an, 3 mois et 30 jours</v>
      </c>
      <c r="I71" s="29" t="str">
        <f t="shared" si="39"/>
        <v>2 ans, 8 mois et 30 jours</v>
      </c>
      <c r="J71" s="28">
        <f t="shared" si="12"/>
        <v>44531</v>
      </c>
      <c r="K71" s="29">
        <f t="shared" si="7"/>
        <v>44561</v>
      </c>
      <c r="O71" s="31">
        <f t="shared" si="16"/>
        <v>0</v>
      </c>
      <c r="P71" s="31">
        <f t="shared" si="9"/>
        <v>0</v>
      </c>
      <c r="Y71" s="114" t="str">
        <f t="shared" si="42"/>
        <v/>
      </c>
      <c r="AB71" s="120" t="str">
        <f t="shared" si="35"/>
        <v/>
      </c>
      <c r="AC71" s="313"/>
      <c r="AD71" s="112"/>
      <c r="AE71" s="324"/>
      <c r="AF71" s="316"/>
      <c r="AG71" s="323"/>
      <c r="AU71" s="142"/>
      <c r="AV71" s="229"/>
      <c r="BA71" s="113"/>
    </row>
    <row r="72" spans="1:53" ht="15" customHeight="1" x14ac:dyDescent="0.25">
      <c r="A72" s="1">
        <v>65</v>
      </c>
      <c r="B72" s="328" t="s">
        <v>46</v>
      </c>
      <c r="C72" s="24" t="str">
        <f t="shared" ref="C72:C135" si="69">IF(A72="","",DATEDIF($AK$10,J72,"y")&amp;IF(DATEDIF($AK$10,J72,"y")&gt;1," ans "," an "))</f>
        <v xml:space="preserve">28 ans </v>
      </c>
      <c r="D72" s="25">
        <f t="shared" ref="D72:D135" si="70">IF(A72="","",YEAR(J72))</f>
        <v>2022</v>
      </c>
      <c r="E72" s="27" t="str">
        <f t="shared" si="5"/>
        <v>5 ans, 4 mois et 30 jours</v>
      </c>
      <c r="F72" s="27" t="s">
        <v>35</v>
      </c>
      <c r="H72" s="26" t="str">
        <f t="shared" si="56"/>
        <v>1 an, 4 mois et 30 jours</v>
      </c>
      <c r="I72" s="29" t="str">
        <f t="shared" si="39"/>
        <v>2 ans, 9 mois et 30 jours</v>
      </c>
      <c r="J72" s="28">
        <f t="shared" si="12"/>
        <v>44562</v>
      </c>
      <c r="K72" s="29">
        <f t="shared" si="7"/>
        <v>44592</v>
      </c>
      <c r="O72" s="31">
        <f t="shared" si="16"/>
        <v>0</v>
      </c>
      <c r="P72" s="31">
        <f t="shared" si="9"/>
        <v>0</v>
      </c>
      <c r="Y72" s="114" t="str">
        <f t="shared" ref="Y72:Y135" si="71">IF(Q72="","",SUM(Q72:X72))</f>
        <v/>
      </c>
      <c r="AB72" s="120" t="str">
        <f>IF(Y72="","",Y72-Z72-AA72)</f>
        <v/>
      </c>
      <c r="AC72" s="311">
        <f>SUM(Y72:Y74)</f>
        <v>0</v>
      </c>
      <c r="AD72" s="112"/>
      <c r="AE72" s="324">
        <v>22</v>
      </c>
      <c r="AF72" s="314">
        <f ca="1">OFFSET($AJ$13,((MOD(ROW(AE73)*4,3)/2)+1)*COUNTA(AE72)+IF(((MOD(ROW(AE73)*4,3)/2)+1)*COUNTA(AE72)=2,INT(ROW(AE66)/12),0),)</f>
        <v>0</v>
      </c>
      <c r="AG72" s="323" t="str">
        <f t="shared" ref="AG72" si="72">IF(AC72=0,"",IF(AC72&lt;AF72,"Alerte !",1))</f>
        <v/>
      </c>
      <c r="AU72" s="142"/>
      <c r="AV72" s="229"/>
    </row>
    <row r="73" spans="1:53" ht="15" customHeight="1" x14ac:dyDescent="0.25">
      <c r="A73" s="1">
        <v>66</v>
      </c>
      <c r="B73" s="328"/>
      <c r="C73" s="24" t="str">
        <f t="shared" si="69"/>
        <v xml:space="preserve">29 ans </v>
      </c>
      <c r="D73" s="25">
        <f t="shared" si="70"/>
        <v>2022</v>
      </c>
      <c r="E73" s="27" t="str">
        <f t="shared" ref="E73:E136" si="73">IF(A73="","",DATEDIF($J$8,K73,"y")&amp;IF(DATEDIF($J$8,K73,"y")&gt;1," ans, "," an, ")&amp;DATEDIF($J$8,K73,"ym")&amp;" mois et "&amp;DATEDIF($J$8,K73,"md")&amp;IF(DATEDIF(
$J$8,K73,"md")&gt;1," jours"," jour"))</f>
        <v>5 ans, 5 mois et 27 jours</v>
      </c>
      <c r="F73" s="27" t="s">
        <v>35</v>
      </c>
      <c r="H73" s="26" t="str">
        <f t="shared" si="56"/>
        <v>1 an, 5 mois et 27 jours</v>
      </c>
      <c r="I73" s="29" t="str">
        <f t="shared" si="39"/>
        <v>2 ans, 10 mois et 27 jours</v>
      </c>
      <c r="J73" s="28">
        <f t="shared" si="12"/>
        <v>44593</v>
      </c>
      <c r="K73" s="29">
        <f t="shared" ref="K73:K136" si="74">IF(A73="","",EOMONTH(J73,0))</f>
        <v>44620</v>
      </c>
      <c r="O73" s="31">
        <f t="shared" si="16"/>
        <v>0</v>
      </c>
      <c r="P73" s="31">
        <f t="shared" ref="P73:P136" si="75">Q73-O73</f>
        <v>0</v>
      </c>
      <c r="Y73" s="114" t="str">
        <f t="shared" si="71"/>
        <v/>
      </c>
      <c r="AB73" s="120" t="str">
        <f t="shared" si="35"/>
        <v/>
      </c>
      <c r="AC73" s="312"/>
      <c r="AD73" s="112"/>
      <c r="AE73" s="324"/>
      <c r="AF73" s="315"/>
      <c r="AG73" s="323"/>
    </row>
    <row r="74" spans="1:53" ht="15" customHeight="1" thickBot="1" x14ac:dyDescent="0.3">
      <c r="A74" s="1">
        <v>67</v>
      </c>
      <c r="B74" s="328"/>
      <c r="C74" s="24" t="str">
        <f t="shared" si="69"/>
        <v xml:space="preserve">29 ans </v>
      </c>
      <c r="D74" s="25">
        <f t="shared" si="70"/>
        <v>2022</v>
      </c>
      <c r="E74" s="27" t="str">
        <f t="shared" si="73"/>
        <v>5 ans, 6 mois et 30 jours</v>
      </c>
      <c r="F74" s="27" t="s">
        <v>35</v>
      </c>
      <c r="H74" s="26" t="str">
        <f t="shared" si="56"/>
        <v>1 an, 6 mois et 30 jours</v>
      </c>
      <c r="I74" s="29" t="str">
        <f t="shared" si="39"/>
        <v>2 ans, 11 mois et 30 jours</v>
      </c>
      <c r="J74" s="28">
        <f t="shared" ref="J74:J137" si="76">IF(A74="","",EDATE(J73,1))</f>
        <v>44621</v>
      </c>
      <c r="K74" s="29">
        <f t="shared" si="74"/>
        <v>44651</v>
      </c>
      <c r="O74" s="31">
        <f t="shared" si="16"/>
        <v>0</v>
      </c>
      <c r="P74" s="31">
        <f t="shared" si="75"/>
        <v>0</v>
      </c>
      <c r="Y74" s="114" t="str">
        <f t="shared" si="71"/>
        <v/>
      </c>
      <c r="AB74" s="120" t="str">
        <f t="shared" si="35"/>
        <v/>
      </c>
      <c r="AC74" s="313"/>
      <c r="AD74" s="112"/>
      <c r="AE74" s="324"/>
      <c r="AF74" s="316"/>
      <c r="AG74" s="323"/>
    </row>
    <row r="75" spans="1:53" ht="15" customHeight="1" x14ac:dyDescent="0.25">
      <c r="A75" s="1">
        <v>68</v>
      </c>
      <c r="B75" s="328"/>
      <c r="C75" s="24" t="str">
        <f t="shared" si="69"/>
        <v xml:space="preserve">29 ans </v>
      </c>
      <c r="D75" s="25">
        <f t="shared" si="70"/>
        <v>2022</v>
      </c>
      <c r="E75" s="27" t="str">
        <f t="shared" si="73"/>
        <v>5 ans, 7 mois et 29 jours</v>
      </c>
      <c r="F75" s="27" t="s">
        <v>35</v>
      </c>
      <c r="H75" s="26" t="str">
        <f t="shared" si="56"/>
        <v>1 an, 7 mois et 29 jours</v>
      </c>
      <c r="I75" s="29" t="str">
        <f t="shared" si="39"/>
        <v>3 ans, 0 mois et 29 jours</v>
      </c>
      <c r="J75" s="28">
        <f t="shared" si="76"/>
        <v>44652</v>
      </c>
      <c r="K75" s="29">
        <f t="shared" si="74"/>
        <v>44681</v>
      </c>
      <c r="M75" s="30" t="str">
        <f t="shared" ref="M75:M137" ca="1" si="77">IF(N75="","",MATCH(N75,OFFSET($AT$7,VLOOKUP(L75,$AW$8:$AY$15,4,FALSE)-3,,VLOOKUP(L75,$AW$8:$AY$15,3,FALSE))))</f>
        <v/>
      </c>
      <c r="O75" s="31">
        <f t="shared" si="16"/>
        <v>0</v>
      </c>
      <c r="P75" s="31">
        <f t="shared" si="75"/>
        <v>0</v>
      </c>
      <c r="Y75" s="114" t="str">
        <f t="shared" si="71"/>
        <v/>
      </c>
      <c r="AB75" s="120" t="str">
        <f t="shared" si="35"/>
        <v/>
      </c>
      <c r="AC75" s="311">
        <f>SUM(Y75:Y77)</f>
        <v>0</v>
      </c>
      <c r="AD75" s="112"/>
      <c r="AE75" s="324">
        <v>23</v>
      </c>
      <c r="AF75" s="314">
        <f t="shared" ref="AF75" ca="1" si="78">OFFSET($AJ$13,((MOD(ROW(AE76)*4,3)/2)+1)*COUNTA(AE75)+IF(((MOD(ROW(AE76)*4,3)/2)+1)*COUNTA(AE75)=2,INT(ROW(AE69)/12),0),)</f>
        <v>0</v>
      </c>
      <c r="AG75" s="323" t="str">
        <f t="shared" ref="AG75" si="79">IF(AC75=0,"",IF(AC75&lt;AF75,"Alerte !",1))</f>
        <v/>
      </c>
    </row>
    <row r="76" spans="1:53" ht="15" customHeight="1" x14ac:dyDescent="0.25">
      <c r="A76" s="1">
        <v>69</v>
      </c>
      <c r="B76" s="328"/>
      <c r="C76" s="24" t="str">
        <f t="shared" si="69"/>
        <v xml:space="preserve">29 ans </v>
      </c>
      <c r="D76" s="25">
        <f t="shared" si="70"/>
        <v>2022</v>
      </c>
      <c r="E76" s="27" t="str">
        <f t="shared" si="73"/>
        <v>5 ans, 8 mois et 30 jours</v>
      </c>
      <c r="F76" s="27" t="s">
        <v>35</v>
      </c>
      <c r="H76" s="26" t="str">
        <f t="shared" si="56"/>
        <v>1 an, 8 mois et 30 jours</v>
      </c>
      <c r="I76" s="29" t="str">
        <f t="shared" si="39"/>
        <v>3 ans, 1 mois et 30 jours</v>
      </c>
      <c r="J76" s="28">
        <f t="shared" si="76"/>
        <v>44682</v>
      </c>
      <c r="K76" s="29">
        <f t="shared" si="74"/>
        <v>44712</v>
      </c>
      <c r="M76" s="30" t="str">
        <f t="shared" ca="1" si="77"/>
        <v/>
      </c>
      <c r="O76" s="31">
        <f t="shared" si="16"/>
        <v>0</v>
      </c>
      <c r="P76" s="31">
        <f t="shared" si="75"/>
        <v>0</v>
      </c>
      <c r="Y76" s="114" t="str">
        <f t="shared" si="71"/>
        <v/>
      </c>
      <c r="AB76" s="120" t="str">
        <f t="shared" si="35"/>
        <v/>
      </c>
      <c r="AC76" s="312"/>
      <c r="AD76" s="112"/>
      <c r="AE76" s="324"/>
      <c r="AF76" s="315"/>
      <c r="AG76" s="323"/>
    </row>
    <row r="77" spans="1:53" ht="15" customHeight="1" thickBot="1" x14ac:dyDescent="0.3">
      <c r="A77" s="1">
        <v>70</v>
      </c>
      <c r="B77" s="328"/>
      <c r="C77" s="24" t="str">
        <f t="shared" si="69"/>
        <v xml:space="preserve">29 ans </v>
      </c>
      <c r="D77" s="25">
        <f t="shared" si="70"/>
        <v>2022</v>
      </c>
      <c r="E77" s="27" t="str">
        <f t="shared" si="73"/>
        <v>5 ans, 9 mois et 29 jours</v>
      </c>
      <c r="F77" s="27" t="s">
        <v>35</v>
      </c>
      <c r="H77" s="26" t="str">
        <f t="shared" si="56"/>
        <v>1 an, 9 mois et 29 jours</v>
      </c>
      <c r="I77" s="29" t="str">
        <f t="shared" si="39"/>
        <v>3 ans, 2 mois et 29 jours</v>
      </c>
      <c r="J77" s="28">
        <f t="shared" si="76"/>
        <v>44713</v>
      </c>
      <c r="K77" s="29">
        <f t="shared" si="74"/>
        <v>44742</v>
      </c>
      <c r="M77" s="30" t="str">
        <f t="shared" ca="1" si="77"/>
        <v/>
      </c>
      <c r="O77" s="31">
        <f t="shared" ref="O77:O140" si="80">N77*$AN$9</f>
        <v>0</v>
      </c>
      <c r="P77" s="31">
        <f t="shared" si="75"/>
        <v>0</v>
      </c>
      <c r="Y77" s="114" t="str">
        <f t="shared" si="71"/>
        <v/>
      </c>
      <c r="AB77" s="120" t="str">
        <f t="shared" si="35"/>
        <v/>
      </c>
      <c r="AC77" s="313"/>
      <c r="AD77" s="112"/>
      <c r="AE77" s="324"/>
      <c r="AF77" s="316"/>
      <c r="AG77" s="323"/>
    </row>
    <row r="78" spans="1:53" ht="15" customHeight="1" x14ac:dyDescent="0.25">
      <c r="A78" s="1">
        <v>71</v>
      </c>
      <c r="B78" s="328"/>
      <c r="C78" s="24" t="str">
        <f t="shared" si="69"/>
        <v xml:space="preserve">29 ans </v>
      </c>
      <c r="D78" s="25">
        <f t="shared" si="70"/>
        <v>2022</v>
      </c>
      <c r="E78" s="27" t="str">
        <f t="shared" si="73"/>
        <v>5 ans, 10 mois et 30 jours</v>
      </c>
      <c r="F78" s="27" t="s">
        <v>35</v>
      </c>
      <c r="H78" s="26" t="str">
        <f t="shared" si="56"/>
        <v>1 an, 10 mois et 30 jours</v>
      </c>
      <c r="I78" s="29" t="str">
        <f t="shared" si="39"/>
        <v>3 ans, 3 mois et 30 jours</v>
      </c>
      <c r="J78" s="28">
        <f t="shared" si="76"/>
        <v>44743</v>
      </c>
      <c r="K78" s="29">
        <f t="shared" si="74"/>
        <v>44773</v>
      </c>
      <c r="M78" s="30" t="str">
        <f t="shared" ca="1" si="77"/>
        <v/>
      </c>
      <c r="O78" s="31">
        <f t="shared" si="80"/>
        <v>0</v>
      </c>
      <c r="P78" s="31">
        <f t="shared" si="75"/>
        <v>0</v>
      </c>
      <c r="Y78" s="114" t="str">
        <f t="shared" si="71"/>
        <v/>
      </c>
      <c r="AB78" s="120" t="str">
        <f t="shared" si="35"/>
        <v/>
      </c>
      <c r="AC78" s="311">
        <f>SUM(Y78:Y80)</f>
        <v>0</v>
      </c>
      <c r="AD78" s="112"/>
      <c r="AE78" s="324">
        <v>24</v>
      </c>
      <c r="AF78" s="314">
        <f t="shared" ref="AF78" ca="1" si="81">OFFSET($AJ$13,((MOD(ROW(AE79)*4,3)/2)+1)*COUNTA(AE78)+IF(((MOD(ROW(AE79)*4,3)/2)+1)*COUNTA(AE78)=2,INT(ROW(AE72)/12),0),)</f>
        <v>0</v>
      </c>
      <c r="AG78" s="323" t="str">
        <f t="shared" ref="AG78" si="82">IF(AC78=0,"",IF(AC78&lt;AF78,"Alerte !",1))</f>
        <v/>
      </c>
    </row>
    <row r="79" spans="1:53" ht="15" customHeight="1" x14ac:dyDescent="0.25">
      <c r="A79" s="1">
        <v>72</v>
      </c>
      <c r="B79" s="328"/>
      <c r="C79" s="24" t="str">
        <f t="shared" si="69"/>
        <v xml:space="preserve">29 ans </v>
      </c>
      <c r="D79" s="25">
        <f t="shared" si="70"/>
        <v>2022</v>
      </c>
      <c r="E79" s="27" t="str">
        <f t="shared" si="73"/>
        <v>5 ans, 11 mois et 30 jours</v>
      </c>
      <c r="F79" s="27" t="s">
        <v>35</v>
      </c>
      <c r="H79" s="26" t="str">
        <f t="shared" si="56"/>
        <v>1 an, 11 mois et 30 jours</v>
      </c>
      <c r="I79" s="29" t="str">
        <f t="shared" si="39"/>
        <v>3 ans, 4 mois et 30 jours</v>
      </c>
      <c r="J79" s="28">
        <f t="shared" si="76"/>
        <v>44774</v>
      </c>
      <c r="K79" s="29">
        <f t="shared" si="74"/>
        <v>44804</v>
      </c>
      <c r="M79" s="30" t="str">
        <f t="shared" ca="1" si="77"/>
        <v/>
      </c>
      <c r="O79" s="31">
        <f t="shared" si="80"/>
        <v>0</v>
      </c>
      <c r="P79" s="31">
        <f t="shared" si="75"/>
        <v>0</v>
      </c>
      <c r="Y79" s="114" t="str">
        <f t="shared" si="71"/>
        <v/>
      </c>
      <c r="AB79" s="120" t="str">
        <f t="shared" si="35"/>
        <v/>
      </c>
      <c r="AC79" s="312"/>
      <c r="AD79" s="112"/>
      <c r="AE79" s="324"/>
      <c r="AF79" s="315"/>
      <c r="AG79" s="323"/>
    </row>
    <row r="80" spans="1:53" ht="15" customHeight="1" thickBot="1" x14ac:dyDescent="0.3">
      <c r="A80" s="1">
        <v>73</v>
      </c>
      <c r="B80" s="328"/>
      <c r="C80" s="24" t="str">
        <f t="shared" si="69"/>
        <v xml:space="preserve">29 ans </v>
      </c>
      <c r="D80" s="25">
        <f t="shared" si="70"/>
        <v>2022</v>
      </c>
      <c r="E80" s="27" t="str">
        <f t="shared" si="73"/>
        <v>6 ans, 0 mois et 29 jours</v>
      </c>
      <c r="F80" s="27" t="s">
        <v>35</v>
      </c>
      <c r="H80" s="26" t="str">
        <f t="shared" si="56"/>
        <v>2 ans, 0 mois et 29 jours</v>
      </c>
      <c r="I80" s="29" t="str">
        <f t="shared" si="39"/>
        <v>3 ans, 5 mois et 29 jours</v>
      </c>
      <c r="J80" s="28">
        <f t="shared" si="76"/>
        <v>44805</v>
      </c>
      <c r="K80" s="29">
        <f t="shared" si="74"/>
        <v>44834</v>
      </c>
      <c r="M80" s="30" t="str">
        <f t="shared" ca="1" si="77"/>
        <v/>
      </c>
      <c r="O80" s="31">
        <f t="shared" si="80"/>
        <v>0</v>
      </c>
      <c r="P80" s="31">
        <f t="shared" si="75"/>
        <v>0</v>
      </c>
      <c r="Y80" s="114" t="str">
        <f t="shared" si="71"/>
        <v/>
      </c>
      <c r="AB80" s="120" t="str">
        <f t="shared" si="35"/>
        <v/>
      </c>
      <c r="AC80" s="313"/>
      <c r="AD80" s="112"/>
      <c r="AE80" s="324"/>
      <c r="AF80" s="316"/>
      <c r="AG80" s="323"/>
    </row>
    <row r="81" spans="1:33" ht="15" customHeight="1" x14ac:dyDescent="0.25">
      <c r="A81" s="1">
        <v>74</v>
      </c>
      <c r="B81" s="328"/>
      <c r="C81" s="24" t="str">
        <f t="shared" si="69"/>
        <v xml:space="preserve">29 ans </v>
      </c>
      <c r="D81" s="25">
        <f t="shared" si="70"/>
        <v>2022</v>
      </c>
      <c r="E81" s="27" t="str">
        <f t="shared" si="73"/>
        <v>6 ans, 1 mois et 30 jours</v>
      </c>
      <c r="F81" s="27" t="s">
        <v>35</v>
      </c>
      <c r="H81" s="26" t="str">
        <f t="shared" si="56"/>
        <v>2 ans, 1 mois et 30 jours</v>
      </c>
      <c r="I81" s="29" t="str">
        <f t="shared" si="39"/>
        <v>3 ans, 6 mois et 30 jours</v>
      </c>
      <c r="J81" s="28">
        <f t="shared" si="76"/>
        <v>44835</v>
      </c>
      <c r="K81" s="29">
        <f t="shared" si="74"/>
        <v>44865</v>
      </c>
      <c r="M81" s="30" t="str">
        <f t="shared" ca="1" si="77"/>
        <v/>
      </c>
      <c r="O81" s="31">
        <f t="shared" si="80"/>
        <v>0</v>
      </c>
      <c r="P81" s="31">
        <f t="shared" si="75"/>
        <v>0</v>
      </c>
      <c r="Y81" s="114" t="str">
        <f t="shared" si="71"/>
        <v/>
      </c>
      <c r="AB81" s="120" t="str">
        <f t="shared" si="35"/>
        <v/>
      </c>
      <c r="AC81" s="311">
        <f>SUM(Y81:Y83)</f>
        <v>0</v>
      </c>
      <c r="AD81" s="112"/>
      <c r="AE81" s="324">
        <v>25</v>
      </c>
      <c r="AF81" s="314">
        <f ca="1">OFFSET($AJ$13,((MOD(ROW(AE82)*4,3)/2)+1)*COUNTA(AE81)+IF(((MOD(ROW(AE82)*4,3)/2)+1)*COUNTA(AE81)=2,INT(ROW(AE75)/12),0),)</f>
        <v>0</v>
      </c>
      <c r="AG81" s="323" t="str">
        <f t="shared" ref="AG81" si="83">IF(AC81=0,"",IF(AC81&lt;AF81,"Alerte !",1))</f>
        <v/>
      </c>
    </row>
    <row r="82" spans="1:33" ht="15" customHeight="1" x14ac:dyDescent="0.25">
      <c r="A82" s="1">
        <v>75</v>
      </c>
      <c r="B82" s="328"/>
      <c r="C82" s="24" t="str">
        <f t="shared" si="69"/>
        <v xml:space="preserve">29 ans </v>
      </c>
      <c r="D82" s="25">
        <f t="shared" si="70"/>
        <v>2022</v>
      </c>
      <c r="E82" s="27" t="str">
        <f t="shared" si="73"/>
        <v>6 ans, 2 mois et 29 jours</v>
      </c>
      <c r="F82" s="27" t="s">
        <v>35</v>
      </c>
      <c r="H82" s="26" t="str">
        <f t="shared" si="56"/>
        <v>2 ans, 2 mois et 29 jours</v>
      </c>
      <c r="I82" s="29" t="str">
        <f t="shared" si="39"/>
        <v>3 ans, 7 mois et 29 jours</v>
      </c>
      <c r="J82" s="28">
        <f t="shared" si="76"/>
        <v>44866</v>
      </c>
      <c r="K82" s="29">
        <f t="shared" si="74"/>
        <v>44895</v>
      </c>
      <c r="M82" s="30" t="str">
        <f t="shared" ca="1" si="77"/>
        <v/>
      </c>
      <c r="O82" s="31">
        <f t="shared" si="80"/>
        <v>0</v>
      </c>
      <c r="P82" s="31">
        <f t="shared" si="75"/>
        <v>0</v>
      </c>
      <c r="Y82" s="114" t="str">
        <f t="shared" si="71"/>
        <v/>
      </c>
      <c r="AB82" s="120" t="str">
        <f t="shared" si="35"/>
        <v/>
      </c>
      <c r="AC82" s="312"/>
      <c r="AD82" s="112"/>
      <c r="AE82" s="324"/>
      <c r="AF82" s="315"/>
      <c r="AG82" s="323"/>
    </row>
    <row r="83" spans="1:33" ht="15" customHeight="1" thickBot="1" x14ac:dyDescent="0.3">
      <c r="A83" s="1">
        <v>76</v>
      </c>
      <c r="B83" s="328"/>
      <c r="C83" s="24" t="str">
        <f t="shared" si="69"/>
        <v xml:space="preserve">29 ans </v>
      </c>
      <c r="D83" s="25">
        <f t="shared" si="70"/>
        <v>2022</v>
      </c>
      <c r="E83" s="27" t="str">
        <f t="shared" si="73"/>
        <v>6 ans, 3 mois et 30 jours</v>
      </c>
      <c r="F83" s="27" t="s">
        <v>35</v>
      </c>
      <c r="H83" s="26" t="str">
        <f t="shared" si="56"/>
        <v>2 ans, 3 mois et 30 jours</v>
      </c>
      <c r="I83" s="29" t="str">
        <f t="shared" si="39"/>
        <v>3 ans, 8 mois et 30 jours</v>
      </c>
      <c r="J83" s="28">
        <f t="shared" si="76"/>
        <v>44896</v>
      </c>
      <c r="K83" s="29">
        <f t="shared" si="74"/>
        <v>44926</v>
      </c>
      <c r="M83" s="30" t="str">
        <f t="shared" ca="1" si="77"/>
        <v/>
      </c>
      <c r="O83" s="31">
        <f t="shared" si="80"/>
        <v>0</v>
      </c>
      <c r="P83" s="31">
        <f t="shared" si="75"/>
        <v>0</v>
      </c>
      <c r="Y83" s="114" t="str">
        <f t="shared" si="71"/>
        <v/>
      </c>
      <c r="AB83" s="120" t="str">
        <f t="shared" si="35"/>
        <v/>
      </c>
      <c r="AC83" s="313"/>
      <c r="AD83" s="112"/>
      <c r="AE83" s="324"/>
      <c r="AF83" s="316"/>
      <c r="AG83" s="323"/>
    </row>
    <row r="84" spans="1:33" ht="15" customHeight="1" x14ac:dyDescent="0.25">
      <c r="A84" s="1">
        <v>77</v>
      </c>
      <c r="B84" s="328" t="s">
        <v>47</v>
      </c>
      <c r="C84" s="24" t="str">
        <f t="shared" si="69"/>
        <v xml:space="preserve">29 ans </v>
      </c>
      <c r="D84" s="25">
        <f t="shared" si="70"/>
        <v>2023</v>
      </c>
      <c r="E84" s="27" t="str">
        <f t="shared" si="73"/>
        <v>6 ans, 4 mois et 30 jours</v>
      </c>
      <c r="F84" s="27" t="s">
        <v>35</v>
      </c>
      <c r="H84" s="26" t="str">
        <f t="shared" si="56"/>
        <v>2 ans, 4 mois et 30 jours</v>
      </c>
      <c r="I84" s="29" t="str">
        <f t="shared" si="39"/>
        <v>3 ans, 9 mois et 30 jours</v>
      </c>
      <c r="J84" s="28">
        <f t="shared" si="76"/>
        <v>44927</v>
      </c>
      <c r="K84" s="29">
        <f t="shared" si="74"/>
        <v>44957</v>
      </c>
      <c r="M84" s="30" t="str">
        <f t="shared" ca="1" si="77"/>
        <v/>
      </c>
      <c r="O84" s="31">
        <f t="shared" si="80"/>
        <v>0</v>
      </c>
      <c r="P84" s="31">
        <f t="shared" si="75"/>
        <v>0</v>
      </c>
      <c r="Y84" s="114" t="str">
        <f t="shared" si="71"/>
        <v/>
      </c>
      <c r="AB84" s="120" t="str">
        <f t="shared" si="35"/>
        <v/>
      </c>
      <c r="AC84" s="311">
        <f>SUM(Y84:Y86)</f>
        <v>0</v>
      </c>
      <c r="AD84" s="112"/>
      <c r="AE84" s="324">
        <v>26</v>
      </c>
      <c r="AF84" s="314">
        <f t="shared" ref="AF84" ca="1" si="84">OFFSET($AJ$13,((MOD(ROW(AE85)*4,3)/2)+1)*COUNTA(AE84)+IF(((MOD(ROW(AE85)*4,3)/2)+1)*COUNTA(AE84)=2,INT(ROW(AE78)/12),0),)</f>
        <v>0</v>
      </c>
      <c r="AG84" s="323" t="str">
        <f t="shared" ref="AG84" si="85">IF(AC84=0,"",IF(AC84&lt;AF84,"Alerte !",1))</f>
        <v/>
      </c>
    </row>
    <row r="85" spans="1:33" ht="15" customHeight="1" x14ac:dyDescent="0.25">
      <c r="A85" s="1">
        <v>78</v>
      </c>
      <c r="B85" s="328"/>
      <c r="C85" s="24" t="str">
        <f t="shared" si="69"/>
        <v xml:space="preserve">30 ans </v>
      </c>
      <c r="D85" s="25">
        <f t="shared" si="70"/>
        <v>2023</v>
      </c>
      <c r="E85" s="27" t="str">
        <f t="shared" si="73"/>
        <v>6 ans, 5 mois et 27 jours</v>
      </c>
      <c r="F85" s="27" t="s">
        <v>35</v>
      </c>
      <c r="H85" s="26" t="str">
        <f t="shared" si="56"/>
        <v>2 ans, 5 mois et 27 jours</v>
      </c>
      <c r="I85" s="29" t="str">
        <f t="shared" si="39"/>
        <v>3 ans, 10 mois et 27 jours</v>
      </c>
      <c r="J85" s="28">
        <f t="shared" si="76"/>
        <v>44958</v>
      </c>
      <c r="K85" s="29">
        <f t="shared" si="74"/>
        <v>44985</v>
      </c>
      <c r="M85" s="30" t="str">
        <f t="shared" ca="1" si="77"/>
        <v/>
      </c>
      <c r="O85" s="31">
        <f t="shared" si="80"/>
        <v>0</v>
      </c>
      <c r="P85" s="31">
        <f t="shared" si="75"/>
        <v>0</v>
      </c>
      <c r="Y85" s="114" t="str">
        <f t="shared" si="71"/>
        <v/>
      </c>
      <c r="AB85" s="120" t="str">
        <f t="shared" si="35"/>
        <v/>
      </c>
      <c r="AC85" s="312"/>
      <c r="AD85" s="112"/>
      <c r="AE85" s="324"/>
      <c r="AF85" s="315"/>
      <c r="AG85" s="323"/>
    </row>
    <row r="86" spans="1:33" ht="15" customHeight="1" thickBot="1" x14ac:dyDescent="0.3">
      <c r="A86" s="1">
        <v>79</v>
      </c>
      <c r="B86" s="328"/>
      <c r="C86" s="24" t="str">
        <f t="shared" si="69"/>
        <v xml:space="preserve">30 ans </v>
      </c>
      <c r="D86" s="25">
        <f t="shared" si="70"/>
        <v>2023</v>
      </c>
      <c r="E86" s="27" t="str">
        <f t="shared" si="73"/>
        <v>6 ans, 6 mois et 30 jours</v>
      </c>
      <c r="F86" s="27" t="s">
        <v>35</v>
      </c>
      <c r="H86" s="26" t="str">
        <f t="shared" si="56"/>
        <v>2 ans, 6 mois et 30 jours</v>
      </c>
      <c r="I86" s="29" t="str">
        <f t="shared" si="39"/>
        <v>3 ans, 11 mois et 30 jours</v>
      </c>
      <c r="J86" s="28">
        <f t="shared" si="76"/>
        <v>44986</v>
      </c>
      <c r="K86" s="29">
        <f t="shared" si="74"/>
        <v>45016</v>
      </c>
      <c r="M86" s="30" t="str">
        <f t="shared" ca="1" si="77"/>
        <v/>
      </c>
      <c r="O86" s="31">
        <f t="shared" si="80"/>
        <v>0</v>
      </c>
      <c r="P86" s="31">
        <f t="shared" si="75"/>
        <v>0</v>
      </c>
      <c r="Y86" s="114" t="str">
        <f t="shared" si="71"/>
        <v/>
      </c>
      <c r="AB86" s="120" t="str">
        <f t="shared" si="35"/>
        <v/>
      </c>
      <c r="AC86" s="313"/>
      <c r="AD86" s="112"/>
      <c r="AE86" s="324"/>
      <c r="AF86" s="316"/>
      <c r="AG86" s="323"/>
    </row>
    <row r="87" spans="1:33" ht="15" customHeight="1" x14ac:dyDescent="0.25">
      <c r="A87" s="1">
        <v>80</v>
      </c>
      <c r="B87" s="328"/>
      <c r="C87" s="24" t="str">
        <f t="shared" si="69"/>
        <v xml:space="preserve">30 ans </v>
      </c>
      <c r="D87" s="25">
        <f t="shared" si="70"/>
        <v>2023</v>
      </c>
      <c r="E87" s="27" t="str">
        <f t="shared" si="73"/>
        <v>6 ans, 7 mois et 29 jours</v>
      </c>
      <c r="F87" s="27" t="s">
        <v>35</v>
      </c>
      <c r="H87" s="26" t="str">
        <f t="shared" si="56"/>
        <v>2 ans, 7 mois et 29 jours</v>
      </c>
      <c r="I87" s="29" t="str">
        <f t="shared" si="39"/>
        <v>4 ans, 0 mois et 29 jours</v>
      </c>
      <c r="J87" s="28">
        <f t="shared" si="76"/>
        <v>45017</v>
      </c>
      <c r="K87" s="29">
        <f t="shared" si="74"/>
        <v>45046</v>
      </c>
      <c r="M87" s="30" t="str">
        <f t="shared" ca="1" si="77"/>
        <v/>
      </c>
      <c r="O87" s="31">
        <f t="shared" si="80"/>
        <v>0</v>
      </c>
      <c r="P87" s="31">
        <f t="shared" si="75"/>
        <v>0</v>
      </c>
      <c r="Y87" s="114" t="str">
        <f t="shared" si="71"/>
        <v/>
      </c>
      <c r="AB87" s="120" t="str">
        <f t="shared" si="35"/>
        <v/>
      </c>
      <c r="AC87" s="311">
        <f>SUM(Y87:Y89)</f>
        <v>0</v>
      </c>
      <c r="AD87" s="112"/>
      <c r="AE87" s="324">
        <v>27</v>
      </c>
      <c r="AF87" s="314">
        <f t="shared" ref="AF87" ca="1" si="86">OFFSET($AJ$13,((MOD(ROW(AE88)*4,3)/2)+1)*COUNTA(AE87)+IF(((MOD(ROW(AE88)*4,3)/2)+1)*COUNTA(AE87)=2,INT(ROW(AE81)/12),0),)</f>
        <v>0</v>
      </c>
      <c r="AG87" s="323" t="str">
        <f t="shared" ref="AG87" si="87">IF(AC87=0,"",IF(AC87&lt;AF87,"Alerte !",1))</f>
        <v/>
      </c>
    </row>
    <row r="88" spans="1:33" ht="15" customHeight="1" x14ac:dyDescent="0.25">
      <c r="A88" s="1">
        <v>81</v>
      </c>
      <c r="B88" s="328"/>
      <c r="C88" s="24" t="str">
        <f t="shared" si="69"/>
        <v xml:space="preserve">30 ans </v>
      </c>
      <c r="D88" s="25">
        <f t="shared" si="70"/>
        <v>2023</v>
      </c>
      <c r="E88" s="27" t="str">
        <f t="shared" si="73"/>
        <v>6 ans, 8 mois et 30 jours</v>
      </c>
      <c r="F88" s="27" t="s">
        <v>35</v>
      </c>
      <c r="H88" s="26" t="str">
        <f t="shared" si="56"/>
        <v>2 ans, 8 mois et 30 jours</v>
      </c>
      <c r="I88" s="29" t="str">
        <f t="shared" si="39"/>
        <v>4 ans, 1 mois et 30 jours</v>
      </c>
      <c r="J88" s="28">
        <f t="shared" si="76"/>
        <v>45047</v>
      </c>
      <c r="K88" s="29">
        <f t="shared" si="74"/>
        <v>45077</v>
      </c>
      <c r="M88" s="30" t="str">
        <f t="shared" ca="1" si="77"/>
        <v/>
      </c>
      <c r="O88" s="31">
        <f t="shared" si="80"/>
        <v>0</v>
      </c>
      <c r="P88" s="31">
        <f t="shared" si="75"/>
        <v>0</v>
      </c>
      <c r="Y88" s="114" t="str">
        <f t="shared" si="71"/>
        <v/>
      </c>
      <c r="AB88" s="120" t="str">
        <f t="shared" si="35"/>
        <v/>
      </c>
      <c r="AC88" s="312"/>
      <c r="AD88" s="112"/>
      <c r="AE88" s="324"/>
      <c r="AF88" s="315"/>
      <c r="AG88" s="323"/>
    </row>
    <row r="89" spans="1:33" ht="15" customHeight="1" thickBot="1" x14ac:dyDescent="0.3">
      <c r="A89" s="1">
        <v>82</v>
      </c>
      <c r="B89" s="328"/>
      <c r="C89" s="24" t="str">
        <f t="shared" si="69"/>
        <v xml:space="preserve">30 ans </v>
      </c>
      <c r="D89" s="25">
        <f t="shared" si="70"/>
        <v>2023</v>
      </c>
      <c r="E89" s="27" t="str">
        <f t="shared" si="73"/>
        <v>6 ans, 9 mois et 29 jours</v>
      </c>
      <c r="F89" s="27" t="s">
        <v>35</v>
      </c>
      <c r="H89" s="26" t="str">
        <f t="shared" si="56"/>
        <v>2 ans, 9 mois et 29 jours</v>
      </c>
      <c r="I89" s="29" t="str">
        <f t="shared" si="39"/>
        <v>4 ans, 2 mois et 29 jours</v>
      </c>
      <c r="J89" s="28">
        <f t="shared" si="76"/>
        <v>45078</v>
      </c>
      <c r="K89" s="29">
        <f t="shared" si="74"/>
        <v>45107</v>
      </c>
      <c r="M89" s="30" t="str">
        <f t="shared" ca="1" si="77"/>
        <v/>
      </c>
      <c r="O89" s="31">
        <f t="shared" si="80"/>
        <v>0</v>
      </c>
      <c r="P89" s="31">
        <f t="shared" si="75"/>
        <v>0</v>
      </c>
      <c r="Y89" s="114" t="str">
        <f t="shared" si="71"/>
        <v/>
      </c>
      <c r="AB89" s="120" t="str">
        <f t="shared" si="35"/>
        <v/>
      </c>
      <c r="AC89" s="313"/>
      <c r="AD89" s="112"/>
      <c r="AE89" s="324"/>
      <c r="AF89" s="316"/>
      <c r="AG89" s="323"/>
    </row>
    <row r="90" spans="1:33" ht="15" customHeight="1" x14ac:dyDescent="0.25">
      <c r="A90" s="1">
        <v>83</v>
      </c>
      <c r="B90" s="328"/>
      <c r="C90" s="24" t="str">
        <f t="shared" si="69"/>
        <v xml:space="preserve">30 ans </v>
      </c>
      <c r="D90" s="25">
        <f t="shared" si="70"/>
        <v>2023</v>
      </c>
      <c r="E90" s="27" t="str">
        <f t="shared" si="73"/>
        <v>6 ans, 10 mois et 30 jours</v>
      </c>
      <c r="F90" s="27" t="s">
        <v>35</v>
      </c>
      <c r="H90" s="26" t="str">
        <f t="shared" si="56"/>
        <v>2 ans, 10 mois et 30 jours</v>
      </c>
      <c r="I90" s="29" t="str">
        <f t="shared" si="39"/>
        <v>4 ans, 3 mois et 30 jours</v>
      </c>
      <c r="J90" s="28">
        <f t="shared" si="76"/>
        <v>45108</v>
      </c>
      <c r="K90" s="29">
        <f t="shared" si="74"/>
        <v>45138</v>
      </c>
      <c r="M90" s="30" t="str">
        <f t="shared" ca="1" si="77"/>
        <v/>
      </c>
      <c r="O90" s="31">
        <f t="shared" si="80"/>
        <v>0</v>
      </c>
      <c r="P90" s="31">
        <f t="shared" si="75"/>
        <v>0</v>
      </c>
      <c r="Y90" s="114" t="str">
        <f t="shared" si="71"/>
        <v/>
      </c>
      <c r="AB90" s="120" t="str">
        <f t="shared" si="35"/>
        <v/>
      </c>
      <c r="AC90" s="311">
        <f>SUM(Y90:Y92)</f>
        <v>0</v>
      </c>
      <c r="AD90" s="112"/>
      <c r="AE90" s="324">
        <v>28</v>
      </c>
      <c r="AF90" s="314">
        <f t="shared" ref="AF90" ca="1" si="88">OFFSET($AJ$13,((MOD(ROW(AE91)*4,3)/2)+1)*COUNTA(AE90)+IF(((MOD(ROW(AE91)*4,3)/2)+1)*COUNTA(AE90)=2,INT(ROW(AE84)/12),0),)</f>
        <v>0</v>
      </c>
      <c r="AG90" s="323" t="str">
        <f t="shared" ref="AG90" si="89">IF(AC90=0,"",IF(AC90&lt;AF90,"Alerte !",1))</f>
        <v/>
      </c>
    </row>
    <row r="91" spans="1:33" ht="15" customHeight="1" x14ac:dyDescent="0.25">
      <c r="A91" s="1">
        <v>84</v>
      </c>
      <c r="B91" s="328"/>
      <c r="C91" s="24" t="str">
        <f t="shared" si="69"/>
        <v xml:space="preserve">30 ans </v>
      </c>
      <c r="D91" s="25">
        <f t="shared" si="70"/>
        <v>2023</v>
      </c>
      <c r="E91" s="27" t="str">
        <f t="shared" si="73"/>
        <v>6 ans, 11 mois et 30 jours</v>
      </c>
      <c r="F91" s="27" t="s">
        <v>35</v>
      </c>
      <c r="H91" s="26" t="str">
        <f t="shared" si="56"/>
        <v>2 ans, 11 mois et 30 jours</v>
      </c>
      <c r="I91" s="29" t="str">
        <f t="shared" si="39"/>
        <v>4 ans, 4 mois et 30 jours</v>
      </c>
      <c r="J91" s="28">
        <f t="shared" si="76"/>
        <v>45139</v>
      </c>
      <c r="K91" s="29">
        <f t="shared" si="74"/>
        <v>45169</v>
      </c>
      <c r="M91" s="30" t="str">
        <f t="shared" ca="1" si="77"/>
        <v/>
      </c>
      <c r="O91" s="31">
        <f t="shared" si="80"/>
        <v>0</v>
      </c>
      <c r="P91" s="31">
        <f t="shared" si="75"/>
        <v>0</v>
      </c>
      <c r="Y91" s="114" t="str">
        <f t="shared" si="71"/>
        <v/>
      </c>
      <c r="AB91" s="120" t="str">
        <f t="shared" si="35"/>
        <v/>
      </c>
      <c r="AC91" s="312"/>
      <c r="AD91" s="112"/>
      <c r="AE91" s="324"/>
      <c r="AF91" s="315"/>
      <c r="AG91" s="323"/>
    </row>
    <row r="92" spans="1:33" ht="15" customHeight="1" thickBot="1" x14ac:dyDescent="0.3">
      <c r="A92" s="1">
        <v>85</v>
      </c>
      <c r="B92" s="328"/>
      <c r="C92" s="24" t="str">
        <f t="shared" si="69"/>
        <v xml:space="preserve">30 ans </v>
      </c>
      <c r="D92" s="25">
        <f t="shared" si="70"/>
        <v>2023</v>
      </c>
      <c r="E92" s="27" t="str">
        <f t="shared" si="73"/>
        <v>7 ans, 0 mois et 29 jours</v>
      </c>
      <c r="F92" s="27" t="s">
        <v>35</v>
      </c>
      <c r="H92" s="26" t="str">
        <f t="shared" si="56"/>
        <v>3 ans, 0 mois et 29 jours</v>
      </c>
      <c r="I92" s="29" t="str">
        <f t="shared" si="39"/>
        <v>4 ans, 5 mois et 29 jours</v>
      </c>
      <c r="J92" s="28">
        <f t="shared" si="76"/>
        <v>45170</v>
      </c>
      <c r="K92" s="29">
        <f t="shared" si="74"/>
        <v>45199</v>
      </c>
      <c r="M92" s="30" t="str">
        <f t="shared" ca="1" si="77"/>
        <v/>
      </c>
      <c r="O92" s="31">
        <f t="shared" si="80"/>
        <v>0</v>
      </c>
      <c r="P92" s="31">
        <f t="shared" si="75"/>
        <v>0</v>
      </c>
      <c r="Y92" s="114" t="str">
        <f t="shared" si="71"/>
        <v/>
      </c>
      <c r="AB92" s="120" t="str">
        <f t="shared" si="35"/>
        <v/>
      </c>
      <c r="AC92" s="313"/>
      <c r="AD92" s="112"/>
      <c r="AE92" s="324"/>
      <c r="AF92" s="316"/>
      <c r="AG92" s="323"/>
    </row>
    <row r="93" spans="1:33" ht="15" customHeight="1" x14ac:dyDescent="0.25">
      <c r="A93" s="1">
        <v>86</v>
      </c>
      <c r="B93" s="328"/>
      <c r="C93" s="24" t="str">
        <f t="shared" si="69"/>
        <v xml:space="preserve">30 ans </v>
      </c>
      <c r="D93" s="25">
        <f t="shared" si="70"/>
        <v>2023</v>
      </c>
      <c r="E93" s="27" t="str">
        <f t="shared" si="73"/>
        <v>7 ans, 1 mois et 30 jours</v>
      </c>
      <c r="F93" s="27" t="s">
        <v>35</v>
      </c>
      <c r="H93" s="26" t="str">
        <f t="shared" si="56"/>
        <v>3 ans, 1 mois et 30 jours</v>
      </c>
      <c r="I93" s="29" t="str">
        <f t="shared" si="39"/>
        <v>4 ans, 6 mois et 30 jours</v>
      </c>
      <c r="J93" s="28">
        <f t="shared" si="76"/>
        <v>45200</v>
      </c>
      <c r="K93" s="29">
        <f t="shared" si="74"/>
        <v>45230</v>
      </c>
      <c r="M93" s="30" t="str">
        <f t="shared" ca="1" si="77"/>
        <v/>
      </c>
      <c r="O93" s="31">
        <f t="shared" si="80"/>
        <v>0</v>
      </c>
      <c r="P93" s="31">
        <f t="shared" si="75"/>
        <v>0</v>
      </c>
      <c r="Y93" s="114" t="str">
        <f t="shared" si="71"/>
        <v/>
      </c>
      <c r="AB93" s="120" t="str">
        <f t="shared" si="35"/>
        <v/>
      </c>
      <c r="AC93" s="311">
        <f>SUM(Y93:Y95)</f>
        <v>0</v>
      </c>
      <c r="AD93" s="112"/>
      <c r="AE93" s="324">
        <v>29</v>
      </c>
      <c r="AF93" s="314">
        <f t="shared" ref="AF93" ca="1" si="90">OFFSET($AJ$13,((MOD(ROW(AE94)*4,3)/2)+1)*COUNTA(AE93)+IF(((MOD(ROW(AE94)*4,3)/2)+1)*COUNTA(AE93)=2,INT(ROW(AE87)/12),0),)</f>
        <v>0</v>
      </c>
      <c r="AG93" s="323" t="str">
        <f t="shared" ref="AG93" si="91">IF(AC93=0,"",IF(AC93&lt;AF93,"Alerte !",1))</f>
        <v/>
      </c>
    </row>
    <row r="94" spans="1:33" ht="15" customHeight="1" x14ac:dyDescent="0.25">
      <c r="A94" s="1">
        <v>87</v>
      </c>
      <c r="B94" s="328"/>
      <c r="C94" s="24" t="str">
        <f t="shared" si="69"/>
        <v xml:space="preserve">30 ans </v>
      </c>
      <c r="D94" s="25">
        <f t="shared" si="70"/>
        <v>2023</v>
      </c>
      <c r="E94" s="27" t="str">
        <f t="shared" si="73"/>
        <v>7 ans, 2 mois et 29 jours</v>
      </c>
      <c r="F94" s="27" t="s">
        <v>35</v>
      </c>
      <c r="H94" s="26" t="str">
        <f t="shared" si="56"/>
        <v>3 ans, 2 mois et 29 jours</v>
      </c>
      <c r="I94" s="29" t="str">
        <f t="shared" si="39"/>
        <v>4 ans, 7 mois et 29 jours</v>
      </c>
      <c r="J94" s="28">
        <f t="shared" si="76"/>
        <v>45231</v>
      </c>
      <c r="K94" s="29">
        <f t="shared" si="74"/>
        <v>45260</v>
      </c>
      <c r="M94" s="30" t="str">
        <f t="shared" ca="1" si="77"/>
        <v/>
      </c>
      <c r="O94" s="31">
        <f t="shared" si="80"/>
        <v>0</v>
      </c>
      <c r="P94" s="31">
        <f t="shared" si="75"/>
        <v>0</v>
      </c>
      <c r="Y94" s="114" t="str">
        <f t="shared" si="71"/>
        <v/>
      </c>
      <c r="AB94" s="120" t="str">
        <f t="shared" si="35"/>
        <v/>
      </c>
      <c r="AC94" s="312"/>
      <c r="AD94" s="112"/>
      <c r="AE94" s="324"/>
      <c r="AF94" s="315"/>
      <c r="AG94" s="323"/>
    </row>
    <row r="95" spans="1:33" ht="15" customHeight="1" thickBot="1" x14ac:dyDescent="0.3">
      <c r="A95" s="1">
        <v>88</v>
      </c>
      <c r="B95" s="328"/>
      <c r="C95" s="24" t="str">
        <f t="shared" si="69"/>
        <v xml:space="preserve">30 ans </v>
      </c>
      <c r="D95" s="25">
        <f t="shared" si="70"/>
        <v>2023</v>
      </c>
      <c r="E95" s="27" t="str">
        <f t="shared" si="73"/>
        <v>7 ans, 3 mois et 30 jours</v>
      </c>
      <c r="F95" s="27" t="s">
        <v>35</v>
      </c>
      <c r="H95" s="26" t="str">
        <f t="shared" si="56"/>
        <v>3 ans, 3 mois et 30 jours</v>
      </c>
      <c r="I95" s="29" t="str">
        <f t="shared" si="39"/>
        <v>4 ans, 8 mois et 30 jours</v>
      </c>
      <c r="J95" s="28">
        <f t="shared" si="76"/>
        <v>45261</v>
      </c>
      <c r="K95" s="29">
        <f t="shared" si="74"/>
        <v>45291</v>
      </c>
      <c r="M95" s="30" t="str">
        <f t="shared" ca="1" si="77"/>
        <v/>
      </c>
      <c r="O95" s="31">
        <f t="shared" si="80"/>
        <v>0</v>
      </c>
      <c r="P95" s="31">
        <f t="shared" si="75"/>
        <v>0</v>
      </c>
      <c r="Y95" s="114" t="str">
        <f t="shared" si="71"/>
        <v/>
      </c>
      <c r="AB95" s="120" t="str">
        <f t="shared" si="35"/>
        <v/>
      </c>
      <c r="AC95" s="313"/>
      <c r="AD95" s="112"/>
      <c r="AE95" s="324"/>
      <c r="AF95" s="316"/>
      <c r="AG95" s="323"/>
    </row>
    <row r="96" spans="1:33" ht="15" customHeight="1" x14ac:dyDescent="0.25">
      <c r="A96" s="1">
        <v>89</v>
      </c>
      <c r="B96" s="328" t="s">
        <v>48</v>
      </c>
      <c r="C96" s="24" t="str">
        <f t="shared" si="69"/>
        <v xml:space="preserve">30 ans </v>
      </c>
      <c r="D96" s="25">
        <f t="shared" si="70"/>
        <v>2024</v>
      </c>
      <c r="E96" s="27" t="str">
        <f t="shared" si="73"/>
        <v>7 ans, 4 mois et 30 jours</v>
      </c>
      <c r="F96" s="27" t="s">
        <v>35</v>
      </c>
      <c r="H96" s="26" t="str">
        <f t="shared" si="56"/>
        <v>3 ans, 4 mois et 30 jours</v>
      </c>
      <c r="I96" s="29" t="str">
        <f t="shared" si="39"/>
        <v>4 ans, 9 mois et 30 jours</v>
      </c>
      <c r="J96" s="28">
        <f t="shared" si="76"/>
        <v>45292</v>
      </c>
      <c r="K96" s="29">
        <f t="shared" si="74"/>
        <v>45322</v>
      </c>
      <c r="M96" s="30" t="str">
        <f t="shared" ca="1" si="77"/>
        <v/>
      </c>
      <c r="O96" s="31">
        <f t="shared" si="80"/>
        <v>0</v>
      </c>
      <c r="P96" s="31">
        <f t="shared" si="75"/>
        <v>0</v>
      </c>
      <c r="Y96" s="114" t="str">
        <f t="shared" si="71"/>
        <v/>
      </c>
      <c r="AB96" s="120" t="str">
        <f t="shared" si="35"/>
        <v/>
      </c>
      <c r="AC96" s="311">
        <f>SUM(Y96:Y98)</f>
        <v>0</v>
      </c>
      <c r="AD96" s="112"/>
      <c r="AE96" s="324">
        <v>30</v>
      </c>
      <c r="AF96" s="314">
        <f t="shared" ref="AF96" ca="1" si="92">OFFSET($AJ$13,((MOD(ROW(AE97)*4,3)/2)+1)*COUNTA(AE96)+IF(((MOD(ROW(AE97)*4,3)/2)+1)*COUNTA(AE96)=2,INT(ROW(AE90)/12),0),)</f>
        <v>0</v>
      </c>
      <c r="AG96" s="323" t="str">
        <f t="shared" ref="AG96" si="93">IF(AC96=0,"",IF(AC96&lt;AF96,"Alerte !",1))</f>
        <v/>
      </c>
    </row>
    <row r="97" spans="1:33" ht="15" customHeight="1" x14ac:dyDescent="0.25">
      <c r="A97" s="1">
        <v>90</v>
      </c>
      <c r="B97" s="328"/>
      <c r="C97" s="24" t="str">
        <f t="shared" si="69"/>
        <v xml:space="preserve">31 ans </v>
      </c>
      <c r="D97" s="25">
        <f t="shared" si="70"/>
        <v>2024</v>
      </c>
      <c r="E97" s="27" t="str">
        <f t="shared" si="73"/>
        <v>7 ans, 5 mois et 28 jours</v>
      </c>
      <c r="F97" s="27" t="s">
        <v>35</v>
      </c>
      <c r="H97" s="26" t="str">
        <f t="shared" si="56"/>
        <v>3 ans, 5 mois et 28 jours</v>
      </c>
      <c r="I97" s="29" t="str">
        <f t="shared" si="39"/>
        <v>4 ans, 10 mois et 28 jours</v>
      </c>
      <c r="J97" s="28">
        <f t="shared" si="76"/>
        <v>45323</v>
      </c>
      <c r="K97" s="29">
        <f t="shared" si="74"/>
        <v>45351</v>
      </c>
      <c r="M97" s="30" t="str">
        <f t="shared" ca="1" si="77"/>
        <v/>
      </c>
      <c r="O97" s="31">
        <f t="shared" si="80"/>
        <v>0</v>
      </c>
      <c r="P97" s="31">
        <f t="shared" si="75"/>
        <v>0</v>
      </c>
      <c r="Y97" s="114" t="str">
        <f t="shared" si="71"/>
        <v/>
      </c>
      <c r="AB97" s="120" t="str">
        <f t="shared" si="35"/>
        <v/>
      </c>
      <c r="AC97" s="312"/>
      <c r="AD97" s="112"/>
      <c r="AE97" s="324"/>
      <c r="AF97" s="315"/>
      <c r="AG97" s="323"/>
    </row>
    <row r="98" spans="1:33" ht="15" customHeight="1" thickBot="1" x14ac:dyDescent="0.3">
      <c r="A98" s="1">
        <v>91</v>
      </c>
      <c r="B98" s="328"/>
      <c r="C98" s="24" t="str">
        <f t="shared" si="69"/>
        <v xml:space="preserve">31 ans </v>
      </c>
      <c r="D98" s="25">
        <f t="shared" si="70"/>
        <v>2024</v>
      </c>
      <c r="E98" s="27" t="str">
        <f t="shared" si="73"/>
        <v>7 ans, 6 mois et 30 jours</v>
      </c>
      <c r="F98" s="27" t="s">
        <v>35</v>
      </c>
      <c r="H98" s="26" t="str">
        <f t="shared" si="56"/>
        <v>3 ans, 6 mois et 30 jours</v>
      </c>
      <c r="I98" s="29" t="str">
        <f t="shared" si="39"/>
        <v>4 ans, 11 mois et 30 jours</v>
      </c>
      <c r="J98" s="28">
        <f t="shared" si="76"/>
        <v>45352</v>
      </c>
      <c r="K98" s="29">
        <f t="shared" si="74"/>
        <v>45382</v>
      </c>
      <c r="M98" s="30" t="str">
        <f t="shared" ca="1" si="77"/>
        <v/>
      </c>
      <c r="O98" s="31">
        <f t="shared" si="80"/>
        <v>0</v>
      </c>
      <c r="P98" s="31">
        <f t="shared" si="75"/>
        <v>0</v>
      </c>
      <c r="Y98" s="114" t="str">
        <f t="shared" si="71"/>
        <v/>
      </c>
      <c r="AB98" s="120" t="str">
        <f t="shared" si="35"/>
        <v/>
      </c>
      <c r="AC98" s="313"/>
      <c r="AD98" s="112"/>
      <c r="AE98" s="324"/>
      <c r="AF98" s="316"/>
      <c r="AG98" s="323"/>
    </row>
    <row r="99" spans="1:33" ht="15" customHeight="1" x14ac:dyDescent="0.25">
      <c r="A99" s="1">
        <v>92</v>
      </c>
      <c r="B99" s="328"/>
      <c r="C99" s="24" t="str">
        <f t="shared" si="69"/>
        <v xml:space="preserve">31 ans </v>
      </c>
      <c r="D99" s="25">
        <f t="shared" si="70"/>
        <v>2024</v>
      </c>
      <c r="E99" s="27" t="str">
        <f t="shared" si="73"/>
        <v>7 ans, 7 mois et 29 jours</v>
      </c>
      <c r="F99" s="27" t="s">
        <v>35</v>
      </c>
      <c r="H99" s="26" t="str">
        <f t="shared" si="56"/>
        <v>3 ans, 7 mois et 29 jours</v>
      </c>
      <c r="I99" s="29" t="str">
        <f t="shared" si="39"/>
        <v>5 ans, 0 mois et 29 jours</v>
      </c>
      <c r="J99" s="191">
        <f t="shared" si="76"/>
        <v>45383</v>
      </c>
      <c r="K99" s="192">
        <f t="shared" si="74"/>
        <v>45412</v>
      </c>
      <c r="L99" s="111"/>
      <c r="M99" s="187" t="str">
        <f t="shared" ca="1" si="77"/>
        <v/>
      </c>
      <c r="N99" s="111"/>
      <c r="O99" s="251">
        <f t="shared" si="80"/>
        <v>0</v>
      </c>
      <c r="P99" s="31">
        <f t="shared" si="75"/>
        <v>0</v>
      </c>
      <c r="Y99" s="114" t="str">
        <f t="shared" si="71"/>
        <v/>
      </c>
      <c r="AB99" s="120" t="str">
        <f t="shared" si="35"/>
        <v/>
      </c>
      <c r="AC99" s="311">
        <f>SUM(Y99:Y101)</f>
        <v>0</v>
      </c>
      <c r="AD99" s="112"/>
      <c r="AE99" s="324">
        <v>31</v>
      </c>
      <c r="AF99" s="314">
        <f t="shared" ref="AF99" ca="1" si="94">OFFSET($AJ$13,((MOD(ROW(AE100)*4,3)/2)+1)*COUNTA(AE99)+IF(((MOD(ROW(AE100)*4,3)/2)+1)*COUNTA(AE99)=2,INT(ROW(AE93)/12),0),)</f>
        <v>0</v>
      </c>
      <c r="AG99" s="323" t="str">
        <f t="shared" ref="AG99" si="95">IF(AC99=0,"",IF(AC99&lt;AF99,"Alerte !",1))</f>
        <v/>
      </c>
    </row>
    <row r="100" spans="1:33" ht="15" customHeight="1" x14ac:dyDescent="0.25">
      <c r="A100" s="1">
        <v>93</v>
      </c>
      <c r="B100" s="328"/>
      <c r="C100" s="24" t="str">
        <f t="shared" si="69"/>
        <v xml:space="preserve">31 ans </v>
      </c>
      <c r="D100" s="25">
        <f t="shared" si="70"/>
        <v>2024</v>
      </c>
      <c r="E100" s="27" t="str">
        <f t="shared" si="73"/>
        <v>7 ans, 8 mois et 30 jours</v>
      </c>
      <c r="F100" s="27" t="s">
        <v>35</v>
      </c>
      <c r="H100" s="26" t="str">
        <f t="shared" si="56"/>
        <v>3 ans, 8 mois et 30 jours</v>
      </c>
      <c r="I100" s="29" t="str">
        <f t="shared" si="39"/>
        <v>5 ans, 1 mois et 30 jours</v>
      </c>
      <c r="J100" s="28">
        <f t="shared" si="76"/>
        <v>45413</v>
      </c>
      <c r="K100" s="29">
        <f t="shared" si="74"/>
        <v>45443</v>
      </c>
      <c r="M100" s="30" t="str">
        <f t="shared" ca="1" si="77"/>
        <v/>
      </c>
      <c r="O100" s="31">
        <f t="shared" si="80"/>
        <v>0</v>
      </c>
      <c r="P100" s="31">
        <f t="shared" si="75"/>
        <v>0</v>
      </c>
      <c r="Y100" s="114" t="str">
        <f t="shared" si="71"/>
        <v/>
      </c>
      <c r="AB100" s="120" t="str">
        <f t="shared" ref="AB100:AB163" si="96">IF(Y100="","",Y100-Z100-AA100)</f>
        <v/>
      </c>
      <c r="AC100" s="312"/>
      <c r="AD100" s="112"/>
      <c r="AE100" s="324"/>
      <c r="AF100" s="315"/>
      <c r="AG100" s="323"/>
    </row>
    <row r="101" spans="1:33" ht="15" customHeight="1" thickBot="1" x14ac:dyDescent="0.3">
      <c r="A101" s="1">
        <v>94</v>
      </c>
      <c r="B101" s="328"/>
      <c r="C101" s="24" t="str">
        <f t="shared" si="69"/>
        <v xml:space="preserve">31 ans </v>
      </c>
      <c r="D101" s="25">
        <f t="shared" si="70"/>
        <v>2024</v>
      </c>
      <c r="E101" s="27" t="str">
        <f t="shared" si="73"/>
        <v>7 ans, 9 mois et 29 jours</v>
      </c>
      <c r="F101" s="27" t="s">
        <v>35</v>
      </c>
      <c r="H101" s="26" t="str">
        <f t="shared" si="56"/>
        <v>3 ans, 9 mois et 29 jours</v>
      </c>
      <c r="I101" s="29" t="str">
        <f t="shared" si="39"/>
        <v>5 ans, 2 mois et 29 jours</v>
      </c>
      <c r="J101" s="28">
        <f t="shared" si="76"/>
        <v>45444</v>
      </c>
      <c r="K101" s="29">
        <f t="shared" si="74"/>
        <v>45473</v>
      </c>
      <c r="M101" s="30" t="str">
        <f t="shared" ca="1" si="77"/>
        <v/>
      </c>
      <c r="O101" s="31">
        <f t="shared" si="80"/>
        <v>0</v>
      </c>
      <c r="P101" s="31">
        <f t="shared" si="75"/>
        <v>0</v>
      </c>
      <c r="Y101" s="114" t="str">
        <f t="shared" si="71"/>
        <v/>
      </c>
      <c r="AB101" s="120" t="str">
        <f t="shared" si="96"/>
        <v/>
      </c>
      <c r="AC101" s="313"/>
      <c r="AD101" s="112"/>
      <c r="AE101" s="324"/>
      <c r="AF101" s="316"/>
      <c r="AG101" s="323"/>
    </row>
    <row r="102" spans="1:33" ht="15" customHeight="1" x14ac:dyDescent="0.25">
      <c r="A102" s="1">
        <v>95</v>
      </c>
      <c r="B102" s="328"/>
      <c r="C102" s="24" t="str">
        <f t="shared" si="69"/>
        <v xml:space="preserve">31 ans </v>
      </c>
      <c r="D102" s="25">
        <f t="shared" si="70"/>
        <v>2024</v>
      </c>
      <c r="E102" s="27" t="str">
        <f t="shared" si="73"/>
        <v>7 ans, 10 mois et 30 jours</v>
      </c>
      <c r="F102" s="27" t="s">
        <v>35</v>
      </c>
      <c r="H102" s="26" t="str">
        <f t="shared" si="56"/>
        <v>3 ans, 10 mois et 30 jours</v>
      </c>
      <c r="I102" s="29" t="str">
        <f t="shared" si="39"/>
        <v>5 ans, 3 mois et 30 jours</v>
      </c>
      <c r="J102" s="28">
        <f t="shared" si="76"/>
        <v>45474</v>
      </c>
      <c r="K102" s="29">
        <f t="shared" si="74"/>
        <v>45504</v>
      </c>
      <c r="M102" s="30" t="str">
        <f t="shared" ca="1" si="77"/>
        <v/>
      </c>
      <c r="O102" s="31">
        <f t="shared" si="80"/>
        <v>0</v>
      </c>
      <c r="P102" s="31">
        <f t="shared" si="75"/>
        <v>0</v>
      </c>
      <c r="Y102" s="114" t="str">
        <f t="shared" si="71"/>
        <v/>
      </c>
      <c r="AB102" s="120" t="str">
        <f t="shared" si="96"/>
        <v/>
      </c>
      <c r="AC102" s="311">
        <f>SUM(Y102:Y104)</f>
        <v>0</v>
      </c>
      <c r="AD102" s="112"/>
      <c r="AE102" s="324">
        <v>32</v>
      </c>
      <c r="AF102" s="314">
        <f t="shared" ref="AF102" ca="1" si="97">OFFSET($AJ$13,((MOD(ROW(AE103)*4,3)/2)+1)*COUNTA(AE102)+IF(((MOD(ROW(AE103)*4,3)/2)+1)*COUNTA(AE102)=2,INT(ROW(AE96)/12),0),)</f>
        <v>0</v>
      </c>
      <c r="AG102" s="323" t="str">
        <f t="shared" ref="AG102" si="98">IF(AC102=0,"",IF(AC102&lt;AF102,"Alerte !",1))</f>
        <v/>
      </c>
    </row>
    <row r="103" spans="1:33" ht="15" customHeight="1" x14ac:dyDescent="0.25">
      <c r="A103" s="1">
        <v>96</v>
      </c>
      <c r="B103" s="328"/>
      <c r="C103" s="24" t="str">
        <f t="shared" si="69"/>
        <v xml:space="preserve">31 ans </v>
      </c>
      <c r="D103" s="25">
        <f t="shared" si="70"/>
        <v>2024</v>
      </c>
      <c r="E103" s="27" t="str">
        <f t="shared" si="73"/>
        <v>7 ans, 11 mois et 30 jours</v>
      </c>
      <c r="F103" s="27" t="s">
        <v>35</v>
      </c>
      <c r="H103" s="26" t="str">
        <f t="shared" si="56"/>
        <v>3 ans, 11 mois et 30 jours</v>
      </c>
      <c r="I103" s="29" t="str">
        <f t="shared" ref="I103:I166" si="99">IF(A103="","",DATEDIF($J$39,K103,"y")&amp;IF(DATEDIF($J$39,K103,"y")&gt;1," ans, "," an, ")&amp;DATEDIF($J$39,K103,"ym")&amp;" mois et "&amp;DATEDIF($J$39,K103,"md")&amp;IF(DATEDIF(
$J$39,K103,"md")&gt;1," jours"," jour"))</f>
        <v>5 ans, 4 mois et 30 jours</v>
      </c>
      <c r="J103" s="28">
        <f t="shared" si="76"/>
        <v>45505</v>
      </c>
      <c r="K103" s="29">
        <f t="shared" si="74"/>
        <v>45535</v>
      </c>
      <c r="M103" s="30" t="str">
        <f t="shared" ca="1" si="77"/>
        <v/>
      </c>
      <c r="O103" s="31">
        <f t="shared" si="80"/>
        <v>0</v>
      </c>
      <c r="P103" s="31">
        <f t="shared" si="75"/>
        <v>0</v>
      </c>
      <c r="Y103" s="114" t="str">
        <f t="shared" si="71"/>
        <v/>
      </c>
      <c r="AB103" s="120" t="str">
        <f t="shared" si="96"/>
        <v/>
      </c>
      <c r="AC103" s="312"/>
      <c r="AD103" s="112"/>
      <c r="AE103" s="324"/>
      <c r="AF103" s="315"/>
      <c r="AG103" s="323"/>
    </row>
    <row r="104" spans="1:33" ht="15" customHeight="1" thickBot="1" x14ac:dyDescent="0.3">
      <c r="A104" s="1">
        <v>97</v>
      </c>
      <c r="B104" s="328"/>
      <c r="C104" s="24" t="str">
        <f t="shared" si="69"/>
        <v xml:space="preserve">31 ans </v>
      </c>
      <c r="D104" s="25">
        <f t="shared" si="70"/>
        <v>2024</v>
      </c>
      <c r="E104" s="27" t="str">
        <f t="shared" si="73"/>
        <v>8 ans, 0 mois et 29 jours</v>
      </c>
      <c r="F104" s="27" t="s">
        <v>35</v>
      </c>
      <c r="H104" s="26" t="str">
        <f t="shared" si="56"/>
        <v>4 ans, 0 mois et 29 jours</v>
      </c>
      <c r="I104" s="29" t="str">
        <f t="shared" si="99"/>
        <v>5 ans, 5 mois et 29 jours</v>
      </c>
      <c r="J104" s="28">
        <f t="shared" si="76"/>
        <v>45536</v>
      </c>
      <c r="K104" s="29">
        <f t="shared" si="74"/>
        <v>45565</v>
      </c>
      <c r="M104" s="30" t="str">
        <f t="shared" ca="1" si="77"/>
        <v/>
      </c>
      <c r="O104" s="31">
        <f t="shared" si="80"/>
        <v>0</v>
      </c>
      <c r="P104" s="31">
        <f t="shared" si="75"/>
        <v>0</v>
      </c>
      <c r="Y104" s="114" t="str">
        <f t="shared" si="71"/>
        <v/>
      </c>
      <c r="AB104" s="120" t="str">
        <f t="shared" si="96"/>
        <v/>
      </c>
      <c r="AC104" s="313"/>
      <c r="AD104" s="112"/>
      <c r="AE104" s="324"/>
      <c r="AF104" s="316"/>
      <c r="AG104" s="323"/>
    </row>
    <row r="105" spans="1:33" ht="15" customHeight="1" x14ac:dyDescent="0.25">
      <c r="A105" s="1">
        <v>98</v>
      </c>
      <c r="B105" s="328"/>
      <c r="C105" s="24" t="str">
        <f t="shared" si="69"/>
        <v xml:space="preserve">31 ans </v>
      </c>
      <c r="D105" s="25">
        <f t="shared" si="70"/>
        <v>2024</v>
      </c>
      <c r="E105" s="27" t="str">
        <f t="shared" si="73"/>
        <v>8 ans, 1 mois et 30 jours</v>
      </c>
      <c r="F105" s="27" t="s">
        <v>35</v>
      </c>
      <c r="H105" s="26" t="str">
        <f t="shared" si="56"/>
        <v>4 ans, 1 mois et 30 jours</v>
      </c>
      <c r="I105" s="29" t="str">
        <f t="shared" si="99"/>
        <v>5 ans, 6 mois et 30 jours</v>
      </c>
      <c r="J105" s="28">
        <f t="shared" si="76"/>
        <v>45566</v>
      </c>
      <c r="K105" s="29">
        <f t="shared" si="74"/>
        <v>45596</v>
      </c>
      <c r="M105" s="30" t="str">
        <f t="shared" ca="1" si="77"/>
        <v/>
      </c>
      <c r="O105" s="31">
        <f t="shared" si="80"/>
        <v>0</v>
      </c>
      <c r="P105" s="31">
        <f t="shared" si="75"/>
        <v>0</v>
      </c>
      <c r="Y105" s="114" t="str">
        <f t="shared" si="71"/>
        <v/>
      </c>
      <c r="AB105" s="120" t="str">
        <f t="shared" si="96"/>
        <v/>
      </c>
      <c r="AC105" s="311">
        <f>SUM(Y105:Y107)</f>
        <v>0</v>
      </c>
      <c r="AD105" s="112"/>
      <c r="AE105" s="324">
        <v>33</v>
      </c>
      <c r="AF105" s="314">
        <f t="shared" ref="AF105" ca="1" si="100">OFFSET($AJ$13,((MOD(ROW(AE106)*4,3)/2)+1)*COUNTA(AE105)+IF(((MOD(ROW(AE106)*4,3)/2)+1)*COUNTA(AE105)=2,INT(ROW(AE99)/12),0),)</f>
        <v>0</v>
      </c>
      <c r="AG105" s="323" t="str">
        <f t="shared" ref="AG105" si="101">IF(AC105=0,"",IF(AC105&lt;AF105,"Alerte !",1))</f>
        <v/>
      </c>
    </row>
    <row r="106" spans="1:33" ht="15" customHeight="1" x14ac:dyDescent="0.25">
      <c r="A106" s="1">
        <v>99</v>
      </c>
      <c r="B106" s="328"/>
      <c r="C106" s="24" t="str">
        <f t="shared" si="69"/>
        <v xml:space="preserve">31 ans </v>
      </c>
      <c r="D106" s="25">
        <f t="shared" si="70"/>
        <v>2024</v>
      </c>
      <c r="E106" s="27" t="str">
        <f t="shared" si="73"/>
        <v>8 ans, 2 mois et 29 jours</v>
      </c>
      <c r="F106" s="27" t="s">
        <v>35</v>
      </c>
      <c r="H106" s="26" t="str">
        <f t="shared" si="56"/>
        <v>4 ans, 2 mois et 29 jours</v>
      </c>
      <c r="I106" s="29" t="str">
        <f t="shared" si="99"/>
        <v>5 ans, 7 mois et 29 jours</v>
      </c>
      <c r="J106" s="28">
        <f t="shared" si="76"/>
        <v>45597</v>
      </c>
      <c r="K106" s="29">
        <f t="shared" si="74"/>
        <v>45626</v>
      </c>
      <c r="M106" s="30" t="str">
        <f t="shared" ca="1" si="77"/>
        <v/>
      </c>
      <c r="O106" s="31">
        <f t="shared" si="80"/>
        <v>0</v>
      </c>
      <c r="P106" s="31">
        <f t="shared" si="75"/>
        <v>0</v>
      </c>
      <c r="Y106" s="114" t="str">
        <f t="shared" si="71"/>
        <v/>
      </c>
      <c r="AB106" s="120" t="str">
        <f t="shared" si="96"/>
        <v/>
      </c>
      <c r="AC106" s="312"/>
      <c r="AD106" s="112"/>
      <c r="AE106" s="324"/>
      <c r="AF106" s="315"/>
      <c r="AG106" s="323"/>
    </row>
    <row r="107" spans="1:33" ht="15" customHeight="1" thickBot="1" x14ac:dyDescent="0.3">
      <c r="A107" s="1">
        <v>100</v>
      </c>
      <c r="B107" s="328"/>
      <c r="C107" s="24" t="str">
        <f t="shared" si="69"/>
        <v xml:space="preserve">31 ans </v>
      </c>
      <c r="D107" s="25">
        <f t="shared" si="70"/>
        <v>2024</v>
      </c>
      <c r="E107" s="27" t="str">
        <f t="shared" si="73"/>
        <v>8 ans, 3 mois et 30 jours</v>
      </c>
      <c r="F107" s="27" t="s">
        <v>35</v>
      </c>
      <c r="H107" s="26" t="str">
        <f t="shared" si="56"/>
        <v>4 ans, 3 mois et 30 jours</v>
      </c>
      <c r="I107" s="29" t="str">
        <f t="shared" si="99"/>
        <v>5 ans, 8 mois et 30 jours</v>
      </c>
      <c r="J107" s="28">
        <f t="shared" si="76"/>
        <v>45627</v>
      </c>
      <c r="K107" s="29">
        <f t="shared" si="74"/>
        <v>45657</v>
      </c>
      <c r="M107" s="30" t="str">
        <f t="shared" ca="1" si="77"/>
        <v/>
      </c>
      <c r="O107" s="31">
        <f t="shared" si="80"/>
        <v>0</v>
      </c>
      <c r="P107" s="31">
        <f t="shared" si="75"/>
        <v>0</v>
      </c>
      <c r="Y107" s="114" t="str">
        <f t="shared" si="71"/>
        <v/>
      </c>
      <c r="AB107" s="120" t="str">
        <f t="shared" si="96"/>
        <v/>
      </c>
      <c r="AC107" s="313"/>
      <c r="AD107" s="112"/>
      <c r="AE107" s="324"/>
      <c r="AF107" s="316"/>
      <c r="AG107" s="323"/>
    </row>
    <row r="108" spans="1:33" ht="15" customHeight="1" x14ac:dyDescent="0.25">
      <c r="A108" s="1">
        <v>101</v>
      </c>
      <c r="B108" s="328" t="s">
        <v>49</v>
      </c>
      <c r="C108" s="24" t="str">
        <f t="shared" si="69"/>
        <v xml:space="preserve">31 ans </v>
      </c>
      <c r="D108" s="25">
        <f t="shared" si="70"/>
        <v>2025</v>
      </c>
      <c r="E108" s="27" t="str">
        <f t="shared" si="73"/>
        <v>8 ans, 4 mois et 30 jours</v>
      </c>
      <c r="F108" s="27" t="s">
        <v>35</v>
      </c>
      <c r="H108" s="26" t="str">
        <f t="shared" si="56"/>
        <v>4 ans, 4 mois et 30 jours</v>
      </c>
      <c r="I108" s="29" t="str">
        <f t="shared" si="99"/>
        <v>5 ans, 9 mois et 30 jours</v>
      </c>
      <c r="J108" s="28">
        <f t="shared" si="76"/>
        <v>45658</v>
      </c>
      <c r="K108" s="29">
        <f t="shared" si="74"/>
        <v>45688</v>
      </c>
      <c r="M108" s="30" t="str">
        <f t="shared" ca="1" si="77"/>
        <v/>
      </c>
      <c r="O108" s="31">
        <f t="shared" si="80"/>
        <v>0</v>
      </c>
      <c r="P108" s="31">
        <f t="shared" si="75"/>
        <v>0</v>
      </c>
      <c r="Y108" s="114" t="str">
        <f t="shared" si="71"/>
        <v/>
      </c>
      <c r="AB108" s="120" t="str">
        <f t="shared" si="96"/>
        <v/>
      </c>
      <c r="AC108" s="311">
        <f>SUM(Y108:Y110)</f>
        <v>0</v>
      </c>
      <c r="AD108" s="112"/>
      <c r="AE108" s="324">
        <v>34</v>
      </c>
      <c r="AF108" s="314">
        <f t="shared" ref="AF108" ca="1" si="102">OFFSET($AJ$13,((MOD(ROW(AE109)*4,3)/2)+1)*COUNTA(AE108)+IF(((MOD(ROW(AE109)*4,3)/2)+1)*COUNTA(AE108)=2,INT(ROW(AE102)/12),0),)</f>
        <v>0</v>
      </c>
      <c r="AG108" s="323" t="str">
        <f t="shared" ref="AG108" si="103">IF(AC108=0,"",IF(AC108&lt;AF108,"Alerte !",1))</f>
        <v/>
      </c>
    </row>
    <row r="109" spans="1:33" ht="15" customHeight="1" x14ac:dyDescent="0.25">
      <c r="A109" s="1">
        <v>102</v>
      </c>
      <c r="B109" s="328"/>
      <c r="C109" s="24" t="str">
        <f t="shared" si="69"/>
        <v xml:space="preserve">32 ans </v>
      </c>
      <c r="D109" s="25">
        <f t="shared" si="70"/>
        <v>2025</v>
      </c>
      <c r="E109" s="27" t="str">
        <f t="shared" si="73"/>
        <v>8 ans, 5 mois et 27 jours</v>
      </c>
      <c r="F109" s="27" t="s">
        <v>35</v>
      </c>
      <c r="H109" s="26" t="str">
        <f t="shared" si="56"/>
        <v>4 ans, 5 mois et 27 jours</v>
      </c>
      <c r="I109" s="29" t="str">
        <f t="shared" si="99"/>
        <v>5 ans, 10 mois et 27 jours</v>
      </c>
      <c r="J109" s="28">
        <f t="shared" si="76"/>
        <v>45689</v>
      </c>
      <c r="K109" s="29">
        <f t="shared" si="74"/>
        <v>45716</v>
      </c>
      <c r="M109" s="30" t="str">
        <f t="shared" ca="1" si="77"/>
        <v/>
      </c>
      <c r="O109" s="31">
        <f t="shared" si="80"/>
        <v>0</v>
      </c>
      <c r="P109" s="31">
        <f t="shared" si="75"/>
        <v>0</v>
      </c>
      <c r="Y109" s="114" t="str">
        <f t="shared" si="71"/>
        <v/>
      </c>
      <c r="AB109" s="120" t="str">
        <f t="shared" si="96"/>
        <v/>
      </c>
      <c r="AC109" s="312"/>
      <c r="AD109" s="112"/>
      <c r="AE109" s="324"/>
      <c r="AF109" s="315"/>
      <c r="AG109" s="323"/>
    </row>
    <row r="110" spans="1:33" ht="15" customHeight="1" thickBot="1" x14ac:dyDescent="0.3">
      <c r="A110" s="1">
        <v>103</v>
      </c>
      <c r="B110" s="328"/>
      <c r="C110" s="24" t="str">
        <f t="shared" si="69"/>
        <v xml:space="preserve">32 ans </v>
      </c>
      <c r="D110" s="25">
        <f t="shared" si="70"/>
        <v>2025</v>
      </c>
      <c r="E110" s="27" t="str">
        <f t="shared" si="73"/>
        <v>8 ans, 6 mois et 30 jours</v>
      </c>
      <c r="F110" s="27" t="s">
        <v>35</v>
      </c>
      <c r="H110" s="26" t="str">
        <f t="shared" si="56"/>
        <v>4 ans, 6 mois et 30 jours</v>
      </c>
      <c r="I110" s="29" t="str">
        <f t="shared" si="99"/>
        <v>5 ans, 11 mois et 30 jours</v>
      </c>
      <c r="J110" s="28">
        <f t="shared" si="76"/>
        <v>45717</v>
      </c>
      <c r="K110" s="29">
        <f t="shared" si="74"/>
        <v>45747</v>
      </c>
      <c r="M110" s="30" t="str">
        <f t="shared" ca="1" si="77"/>
        <v/>
      </c>
      <c r="O110" s="31">
        <f t="shared" si="80"/>
        <v>0</v>
      </c>
      <c r="P110" s="31">
        <f t="shared" si="75"/>
        <v>0</v>
      </c>
      <c r="Y110" s="114" t="str">
        <f t="shared" si="71"/>
        <v/>
      </c>
      <c r="AB110" s="120" t="str">
        <f t="shared" si="96"/>
        <v/>
      </c>
      <c r="AC110" s="313"/>
      <c r="AD110" s="112"/>
      <c r="AE110" s="324"/>
      <c r="AF110" s="316"/>
      <c r="AG110" s="323"/>
    </row>
    <row r="111" spans="1:33" ht="15" customHeight="1" x14ac:dyDescent="0.25">
      <c r="A111" s="1">
        <v>104</v>
      </c>
      <c r="B111" s="328"/>
      <c r="C111" s="24" t="str">
        <f t="shared" si="69"/>
        <v xml:space="preserve">32 ans </v>
      </c>
      <c r="D111" s="25">
        <f t="shared" si="70"/>
        <v>2025</v>
      </c>
      <c r="E111" s="27" t="str">
        <f t="shared" si="73"/>
        <v>8 ans, 7 mois et 29 jours</v>
      </c>
      <c r="F111" s="27" t="s">
        <v>35</v>
      </c>
      <c r="H111" s="26" t="str">
        <f t="shared" si="56"/>
        <v>4 ans, 7 mois et 29 jours</v>
      </c>
      <c r="I111" s="29" t="str">
        <f t="shared" si="99"/>
        <v>6 ans, 0 mois et 29 jours</v>
      </c>
      <c r="J111" s="28">
        <f t="shared" si="76"/>
        <v>45748</v>
      </c>
      <c r="K111" s="29">
        <f t="shared" si="74"/>
        <v>45777</v>
      </c>
      <c r="M111" s="30" t="str">
        <f t="shared" ca="1" si="77"/>
        <v/>
      </c>
      <c r="O111" s="31">
        <f t="shared" si="80"/>
        <v>0</v>
      </c>
      <c r="P111" s="31">
        <f t="shared" si="75"/>
        <v>0</v>
      </c>
      <c r="Y111" s="114" t="str">
        <f t="shared" si="71"/>
        <v/>
      </c>
      <c r="AB111" s="120" t="str">
        <f t="shared" si="96"/>
        <v/>
      </c>
      <c r="AC111" s="311">
        <f>SUM(Y111:Y113)</f>
        <v>0</v>
      </c>
      <c r="AD111" s="112"/>
      <c r="AE111" s="324">
        <v>35</v>
      </c>
      <c r="AF111" s="314">
        <f t="shared" ref="AF111" ca="1" si="104">OFFSET($AJ$13,((MOD(ROW(AE112)*4,3)/2)+1)*COUNTA(AE111)+IF(((MOD(ROW(AE112)*4,3)/2)+1)*COUNTA(AE111)=2,INT(ROW(AE105)/12),0),)</f>
        <v>0</v>
      </c>
      <c r="AG111" s="323" t="str">
        <f t="shared" ref="AG111" si="105">IF(AC111=0,"",IF(AC111&lt;AF111,"Alerte !",1))</f>
        <v/>
      </c>
    </row>
    <row r="112" spans="1:33" ht="15" customHeight="1" x14ac:dyDescent="0.25">
      <c r="A112" s="1">
        <v>105</v>
      </c>
      <c r="B112" s="328"/>
      <c r="C112" s="24" t="str">
        <f t="shared" si="69"/>
        <v xml:space="preserve">32 ans </v>
      </c>
      <c r="D112" s="25">
        <f t="shared" si="70"/>
        <v>2025</v>
      </c>
      <c r="E112" s="27" t="str">
        <f t="shared" si="73"/>
        <v>8 ans, 8 mois et 30 jours</v>
      </c>
      <c r="F112" s="27" t="s">
        <v>35</v>
      </c>
      <c r="H112" s="26" t="str">
        <f t="shared" si="56"/>
        <v>4 ans, 8 mois et 30 jours</v>
      </c>
      <c r="I112" s="29" t="str">
        <f t="shared" si="99"/>
        <v>6 ans, 1 mois et 30 jours</v>
      </c>
      <c r="J112" s="28">
        <f t="shared" si="76"/>
        <v>45778</v>
      </c>
      <c r="K112" s="29">
        <f t="shared" si="74"/>
        <v>45808</v>
      </c>
      <c r="M112" s="30" t="str">
        <f t="shared" ca="1" si="77"/>
        <v/>
      </c>
      <c r="O112" s="31">
        <f t="shared" si="80"/>
        <v>0</v>
      </c>
      <c r="P112" s="31">
        <f t="shared" si="75"/>
        <v>0</v>
      </c>
      <c r="Y112" s="114" t="str">
        <f t="shared" si="71"/>
        <v/>
      </c>
      <c r="AB112" s="120" t="str">
        <f t="shared" si="96"/>
        <v/>
      </c>
      <c r="AC112" s="312"/>
      <c r="AD112" s="112"/>
      <c r="AE112" s="324"/>
      <c r="AF112" s="315"/>
      <c r="AG112" s="323"/>
    </row>
    <row r="113" spans="1:33" ht="15" customHeight="1" thickBot="1" x14ac:dyDescent="0.3">
      <c r="A113" s="1">
        <v>106</v>
      </c>
      <c r="B113" s="328"/>
      <c r="C113" s="24" t="str">
        <f t="shared" si="69"/>
        <v xml:space="preserve">32 ans </v>
      </c>
      <c r="D113" s="25">
        <f t="shared" si="70"/>
        <v>2025</v>
      </c>
      <c r="E113" s="27" t="str">
        <f t="shared" si="73"/>
        <v>8 ans, 9 mois et 29 jours</v>
      </c>
      <c r="F113" s="27" t="s">
        <v>35</v>
      </c>
      <c r="H113" s="26" t="str">
        <f t="shared" si="56"/>
        <v>4 ans, 9 mois et 29 jours</v>
      </c>
      <c r="I113" s="29" t="str">
        <f t="shared" si="99"/>
        <v>6 ans, 2 mois et 29 jours</v>
      </c>
      <c r="J113" s="28">
        <f t="shared" si="76"/>
        <v>45809</v>
      </c>
      <c r="K113" s="29">
        <f t="shared" si="74"/>
        <v>45838</v>
      </c>
      <c r="M113" s="30" t="str">
        <f t="shared" ca="1" si="77"/>
        <v/>
      </c>
      <c r="O113" s="31">
        <f t="shared" si="80"/>
        <v>0</v>
      </c>
      <c r="P113" s="31">
        <f t="shared" si="75"/>
        <v>0</v>
      </c>
      <c r="Y113" s="114" t="str">
        <f t="shared" si="71"/>
        <v/>
      </c>
      <c r="AB113" s="120" t="str">
        <f t="shared" si="96"/>
        <v/>
      </c>
      <c r="AC113" s="313"/>
      <c r="AD113" s="112"/>
      <c r="AE113" s="324"/>
      <c r="AF113" s="316"/>
      <c r="AG113" s="323"/>
    </row>
    <row r="114" spans="1:33" ht="15" customHeight="1" x14ac:dyDescent="0.25">
      <c r="A114" s="1">
        <v>107</v>
      </c>
      <c r="B114" s="328"/>
      <c r="C114" s="24" t="str">
        <f t="shared" si="69"/>
        <v xml:space="preserve">32 ans </v>
      </c>
      <c r="D114" s="25">
        <f t="shared" si="70"/>
        <v>2025</v>
      </c>
      <c r="E114" s="27" t="str">
        <f t="shared" si="73"/>
        <v>8 ans, 10 mois et 30 jours</v>
      </c>
      <c r="F114" s="27" t="s">
        <v>35</v>
      </c>
      <c r="H114" s="26" t="str">
        <f t="shared" si="56"/>
        <v>4 ans, 10 mois et 30 jours</v>
      </c>
      <c r="I114" s="29" t="str">
        <f t="shared" si="99"/>
        <v>6 ans, 3 mois et 30 jours</v>
      </c>
      <c r="J114" s="28">
        <f t="shared" si="76"/>
        <v>45839</v>
      </c>
      <c r="K114" s="29">
        <f t="shared" si="74"/>
        <v>45869</v>
      </c>
      <c r="M114" s="30" t="str">
        <f t="shared" ca="1" si="77"/>
        <v/>
      </c>
      <c r="O114" s="31">
        <f t="shared" si="80"/>
        <v>0</v>
      </c>
      <c r="P114" s="31">
        <f t="shared" si="75"/>
        <v>0</v>
      </c>
      <c r="Y114" s="114" t="str">
        <f t="shared" si="71"/>
        <v/>
      </c>
      <c r="AB114" s="120" t="str">
        <f t="shared" si="96"/>
        <v/>
      </c>
      <c r="AC114" s="311">
        <f>SUM(Y114:Y116)</f>
        <v>0</v>
      </c>
      <c r="AD114" s="112"/>
      <c r="AE114" s="324">
        <v>36</v>
      </c>
      <c r="AF114" s="314">
        <f t="shared" ref="AF114" ca="1" si="106">OFFSET($AJ$13,((MOD(ROW(AE115)*4,3)/2)+1)*COUNTA(AE114)+IF(((MOD(ROW(AE115)*4,3)/2)+1)*COUNTA(AE114)=2,INT(ROW(AE108)/12),0),)</f>
        <v>0</v>
      </c>
      <c r="AG114" s="323" t="str">
        <f t="shared" ref="AG114" si="107">IF(AC114=0,"",IF(AC114&lt;AF114,"Alerte !",1))</f>
        <v/>
      </c>
    </row>
    <row r="115" spans="1:33" ht="15" customHeight="1" x14ac:dyDescent="0.25">
      <c r="A115" s="1">
        <v>108</v>
      </c>
      <c r="B115" s="328"/>
      <c r="C115" s="24" t="str">
        <f t="shared" si="69"/>
        <v xml:space="preserve">32 ans </v>
      </c>
      <c r="D115" s="25">
        <f t="shared" si="70"/>
        <v>2025</v>
      </c>
      <c r="E115" s="27" t="str">
        <f t="shared" si="73"/>
        <v>8 ans, 11 mois et 30 jours</v>
      </c>
      <c r="F115" s="27" t="s">
        <v>35</v>
      </c>
      <c r="H115" s="26" t="str">
        <f t="shared" si="56"/>
        <v>4 ans, 11 mois et 30 jours</v>
      </c>
      <c r="I115" s="29" t="str">
        <f t="shared" si="99"/>
        <v>6 ans, 4 mois et 30 jours</v>
      </c>
      <c r="J115" s="28">
        <f t="shared" si="76"/>
        <v>45870</v>
      </c>
      <c r="K115" s="29">
        <f t="shared" si="74"/>
        <v>45900</v>
      </c>
      <c r="M115" s="30" t="str">
        <f t="shared" ca="1" si="77"/>
        <v/>
      </c>
      <c r="O115" s="31">
        <f t="shared" si="80"/>
        <v>0</v>
      </c>
      <c r="P115" s="31">
        <f t="shared" si="75"/>
        <v>0</v>
      </c>
      <c r="Y115" s="114" t="str">
        <f t="shared" si="71"/>
        <v/>
      </c>
      <c r="AB115" s="120" t="str">
        <f t="shared" si="96"/>
        <v/>
      </c>
      <c r="AC115" s="312"/>
      <c r="AD115" s="112"/>
      <c r="AE115" s="324"/>
      <c r="AF115" s="315"/>
      <c r="AG115" s="323"/>
    </row>
    <row r="116" spans="1:33" ht="15" customHeight="1" thickBot="1" x14ac:dyDescent="0.3">
      <c r="A116" s="1">
        <v>109</v>
      </c>
      <c r="B116" s="328"/>
      <c r="C116" s="24" t="str">
        <f t="shared" si="69"/>
        <v xml:space="preserve">32 ans </v>
      </c>
      <c r="D116" s="25">
        <f t="shared" si="70"/>
        <v>2025</v>
      </c>
      <c r="E116" s="27" t="str">
        <f t="shared" si="73"/>
        <v>9 ans, 0 mois et 29 jours</v>
      </c>
      <c r="F116" s="27" t="s">
        <v>35</v>
      </c>
      <c r="H116" s="26" t="str">
        <f t="shared" si="56"/>
        <v>5 ans, 0 mois et 29 jours</v>
      </c>
      <c r="I116" s="29" t="str">
        <f t="shared" si="99"/>
        <v>6 ans, 5 mois et 29 jours</v>
      </c>
      <c r="J116" s="28">
        <f t="shared" si="76"/>
        <v>45901</v>
      </c>
      <c r="K116" s="29">
        <f t="shared" si="74"/>
        <v>45930</v>
      </c>
      <c r="M116" s="30" t="str">
        <f t="shared" ca="1" si="77"/>
        <v/>
      </c>
      <c r="O116" s="31">
        <f t="shared" si="80"/>
        <v>0</v>
      </c>
      <c r="P116" s="31">
        <f t="shared" si="75"/>
        <v>0</v>
      </c>
      <c r="Y116" s="114" t="str">
        <f t="shared" si="71"/>
        <v/>
      </c>
      <c r="AB116" s="120" t="str">
        <f t="shared" si="96"/>
        <v/>
      </c>
      <c r="AC116" s="313"/>
      <c r="AD116" s="112"/>
      <c r="AE116" s="324"/>
      <c r="AF116" s="316"/>
      <c r="AG116" s="323"/>
    </row>
    <row r="117" spans="1:33" ht="15" customHeight="1" x14ac:dyDescent="0.25">
      <c r="A117" s="1">
        <v>110</v>
      </c>
      <c r="B117" s="328"/>
      <c r="C117" s="24" t="str">
        <f t="shared" si="69"/>
        <v xml:space="preserve">32 ans </v>
      </c>
      <c r="D117" s="25">
        <f t="shared" si="70"/>
        <v>2025</v>
      </c>
      <c r="E117" s="27" t="str">
        <f t="shared" si="73"/>
        <v>9 ans, 1 mois et 30 jours</v>
      </c>
      <c r="F117" s="27" t="s">
        <v>35</v>
      </c>
      <c r="H117" s="26" t="str">
        <f t="shared" si="56"/>
        <v>5 ans, 1 mois et 30 jours</v>
      </c>
      <c r="I117" s="29" t="str">
        <f t="shared" si="99"/>
        <v>6 ans, 6 mois et 30 jours</v>
      </c>
      <c r="J117" s="28">
        <f t="shared" si="76"/>
        <v>45931</v>
      </c>
      <c r="K117" s="29">
        <f t="shared" si="74"/>
        <v>45961</v>
      </c>
      <c r="M117" s="30" t="str">
        <f t="shared" ca="1" si="77"/>
        <v/>
      </c>
      <c r="O117" s="31">
        <f t="shared" si="80"/>
        <v>0</v>
      </c>
      <c r="P117" s="31">
        <f t="shared" si="75"/>
        <v>0</v>
      </c>
      <c r="Y117" s="114" t="str">
        <f t="shared" si="71"/>
        <v/>
      </c>
      <c r="AB117" s="120" t="str">
        <f t="shared" si="96"/>
        <v/>
      </c>
      <c r="AC117" s="311">
        <f>SUM(Y117:Y119)</f>
        <v>0</v>
      </c>
      <c r="AD117" s="112"/>
      <c r="AE117" s="324">
        <v>37</v>
      </c>
      <c r="AF117" s="314">
        <f t="shared" ref="AF117" ca="1" si="108">OFFSET($AJ$13,((MOD(ROW(AE118)*4,3)/2)+1)*COUNTA(AE117)+IF(((MOD(ROW(AE118)*4,3)/2)+1)*COUNTA(AE117)=2,INT(ROW(AE111)/12),0),)</f>
        <v>0</v>
      </c>
      <c r="AG117" s="323" t="str">
        <f t="shared" ref="AG117" si="109">IF(AC117=0,"",IF(AC117&lt;AF117,"Alerte !",1))</f>
        <v/>
      </c>
    </row>
    <row r="118" spans="1:33" ht="15" customHeight="1" x14ac:dyDescent="0.25">
      <c r="A118" s="1">
        <v>111</v>
      </c>
      <c r="B118" s="328"/>
      <c r="C118" s="24" t="str">
        <f t="shared" si="69"/>
        <v xml:space="preserve">32 ans </v>
      </c>
      <c r="D118" s="25">
        <f t="shared" si="70"/>
        <v>2025</v>
      </c>
      <c r="E118" s="27" t="str">
        <f t="shared" si="73"/>
        <v>9 ans, 2 mois et 29 jours</v>
      </c>
      <c r="F118" s="27" t="s">
        <v>35</v>
      </c>
      <c r="H118" s="26" t="str">
        <f t="shared" si="56"/>
        <v>5 ans, 2 mois et 29 jours</v>
      </c>
      <c r="I118" s="29" t="str">
        <f t="shared" si="99"/>
        <v>6 ans, 7 mois et 29 jours</v>
      </c>
      <c r="J118" s="28">
        <f t="shared" si="76"/>
        <v>45962</v>
      </c>
      <c r="K118" s="29">
        <f t="shared" si="74"/>
        <v>45991</v>
      </c>
      <c r="M118" s="30" t="str">
        <f t="shared" ca="1" si="77"/>
        <v/>
      </c>
      <c r="O118" s="31">
        <f t="shared" si="80"/>
        <v>0</v>
      </c>
      <c r="P118" s="31">
        <f t="shared" si="75"/>
        <v>0</v>
      </c>
      <c r="Y118" s="114" t="str">
        <f t="shared" si="71"/>
        <v/>
      </c>
      <c r="AB118" s="120" t="str">
        <f t="shared" si="96"/>
        <v/>
      </c>
      <c r="AC118" s="312"/>
      <c r="AD118" s="112"/>
      <c r="AE118" s="324"/>
      <c r="AF118" s="315"/>
      <c r="AG118" s="323"/>
    </row>
    <row r="119" spans="1:33" ht="15" customHeight="1" thickBot="1" x14ac:dyDescent="0.3">
      <c r="A119" s="1">
        <v>112</v>
      </c>
      <c r="B119" s="328"/>
      <c r="C119" s="24" t="str">
        <f t="shared" si="69"/>
        <v xml:space="preserve">32 ans </v>
      </c>
      <c r="D119" s="25">
        <f t="shared" si="70"/>
        <v>2025</v>
      </c>
      <c r="E119" s="27" t="str">
        <f t="shared" si="73"/>
        <v>9 ans, 3 mois et 30 jours</v>
      </c>
      <c r="F119" s="27" t="s">
        <v>35</v>
      </c>
      <c r="H119" s="26" t="str">
        <f t="shared" si="56"/>
        <v>5 ans, 3 mois et 30 jours</v>
      </c>
      <c r="I119" s="29" t="str">
        <f t="shared" si="99"/>
        <v>6 ans, 8 mois et 30 jours</v>
      </c>
      <c r="J119" s="28">
        <f t="shared" si="76"/>
        <v>45992</v>
      </c>
      <c r="K119" s="29">
        <f t="shared" si="74"/>
        <v>46022</v>
      </c>
      <c r="M119" s="30" t="str">
        <f t="shared" ca="1" si="77"/>
        <v/>
      </c>
      <c r="O119" s="31">
        <f t="shared" si="80"/>
        <v>0</v>
      </c>
      <c r="P119" s="31">
        <f t="shared" si="75"/>
        <v>0</v>
      </c>
      <c r="Y119" s="114" t="str">
        <f t="shared" si="71"/>
        <v/>
      </c>
      <c r="AB119" s="120" t="str">
        <f t="shared" si="96"/>
        <v/>
      </c>
      <c r="AC119" s="313"/>
      <c r="AD119" s="112"/>
      <c r="AE119" s="324"/>
      <c r="AF119" s="316"/>
      <c r="AG119" s="323"/>
    </row>
    <row r="120" spans="1:33" ht="15" customHeight="1" x14ac:dyDescent="0.25">
      <c r="A120" s="1">
        <v>113</v>
      </c>
      <c r="B120" s="328" t="s">
        <v>50</v>
      </c>
      <c r="C120" s="24" t="str">
        <f t="shared" si="69"/>
        <v xml:space="preserve">32 ans </v>
      </c>
      <c r="D120" s="25">
        <f t="shared" si="70"/>
        <v>2026</v>
      </c>
      <c r="E120" s="27" t="str">
        <f t="shared" si="73"/>
        <v>9 ans, 4 mois et 30 jours</v>
      </c>
      <c r="F120" s="27" t="s">
        <v>35</v>
      </c>
      <c r="H120" s="26" t="str">
        <f t="shared" ref="H120:H183" si="110">IF(A120="","",DATEDIF($J$56,K120,"y")&amp;IF(DATEDIF($J$56,K120,"y")&gt;1," ans, "," an, ")&amp;DATEDIF($J$56,K120,"ym")&amp;" mois et "&amp;DATEDIF($J$56,K120,"md")&amp;IF(DATEDIF(
$J$56,K120,"md")&gt;1," jours"," jour"))</f>
        <v>5 ans, 4 mois et 30 jours</v>
      </c>
      <c r="I120" s="29" t="str">
        <f t="shared" si="99"/>
        <v>6 ans, 9 mois et 30 jours</v>
      </c>
      <c r="J120" s="28">
        <f t="shared" si="76"/>
        <v>46023</v>
      </c>
      <c r="K120" s="29">
        <f t="shared" si="74"/>
        <v>46053</v>
      </c>
      <c r="M120" s="30" t="str">
        <f t="shared" ca="1" si="77"/>
        <v/>
      </c>
      <c r="O120" s="31">
        <f t="shared" si="80"/>
        <v>0</v>
      </c>
      <c r="P120" s="31">
        <f t="shared" si="75"/>
        <v>0</v>
      </c>
      <c r="Y120" s="114" t="str">
        <f t="shared" si="71"/>
        <v/>
      </c>
      <c r="AB120" s="120" t="str">
        <f t="shared" si="96"/>
        <v/>
      </c>
      <c r="AC120" s="311">
        <f>SUM(Y120:Y122)</f>
        <v>0</v>
      </c>
      <c r="AD120" s="112"/>
      <c r="AE120" s="324">
        <v>38</v>
      </c>
      <c r="AF120" s="314">
        <f t="shared" ref="AF120" ca="1" si="111">OFFSET($AJ$13,((MOD(ROW(AE121)*4,3)/2)+1)*COUNTA(AE120)+IF(((MOD(ROW(AE121)*4,3)/2)+1)*COUNTA(AE120)=2,INT(ROW(AE114)/12),0),)</f>
        <v>0</v>
      </c>
      <c r="AG120" s="323" t="str">
        <f t="shared" ref="AG120" si="112">IF(AC120=0,"",IF(AC120&lt;AF120,"Alerte !",1))</f>
        <v/>
      </c>
    </row>
    <row r="121" spans="1:33" ht="15" customHeight="1" x14ac:dyDescent="0.25">
      <c r="A121" s="1">
        <v>114</v>
      </c>
      <c r="B121" s="328"/>
      <c r="C121" s="24" t="str">
        <f t="shared" si="69"/>
        <v xml:space="preserve">33 ans </v>
      </c>
      <c r="D121" s="25">
        <f t="shared" si="70"/>
        <v>2026</v>
      </c>
      <c r="E121" s="27" t="str">
        <f t="shared" si="73"/>
        <v>9 ans, 5 mois et 27 jours</v>
      </c>
      <c r="F121" s="27" t="s">
        <v>35</v>
      </c>
      <c r="H121" s="26" t="str">
        <f t="shared" si="110"/>
        <v>5 ans, 5 mois et 27 jours</v>
      </c>
      <c r="I121" s="29" t="str">
        <f t="shared" si="99"/>
        <v>6 ans, 10 mois et 27 jours</v>
      </c>
      <c r="J121" s="28">
        <f t="shared" si="76"/>
        <v>46054</v>
      </c>
      <c r="K121" s="29">
        <f t="shared" si="74"/>
        <v>46081</v>
      </c>
      <c r="M121" s="30" t="str">
        <f t="shared" ca="1" si="77"/>
        <v/>
      </c>
      <c r="O121" s="31">
        <f t="shared" si="80"/>
        <v>0</v>
      </c>
      <c r="P121" s="31">
        <f t="shared" si="75"/>
        <v>0</v>
      </c>
      <c r="Y121" s="114" t="str">
        <f t="shared" si="71"/>
        <v/>
      </c>
      <c r="AB121" s="120" t="str">
        <f t="shared" si="96"/>
        <v/>
      </c>
      <c r="AC121" s="312"/>
      <c r="AD121" s="112"/>
      <c r="AE121" s="324"/>
      <c r="AF121" s="315"/>
      <c r="AG121" s="323"/>
    </row>
    <row r="122" spans="1:33" ht="15" customHeight="1" thickBot="1" x14ac:dyDescent="0.3">
      <c r="A122" s="1">
        <v>115</v>
      </c>
      <c r="B122" s="328"/>
      <c r="C122" s="24" t="str">
        <f t="shared" si="69"/>
        <v xml:space="preserve">33 ans </v>
      </c>
      <c r="D122" s="25">
        <f t="shared" si="70"/>
        <v>2026</v>
      </c>
      <c r="E122" s="27" t="str">
        <f t="shared" si="73"/>
        <v>9 ans, 6 mois et 30 jours</v>
      </c>
      <c r="F122" s="27" t="s">
        <v>35</v>
      </c>
      <c r="H122" s="26" t="str">
        <f t="shared" si="110"/>
        <v>5 ans, 6 mois et 30 jours</v>
      </c>
      <c r="I122" s="29" t="str">
        <f t="shared" si="99"/>
        <v>6 ans, 11 mois et 30 jours</v>
      </c>
      <c r="J122" s="28">
        <f t="shared" si="76"/>
        <v>46082</v>
      </c>
      <c r="K122" s="29">
        <f t="shared" si="74"/>
        <v>46112</v>
      </c>
      <c r="M122" s="30" t="str">
        <f t="shared" ca="1" si="77"/>
        <v/>
      </c>
      <c r="O122" s="31">
        <f t="shared" si="80"/>
        <v>0</v>
      </c>
      <c r="P122" s="31">
        <f t="shared" si="75"/>
        <v>0</v>
      </c>
      <c r="Y122" s="114" t="str">
        <f t="shared" si="71"/>
        <v/>
      </c>
      <c r="AB122" s="120" t="str">
        <f t="shared" si="96"/>
        <v/>
      </c>
      <c r="AC122" s="313"/>
      <c r="AD122" s="112"/>
      <c r="AE122" s="324"/>
      <c r="AF122" s="316"/>
      <c r="AG122" s="323"/>
    </row>
    <row r="123" spans="1:33" ht="15" customHeight="1" x14ac:dyDescent="0.25">
      <c r="A123" s="1">
        <v>116</v>
      </c>
      <c r="B123" s="328"/>
      <c r="C123" s="24" t="str">
        <f t="shared" si="69"/>
        <v xml:space="preserve">33 ans </v>
      </c>
      <c r="D123" s="25">
        <f t="shared" si="70"/>
        <v>2026</v>
      </c>
      <c r="E123" s="27" t="str">
        <f t="shared" si="73"/>
        <v>9 ans, 7 mois et 29 jours</v>
      </c>
      <c r="F123" s="27" t="s">
        <v>35</v>
      </c>
      <c r="H123" s="26" t="str">
        <f t="shared" si="110"/>
        <v>5 ans, 7 mois et 29 jours</v>
      </c>
      <c r="I123" s="29" t="str">
        <f t="shared" si="99"/>
        <v>7 ans, 0 mois et 29 jours</v>
      </c>
      <c r="J123" s="28">
        <f t="shared" si="76"/>
        <v>46113</v>
      </c>
      <c r="K123" s="29">
        <f t="shared" si="74"/>
        <v>46142</v>
      </c>
      <c r="M123" s="30" t="str">
        <f t="shared" ca="1" si="77"/>
        <v/>
      </c>
      <c r="O123" s="31">
        <f t="shared" si="80"/>
        <v>0</v>
      </c>
      <c r="P123" s="31">
        <f t="shared" si="75"/>
        <v>0</v>
      </c>
      <c r="Y123" s="114" t="str">
        <f t="shared" si="71"/>
        <v/>
      </c>
      <c r="AB123" s="120" t="str">
        <f t="shared" si="96"/>
        <v/>
      </c>
      <c r="AC123" s="311">
        <f>SUM(Y123:Y125)</f>
        <v>0</v>
      </c>
      <c r="AD123" s="112"/>
      <c r="AE123" s="324">
        <v>39</v>
      </c>
      <c r="AF123" s="314">
        <f t="shared" ref="AF123" ca="1" si="113">OFFSET($AJ$13,((MOD(ROW(AE124)*4,3)/2)+1)*COUNTA(AE123)+IF(((MOD(ROW(AE124)*4,3)/2)+1)*COUNTA(AE123)=2,INT(ROW(AE117)/12),0),)</f>
        <v>0</v>
      </c>
      <c r="AG123" s="323" t="str">
        <f t="shared" ref="AG123" si="114">IF(AC123=0,"",IF(AC123&lt;AF123,"Alerte !",1))</f>
        <v/>
      </c>
    </row>
    <row r="124" spans="1:33" ht="15" customHeight="1" x14ac:dyDescent="0.25">
      <c r="A124" s="1">
        <v>117</v>
      </c>
      <c r="B124" s="328"/>
      <c r="C124" s="24" t="str">
        <f t="shared" si="69"/>
        <v xml:space="preserve">33 ans </v>
      </c>
      <c r="D124" s="25">
        <f t="shared" si="70"/>
        <v>2026</v>
      </c>
      <c r="E124" s="27" t="str">
        <f t="shared" si="73"/>
        <v>9 ans, 8 mois et 30 jours</v>
      </c>
      <c r="F124" s="27" t="s">
        <v>35</v>
      </c>
      <c r="H124" s="26" t="str">
        <f t="shared" si="110"/>
        <v>5 ans, 8 mois et 30 jours</v>
      </c>
      <c r="I124" s="29" t="str">
        <f t="shared" si="99"/>
        <v>7 ans, 1 mois et 30 jours</v>
      </c>
      <c r="J124" s="28">
        <f t="shared" si="76"/>
        <v>46143</v>
      </c>
      <c r="K124" s="29">
        <f t="shared" si="74"/>
        <v>46173</v>
      </c>
      <c r="M124" s="30" t="str">
        <f t="shared" ca="1" si="77"/>
        <v/>
      </c>
      <c r="O124" s="31">
        <f t="shared" si="80"/>
        <v>0</v>
      </c>
      <c r="P124" s="31">
        <f t="shared" si="75"/>
        <v>0</v>
      </c>
      <c r="Y124" s="114" t="str">
        <f t="shared" si="71"/>
        <v/>
      </c>
      <c r="AB124" s="120" t="str">
        <f t="shared" si="96"/>
        <v/>
      </c>
      <c r="AC124" s="312"/>
      <c r="AD124" s="112"/>
      <c r="AE124" s="324"/>
      <c r="AF124" s="315"/>
      <c r="AG124" s="323"/>
    </row>
    <row r="125" spans="1:33" ht="15" customHeight="1" thickBot="1" x14ac:dyDescent="0.3">
      <c r="A125" s="1">
        <v>118</v>
      </c>
      <c r="B125" s="328"/>
      <c r="C125" s="24" t="str">
        <f t="shared" si="69"/>
        <v xml:space="preserve">33 ans </v>
      </c>
      <c r="D125" s="25">
        <f t="shared" si="70"/>
        <v>2026</v>
      </c>
      <c r="E125" s="27" t="str">
        <f t="shared" si="73"/>
        <v>9 ans, 9 mois et 29 jours</v>
      </c>
      <c r="F125" s="27" t="s">
        <v>35</v>
      </c>
      <c r="H125" s="26" t="str">
        <f t="shared" si="110"/>
        <v>5 ans, 9 mois et 29 jours</v>
      </c>
      <c r="I125" s="29" t="str">
        <f t="shared" si="99"/>
        <v>7 ans, 2 mois et 29 jours</v>
      </c>
      <c r="J125" s="28">
        <f t="shared" si="76"/>
        <v>46174</v>
      </c>
      <c r="K125" s="29">
        <f t="shared" si="74"/>
        <v>46203</v>
      </c>
      <c r="M125" s="30" t="str">
        <f t="shared" ca="1" si="77"/>
        <v/>
      </c>
      <c r="O125" s="31">
        <f t="shared" si="80"/>
        <v>0</v>
      </c>
      <c r="P125" s="31">
        <f t="shared" si="75"/>
        <v>0</v>
      </c>
      <c r="Y125" s="114" t="str">
        <f t="shared" si="71"/>
        <v/>
      </c>
      <c r="AB125" s="120" t="str">
        <f t="shared" si="96"/>
        <v/>
      </c>
      <c r="AC125" s="313"/>
      <c r="AD125" s="112"/>
      <c r="AE125" s="324"/>
      <c r="AF125" s="316"/>
      <c r="AG125" s="323"/>
    </row>
    <row r="126" spans="1:33" ht="15" customHeight="1" x14ac:dyDescent="0.25">
      <c r="A126" s="1">
        <v>119</v>
      </c>
      <c r="B126" s="328"/>
      <c r="C126" s="24" t="str">
        <f t="shared" si="69"/>
        <v xml:space="preserve">33 ans </v>
      </c>
      <c r="D126" s="25">
        <f t="shared" si="70"/>
        <v>2026</v>
      </c>
      <c r="E126" s="27" t="str">
        <f t="shared" si="73"/>
        <v>9 ans, 10 mois et 30 jours</v>
      </c>
      <c r="F126" s="27" t="s">
        <v>35</v>
      </c>
      <c r="H126" s="26" t="str">
        <f t="shared" si="110"/>
        <v>5 ans, 10 mois et 30 jours</v>
      </c>
      <c r="I126" s="29" t="str">
        <f t="shared" si="99"/>
        <v>7 ans, 3 mois et 30 jours</v>
      </c>
      <c r="J126" s="28">
        <f t="shared" si="76"/>
        <v>46204</v>
      </c>
      <c r="K126" s="29">
        <f t="shared" si="74"/>
        <v>46234</v>
      </c>
      <c r="M126" s="30" t="str">
        <f t="shared" ca="1" si="77"/>
        <v/>
      </c>
      <c r="O126" s="31">
        <f t="shared" si="80"/>
        <v>0</v>
      </c>
      <c r="P126" s="31">
        <f t="shared" si="75"/>
        <v>0</v>
      </c>
      <c r="Y126" s="114" t="str">
        <f t="shared" si="71"/>
        <v/>
      </c>
      <c r="AB126" s="120" t="str">
        <f t="shared" si="96"/>
        <v/>
      </c>
      <c r="AC126" s="311">
        <f>SUM(Y126:Y128)</f>
        <v>0</v>
      </c>
      <c r="AD126" s="112"/>
      <c r="AE126" s="324">
        <v>40</v>
      </c>
      <c r="AF126" s="314">
        <f t="shared" ref="AF126" ca="1" si="115">OFFSET($AJ$13,((MOD(ROW(AE127)*4,3)/2)+1)*COUNTA(AE126)+IF(((MOD(ROW(AE127)*4,3)/2)+1)*COUNTA(AE126)=2,INT(ROW(AE120)/12),0),)</f>
        <v>0</v>
      </c>
      <c r="AG126" s="323" t="str">
        <f t="shared" ref="AG126" si="116">IF(AC126=0,"",IF(AC126&lt;AF126,"Alerte !",1))</f>
        <v/>
      </c>
    </row>
    <row r="127" spans="1:33" ht="15" customHeight="1" x14ac:dyDescent="0.25">
      <c r="A127" s="1">
        <v>120</v>
      </c>
      <c r="B127" s="328"/>
      <c r="C127" s="24" t="str">
        <f t="shared" si="69"/>
        <v xml:space="preserve">33 ans </v>
      </c>
      <c r="D127" s="25">
        <f t="shared" si="70"/>
        <v>2026</v>
      </c>
      <c r="E127" s="27" t="str">
        <f t="shared" si="73"/>
        <v>9 ans, 11 mois et 30 jours</v>
      </c>
      <c r="F127" s="27" t="s">
        <v>35</v>
      </c>
      <c r="H127" s="26" t="str">
        <f t="shared" si="110"/>
        <v>5 ans, 11 mois et 30 jours</v>
      </c>
      <c r="I127" s="29" t="str">
        <f t="shared" si="99"/>
        <v>7 ans, 4 mois et 30 jours</v>
      </c>
      <c r="J127" s="28">
        <f t="shared" si="76"/>
        <v>46235</v>
      </c>
      <c r="K127" s="29">
        <f t="shared" si="74"/>
        <v>46265</v>
      </c>
      <c r="M127" s="30" t="str">
        <f t="shared" ca="1" si="77"/>
        <v/>
      </c>
      <c r="O127" s="31">
        <f t="shared" si="80"/>
        <v>0</v>
      </c>
      <c r="P127" s="31">
        <f t="shared" si="75"/>
        <v>0</v>
      </c>
      <c r="Y127" s="114" t="str">
        <f t="shared" si="71"/>
        <v/>
      </c>
      <c r="AB127" s="120" t="str">
        <f t="shared" si="96"/>
        <v/>
      </c>
      <c r="AC127" s="312"/>
      <c r="AD127" s="112"/>
      <c r="AE127" s="324"/>
      <c r="AF127" s="315"/>
      <c r="AG127" s="323"/>
    </row>
    <row r="128" spans="1:33" ht="15" customHeight="1" thickBot="1" x14ac:dyDescent="0.3">
      <c r="A128" s="1">
        <v>121</v>
      </c>
      <c r="B128" s="328"/>
      <c r="C128" s="24" t="str">
        <f t="shared" si="69"/>
        <v xml:space="preserve">33 ans </v>
      </c>
      <c r="D128" s="25">
        <f t="shared" si="70"/>
        <v>2026</v>
      </c>
      <c r="E128" s="27" t="str">
        <f t="shared" si="73"/>
        <v>10 ans, 0 mois et 29 jours</v>
      </c>
      <c r="F128" s="27" t="s">
        <v>35</v>
      </c>
      <c r="H128" s="26" t="str">
        <f t="shared" si="110"/>
        <v>6 ans, 0 mois et 29 jours</v>
      </c>
      <c r="I128" s="29" t="str">
        <f t="shared" si="99"/>
        <v>7 ans, 5 mois et 29 jours</v>
      </c>
      <c r="J128" s="28">
        <f t="shared" si="76"/>
        <v>46266</v>
      </c>
      <c r="K128" s="29">
        <f t="shared" si="74"/>
        <v>46295</v>
      </c>
      <c r="M128" s="30" t="str">
        <f t="shared" ca="1" si="77"/>
        <v/>
      </c>
      <c r="O128" s="31">
        <f t="shared" si="80"/>
        <v>0</v>
      </c>
      <c r="P128" s="31">
        <f t="shared" si="75"/>
        <v>0</v>
      </c>
      <c r="Y128" s="114" t="str">
        <f t="shared" si="71"/>
        <v/>
      </c>
      <c r="AB128" s="120" t="str">
        <f t="shared" si="96"/>
        <v/>
      </c>
      <c r="AC128" s="313"/>
      <c r="AD128" s="112"/>
      <c r="AE128" s="324"/>
      <c r="AF128" s="316"/>
      <c r="AG128" s="323"/>
    </row>
    <row r="129" spans="1:33" ht="15" customHeight="1" x14ac:dyDescent="0.25">
      <c r="A129" s="1">
        <v>122</v>
      </c>
      <c r="B129" s="328"/>
      <c r="C129" s="24" t="str">
        <f t="shared" si="69"/>
        <v xml:space="preserve">33 ans </v>
      </c>
      <c r="D129" s="25">
        <f t="shared" si="70"/>
        <v>2026</v>
      </c>
      <c r="E129" s="27" t="str">
        <f t="shared" si="73"/>
        <v>10 ans, 1 mois et 30 jours</v>
      </c>
      <c r="F129" s="27" t="s">
        <v>35</v>
      </c>
      <c r="H129" s="26" t="str">
        <f t="shared" si="110"/>
        <v>6 ans, 1 mois et 30 jours</v>
      </c>
      <c r="I129" s="29" t="str">
        <f t="shared" si="99"/>
        <v>7 ans, 6 mois et 30 jours</v>
      </c>
      <c r="J129" s="28">
        <f t="shared" si="76"/>
        <v>46296</v>
      </c>
      <c r="K129" s="29">
        <f t="shared" si="74"/>
        <v>46326</v>
      </c>
      <c r="M129" s="30" t="str">
        <f t="shared" ca="1" si="77"/>
        <v/>
      </c>
      <c r="O129" s="31">
        <f t="shared" si="80"/>
        <v>0</v>
      </c>
      <c r="P129" s="31">
        <f t="shared" si="75"/>
        <v>0</v>
      </c>
      <c r="Y129" s="114" t="str">
        <f t="shared" si="71"/>
        <v/>
      </c>
      <c r="AB129" s="120" t="str">
        <f t="shared" si="96"/>
        <v/>
      </c>
      <c r="AC129" s="311">
        <f>SUM(Y129:Y131)</f>
        <v>0</v>
      </c>
      <c r="AD129" s="112"/>
      <c r="AE129" s="324">
        <v>41</v>
      </c>
      <c r="AF129" s="314">
        <f t="shared" ref="AF129" ca="1" si="117">OFFSET($AJ$13,((MOD(ROW(AE130)*4,3)/2)+1)*COUNTA(AE129)+IF(((MOD(ROW(AE130)*4,3)/2)+1)*COUNTA(AE129)=2,INT(ROW(AE123)/12),0),)</f>
        <v>0</v>
      </c>
      <c r="AG129" s="323" t="str">
        <f t="shared" ref="AG129" si="118">IF(AC129=0,"",IF(AC129&lt;AF129,"Alerte !",1))</f>
        <v/>
      </c>
    </row>
    <row r="130" spans="1:33" ht="15" customHeight="1" x14ac:dyDescent="0.25">
      <c r="A130" s="1">
        <v>123</v>
      </c>
      <c r="B130" s="328"/>
      <c r="C130" s="24" t="str">
        <f t="shared" si="69"/>
        <v xml:space="preserve">33 ans </v>
      </c>
      <c r="D130" s="25">
        <f t="shared" si="70"/>
        <v>2026</v>
      </c>
      <c r="E130" s="27" t="str">
        <f t="shared" si="73"/>
        <v>10 ans, 2 mois et 29 jours</v>
      </c>
      <c r="F130" s="27" t="s">
        <v>35</v>
      </c>
      <c r="H130" s="26" t="str">
        <f t="shared" si="110"/>
        <v>6 ans, 2 mois et 29 jours</v>
      </c>
      <c r="I130" s="29" t="str">
        <f t="shared" si="99"/>
        <v>7 ans, 7 mois et 29 jours</v>
      </c>
      <c r="J130" s="28">
        <f t="shared" si="76"/>
        <v>46327</v>
      </c>
      <c r="K130" s="29">
        <f t="shared" si="74"/>
        <v>46356</v>
      </c>
      <c r="M130" s="30" t="str">
        <f t="shared" ca="1" si="77"/>
        <v/>
      </c>
      <c r="O130" s="31">
        <f t="shared" si="80"/>
        <v>0</v>
      </c>
      <c r="P130" s="31">
        <f t="shared" si="75"/>
        <v>0</v>
      </c>
      <c r="Y130" s="114" t="str">
        <f t="shared" si="71"/>
        <v/>
      </c>
      <c r="AB130" s="120" t="str">
        <f t="shared" si="96"/>
        <v/>
      </c>
      <c r="AC130" s="312"/>
      <c r="AD130" s="112"/>
      <c r="AE130" s="324"/>
      <c r="AF130" s="315"/>
      <c r="AG130" s="323"/>
    </row>
    <row r="131" spans="1:33" ht="15" customHeight="1" thickBot="1" x14ac:dyDescent="0.3">
      <c r="A131" s="1">
        <v>124</v>
      </c>
      <c r="B131" s="328"/>
      <c r="C131" s="24" t="str">
        <f t="shared" si="69"/>
        <v xml:space="preserve">33 ans </v>
      </c>
      <c r="D131" s="25">
        <f t="shared" si="70"/>
        <v>2026</v>
      </c>
      <c r="E131" s="27" t="str">
        <f t="shared" si="73"/>
        <v>10 ans, 3 mois et 30 jours</v>
      </c>
      <c r="F131" s="27" t="s">
        <v>35</v>
      </c>
      <c r="H131" s="26" t="str">
        <f t="shared" si="110"/>
        <v>6 ans, 3 mois et 30 jours</v>
      </c>
      <c r="I131" s="29" t="str">
        <f t="shared" si="99"/>
        <v>7 ans, 8 mois et 30 jours</v>
      </c>
      <c r="J131" s="28">
        <f t="shared" si="76"/>
        <v>46357</v>
      </c>
      <c r="K131" s="29">
        <f t="shared" si="74"/>
        <v>46387</v>
      </c>
      <c r="M131" s="30" t="str">
        <f t="shared" ca="1" si="77"/>
        <v/>
      </c>
      <c r="O131" s="31">
        <f t="shared" si="80"/>
        <v>0</v>
      </c>
      <c r="P131" s="31">
        <f t="shared" si="75"/>
        <v>0</v>
      </c>
      <c r="Y131" s="114" t="str">
        <f t="shared" si="71"/>
        <v/>
      </c>
      <c r="AB131" s="120" t="str">
        <f t="shared" si="96"/>
        <v/>
      </c>
      <c r="AC131" s="313"/>
      <c r="AD131" s="112"/>
      <c r="AE131" s="324"/>
      <c r="AF131" s="316"/>
      <c r="AG131" s="323"/>
    </row>
    <row r="132" spans="1:33" ht="15" customHeight="1" x14ac:dyDescent="0.25">
      <c r="A132" s="1">
        <v>125</v>
      </c>
      <c r="B132" s="328" t="s">
        <v>51</v>
      </c>
      <c r="C132" s="24" t="str">
        <f t="shared" si="69"/>
        <v xml:space="preserve">33 ans </v>
      </c>
      <c r="D132" s="25">
        <f t="shared" si="70"/>
        <v>2027</v>
      </c>
      <c r="E132" s="27" t="str">
        <f t="shared" si="73"/>
        <v>10 ans, 4 mois et 30 jours</v>
      </c>
      <c r="F132" s="27" t="s">
        <v>35</v>
      </c>
      <c r="H132" s="26" t="str">
        <f t="shared" si="110"/>
        <v>6 ans, 4 mois et 30 jours</v>
      </c>
      <c r="I132" s="29" t="str">
        <f t="shared" si="99"/>
        <v>7 ans, 9 mois et 30 jours</v>
      </c>
      <c r="J132" s="28">
        <f t="shared" si="76"/>
        <v>46388</v>
      </c>
      <c r="K132" s="29">
        <f t="shared" si="74"/>
        <v>46418</v>
      </c>
      <c r="M132" s="30" t="str">
        <f t="shared" ca="1" si="77"/>
        <v/>
      </c>
      <c r="O132" s="31">
        <f t="shared" si="80"/>
        <v>0</v>
      </c>
      <c r="P132" s="31">
        <f t="shared" si="75"/>
        <v>0</v>
      </c>
      <c r="Y132" s="114" t="str">
        <f t="shared" si="71"/>
        <v/>
      </c>
      <c r="AB132" s="120" t="str">
        <f t="shared" si="96"/>
        <v/>
      </c>
      <c r="AC132" s="311">
        <f>SUM(Y132:Y134)</f>
        <v>0</v>
      </c>
      <c r="AD132" s="112"/>
      <c r="AE132" s="324">
        <v>42</v>
      </c>
      <c r="AF132" s="314">
        <f t="shared" ref="AF132" ca="1" si="119">OFFSET($AJ$13,((MOD(ROW(AE133)*4,3)/2)+1)*COUNTA(AE132)+IF(((MOD(ROW(AE133)*4,3)/2)+1)*COUNTA(AE132)=2,INT(ROW(AE126)/12),0),)</f>
        <v>0</v>
      </c>
      <c r="AG132" s="323" t="str">
        <f t="shared" ref="AG132" si="120">IF(AC132=0,"",IF(AC132&lt;AF132,"Alerte !",1))</f>
        <v/>
      </c>
    </row>
    <row r="133" spans="1:33" ht="15" customHeight="1" x14ac:dyDescent="0.25">
      <c r="A133" s="1">
        <v>126</v>
      </c>
      <c r="B133" s="328"/>
      <c r="C133" s="24" t="str">
        <f t="shared" si="69"/>
        <v xml:space="preserve">34 ans </v>
      </c>
      <c r="D133" s="25">
        <f t="shared" si="70"/>
        <v>2027</v>
      </c>
      <c r="E133" s="27" t="str">
        <f t="shared" si="73"/>
        <v>10 ans, 5 mois et 27 jours</v>
      </c>
      <c r="F133" s="27" t="s">
        <v>35</v>
      </c>
      <c r="H133" s="26" t="str">
        <f t="shared" si="110"/>
        <v>6 ans, 5 mois et 27 jours</v>
      </c>
      <c r="I133" s="29" t="str">
        <f t="shared" si="99"/>
        <v>7 ans, 10 mois et 27 jours</v>
      </c>
      <c r="J133" s="28">
        <f t="shared" si="76"/>
        <v>46419</v>
      </c>
      <c r="K133" s="29">
        <f t="shared" si="74"/>
        <v>46446</v>
      </c>
      <c r="M133" s="30" t="str">
        <f t="shared" ca="1" si="77"/>
        <v/>
      </c>
      <c r="O133" s="31">
        <f t="shared" si="80"/>
        <v>0</v>
      </c>
      <c r="P133" s="31">
        <f t="shared" si="75"/>
        <v>0</v>
      </c>
      <c r="Y133" s="114" t="str">
        <f t="shared" si="71"/>
        <v/>
      </c>
      <c r="AB133" s="120" t="str">
        <f t="shared" si="96"/>
        <v/>
      </c>
      <c r="AC133" s="312"/>
      <c r="AD133" s="112"/>
      <c r="AE133" s="324"/>
      <c r="AF133" s="315"/>
      <c r="AG133" s="323"/>
    </row>
    <row r="134" spans="1:33" ht="15" customHeight="1" thickBot="1" x14ac:dyDescent="0.3">
      <c r="A134" s="1">
        <v>127</v>
      </c>
      <c r="B134" s="328"/>
      <c r="C134" s="24" t="str">
        <f t="shared" si="69"/>
        <v xml:space="preserve">34 ans </v>
      </c>
      <c r="D134" s="25">
        <f t="shared" si="70"/>
        <v>2027</v>
      </c>
      <c r="E134" s="27" t="str">
        <f t="shared" si="73"/>
        <v>10 ans, 6 mois et 30 jours</v>
      </c>
      <c r="F134" s="27" t="s">
        <v>35</v>
      </c>
      <c r="H134" s="26" t="str">
        <f t="shared" si="110"/>
        <v>6 ans, 6 mois et 30 jours</v>
      </c>
      <c r="I134" s="29" t="str">
        <f t="shared" si="99"/>
        <v>7 ans, 11 mois et 30 jours</v>
      </c>
      <c r="J134" s="28">
        <f t="shared" si="76"/>
        <v>46447</v>
      </c>
      <c r="K134" s="29">
        <f t="shared" si="74"/>
        <v>46477</v>
      </c>
      <c r="M134" s="30" t="str">
        <f t="shared" ca="1" si="77"/>
        <v/>
      </c>
      <c r="O134" s="31">
        <f t="shared" si="80"/>
        <v>0</v>
      </c>
      <c r="P134" s="31">
        <f t="shared" si="75"/>
        <v>0</v>
      </c>
      <c r="Y134" s="114" t="str">
        <f t="shared" si="71"/>
        <v/>
      </c>
      <c r="AB134" s="120" t="str">
        <f t="shared" si="96"/>
        <v/>
      </c>
      <c r="AC134" s="313"/>
      <c r="AD134" s="112"/>
      <c r="AE134" s="324"/>
      <c r="AF134" s="316"/>
      <c r="AG134" s="323"/>
    </row>
    <row r="135" spans="1:33" ht="15" customHeight="1" x14ac:dyDescent="0.25">
      <c r="A135" s="1">
        <v>128</v>
      </c>
      <c r="B135" s="328"/>
      <c r="C135" s="24" t="str">
        <f t="shared" si="69"/>
        <v xml:space="preserve">34 ans </v>
      </c>
      <c r="D135" s="25">
        <f t="shared" si="70"/>
        <v>2027</v>
      </c>
      <c r="E135" s="27" t="str">
        <f t="shared" si="73"/>
        <v>10 ans, 7 mois et 29 jours</v>
      </c>
      <c r="F135" s="27" t="s">
        <v>35</v>
      </c>
      <c r="H135" s="26" t="str">
        <f t="shared" si="110"/>
        <v>6 ans, 7 mois et 29 jours</v>
      </c>
      <c r="I135" s="29" t="str">
        <f t="shared" si="99"/>
        <v>8 ans, 0 mois et 29 jours</v>
      </c>
      <c r="J135" s="28">
        <f t="shared" si="76"/>
        <v>46478</v>
      </c>
      <c r="K135" s="29">
        <f t="shared" si="74"/>
        <v>46507</v>
      </c>
      <c r="M135" s="30" t="str">
        <f t="shared" ca="1" si="77"/>
        <v/>
      </c>
      <c r="O135" s="31">
        <f t="shared" si="80"/>
        <v>0</v>
      </c>
      <c r="P135" s="31">
        <f t="shared" si="75"/>
        <v>0</v>
      </c>
      <c r="Y135" s="114" t="str">
        <f t="shared" si="71"/>
        <v/>
      </c>
      <c r="AB135" s="120" t="str">
        <f t="shared" si="96"/>
        <v/>
      </c>
      <c r="AC135" s="311">
        <f>SUM(Y135:Y137)</f>
        <v>0</v>
      </c>
      <c r="AD135" s="112"/>
      <c r="AE135" s="324">
        <v>43</v>
      </c>
      <c r="AF135" s="314">
        <f t="shared" ref="AF135" ca="1" si="121">OFFSET($AJ$13,((MOD(ROW(AE136)*4,3)/2)+1)*COUNTA(AE135)+IF(((MOD(ROW(AE136)*4,3)/2)+1)*COUNTA(AE135)=2,INT(ROW(AE129)/12),0),)</f>
        <v>0</v>
      </c>
      <c r="AG135" s="323" t="str">
        <f t="shared" ref="AG135" si="122">IF(AC135=0,"",IF(AC135&lt;AF135,"Alerte !",1))</f>
        <v/>
      </c>
    </row>
    <row r="136" spans="1:33" ht="15" customHeight="1" x14ac:dyDescent="0.25">
      <c r="A136" s="1">
        <v>129</v>
      </c>
      <c r="B136" s="328"/>
      <c r="C136" s="24" t="str">
        <f t="shared" ref="C136:C199" si="123">IF(A136="","",DATEDIF($AK$10,J136,"y")&amp;IF(DATEDIF($AK$10,J136,"y")&gt;1," ans "," an "))</f>
        <v xml:space="preserve">34 ans </v>
      </c>
      <c r="D136" s="25">
        <f t="shared" ref="D136:D199" si="124">IF(A136="","",YEAR(J136))</f>
        <v>2027</v>
      </c>
      <c r="E136" s="27" t="str">
        <f t="shared" si="73"/>
        <v>10 ans, 8 mois et 30 jours</v>
      </c>
      <c r="F136" s="27" t="s">
        <v>35</v>
      </c>
      <c r="H136" s="26" t="str">
        <f t="shared" si="110"/>
        <v>6 ans, 8 mois et 30 jours</v>
      </c>
      <c r="I136" s="29" t="str">
        <f t="shared" si="99"/>
        <v>8 ans, 1 mois et 30 jours</v>
      </c>
      <c r="J136" s="28">
        <f t="shared" si="76"/>
        <v>46508</v>
      </c>
      <c r="K136" s="29">
        <f t="shared" si="74"/>
        <v>46538</v>
      </c>
      <c r="M136" s="30" t="str">
        <f t="shared" ca="1" si="77"/>
        <v/>
      </c>
      <c r="O136" s="31">
        <f t="shared" si="80"/>
        <v>0</v>
      </c>
      <c r="P136" s="31">
        <f t="shared" si="75"/>
        <v>0</v>
      </c>
      <c r="Y136" s="114" t="str">
        <f t="shared" ref="Y136:Y199" si="125">IF(Q136="","",SUM(Q136:X136))</f>
        <v/>
      </c>
      <c r="AB136" s="120" t="str">
        <f t="shared" si="96"/>
        <v/>
      </c>
      <c r="AC136" s="312"/>
      <c r="AD136" s="112"/>
      <c r="AE136" s="324"/>
      <c r="AF136" s="315"/>
      <c r="AG136" s="323"/>
    </row>
    <row r="137" spans="1:33" ht="15" customHeight="1" thickBot="1" x14ac:dyDescent="0.3">
      <c r="A137" s="1">
        <v>130</v>
      </c>
      <c r="B137" s="328"/>
      <c r="C137" s="24" t="str">
        <f t="shared" si="123"/>
        <v xml:space="preserve">34 ans </v>
      </c>
      <c r="D137" s="25">
        <f t="shared" si="124"/>
        <v>2027</v>
      </c>
      <c r="E137" s="27" t="str">
        <f t="shared" ref="E137:E200" si="126">IF(A137="","",DATEDIF($J$8,K137,"y")&amp;IF(DATEDIF($J$8,K137,"y")&gt;1," ans, "," an, ")&amp;DATEDIF($J$8,K137,"ym")&amp;" mois et "&amp;DATEDIF($J$8,K137,"md")&amp;IF(DATEDIF(
$J$8,K137,"md")&gt;1," jours"," jour"))</f>
        <v>10 ans, 9 mois et 29 jours</v>
      </c>
      <c r="F137" s="27" t="s">
        <v>35</v>
      </c>
      <c r="H137" s="26" t="str">
        <f t="shared" si="110"/>
        <v>6 ans, 9 mois et 29 jours</v>
      </c>
      <c r="I137" s="29" t="str">
        <f t="shared" si="99"/>
        <v>8 ans, 2 mois et 29 jours</v>
      </c>
      <c r="J137" s="28">
        <f t="shared" si="76"/>
        <v>46539</v>
      </c>
      <c r="K137" s="29">
        <f t="shared" ref="K137:K200" si="127">IF(A137="","",EOMONTH(J137,0))</f>
        <v>46568</v>
      </c>
      <c r="M137" s="30" t="str">
        <f t="shared" ca="1" si="77"/>
        <v/>
      </c>
      <c r="O137" s="31">
        <f t="shared" si="80"/>
        <v>0</v>
      </c>
      <c r="P137" s="31">
        <f t="shared" ref="P137:P200" si="128">Q137-O137</f>
        <v>0</v>
      </c>
      <c r="Y137" s="114" t="str">
        <f t="shared" si="125"/>
        <v/>
      </c>
      <c r="AB137" s="120" t="str">
        <f t="shared" si="96"/>
        <v/>
      </c>
      <c r="AC137" s="313"/>
      <c r="AD137" s="112"/>
      <c r="AE137" s="324"/>
      <c r="AF137" s="316"/>
      <c r="AG137" s="323"/>
    </row>
    <row r="138" spans="1:33" ht="15" customHeight="1" x14ac:dyDescent="0.25">
      <c r="A138" s="1">
        <v>131</v>
      </c>
      <c r="B138" s="328"/>
      <c r="C138" s="24" t="str">
        <f t="shared" si="123"/>
        <v xml:space="preserve">34 ans </v>
      </c>
      <c r="D138" s="25">
        <f t="shared" si="124"/>
        <v>2027</v>
      </c>
      <c r="E138" s="27" t="str">
        <f t="shared" si="126"/>
        <v>10 ans, 10 mois et 30 jours</v>
      </c>
      <c r="F138" s="27" t="s">
        <v>35</v>
      </c>
      <c r="H138" s="26" t="str">
        <f t="shared" si="110"/>
        <v>6 ans, 10 mois et 30 jours</v>
      </c>
      <c r="I138" s="29" t="str">
        <f t="shared" si="99"/>
        <v>8 ans, 3 mois et 30 jours</v>
      </c>
      <c r="J138" s="28">
        <f t="shared" ref="J138:J201" si="129">IF(A138="","",EDATE(J137,1))</f>
        <v>46569</v>
      </c>
      <c r="K138" s="29">
        <f t="shared" si="127"/>
        <v>46599</v>
      </c>
      <c r="M138" s="30" t="str">
        <f t="shared" ref="M138:M201" ca="1" si="130">IF(N138="","",MATCH(N138,OFFSET($AT$7,VLOOKUP(L138,$AW$8:$AY$15,4,FALSE)-3,,VLOOKUP(L138,$AW$8:$AY$15,3,FALSE))))</f>
        <v/>
      </c>
      <c r="O138" s="31">
        <f t="shared" si="80"/>
        <v>0</v>
      </c>
      <c r="P138" s="31">
        <f t="shared" si="128"/>
        <v>0</v>
      </c>
      <c r="Y138" s="114" t="str">
        <f t="shared" si="125"/>
        <v/>
      </c>
      <c r="AB138" s="120" t="str">
        <f t="shared" si="96"/>
        <v/>
      </c>
      <c r="AC138" s="311">
        <f>SUM(Y138:Y140)</f>
        <v>0</v>
      </c>
      <c r="AD138" s="112"/>
      <c r="AE138" s="324">
        <v>44</v>
      </c>
      <c r="AF138" s="314">
        <f t="shared" ref="AF138" ca="1" si="131">OFFSET($AJ$13,((MOD(ROW(AE139)*4,3)/2)+1)*COUNTA(AE138)+IF(((MOD(ROW(AE139)*4,3)/2)+1)*COUNTA(AE138)=2,INT(ROW(AE132)/12),0),)</f>
        <v>0</v>
      </c>
      <c r="AG138" s="323" t="str">
        <f t="shared" ref="AG138" si="132">IF(AC138=0,"",IF(AC138&lt;AF138,"Alerte !",1))</f>
        <v/>
      </c>
    </row>
    <row r="139" spans="1:33" ht="15" customHeight="1" x14ac:dyDescent="0.25">
      <c r="A139" s="1">
        <v>132</v>
      </c>
      <c r="B139" s="328"/>
      <c r="C139" s="24" t="str">
        <f t="shared" si="123"/>
        <v xml:space="preserve">34 ans </v>
      </c>
      <c r="D139" s="25">
        <f t="shared" si="124"/>
        <v>2027</v>
      </c>
      <c r="E139" s="27" t="str">
        <f t="shared" si="126"/>
        <v>10 ans, 11 mois et 30 jours</v>
      </c>
      <c r="F139" s="27" t="s">
        <v>35</v>
      </c>
      <c r="H139" s="26" t="str">
        <f t="shared" si="110"/>
        <v>6 ans, 11 mois et 30 jours</v>
      </c>
      <c r="I139" s="29" t="str">
        <f t="shared" si="99"/>
        <v>8 ans, 4 mois et 30 jours</v>
      </c>
      <c r="J139" s="28">
        <f t="shared" si="129"/>
        <v>46600</v>
      </c>
      <c r="K139" s="29">
        <f t="shared" si="127"/>
        <v>46630</v>
      </c>
      <c r="M139" s="30" t="str">
        <f t="shared" ca="1" si="130"/>
        <v/>
      </c>
      <c r="O139" s="31">
        <f t="shared" si="80"/>
        <v>0</v>
      </c>
      <c r="P139" s="31">
        <f t="shared" si="128"/>
        <v>0</v>
      </c>
      <c r="Y139" s="114" t="str">
        <f t="shared" si="125"/>
        <v/>
      </c>
      <c r="AB139" s="120" t="str">
        <f t="shared" si="96"/>
        <v/>
      </c>
      <c r="AC139" s="312"/>
      <c r="AD139" s="112"/>
      <c r="AE139" s="324"/>
      <c r="AF139" s="315"/>
      <c r="AG139" s="323"/>
    </row>
    <row r="140" spans="1:33" ht="15" customHeight="1" thickBot="1" x14ac:dyDescent="0.3">
      <c r="A140" s="1">
        <v>133</v>
      </c>
      <c r="B140" s="328"/>
      <c r="C140" s="24" t="str">
        <f t="shared" si="123"/>
        <v xml:space="preserve">34 ans </v>
      </c>
      <c r="D140" s="25">
        <f t="shared" si="124"/>
        <v>2027</v>
      </c>
      <c r="E140" s="27" t="str">
        <f t="shared" si="126"/>
        <v>11 ans, 0 mois et 29 jours</v>
      </c>
      <c r="F140" s="27" t="s">
        <v>35</v>
      </c>
      <c r="H140" s="26" t="str">
        <f t="shared" si="110"/>
        <v>7 ans, 0 mois et 29 jours</v>
      </c>
      <c r="I140" s="29" t="str">
        <f t="shared" si="99"/>
        <v>8 ans, 5 mois et 29 jours</v>
      </c>
      <c r="J140" s="28">
        <f t="shared" si="129"/>
        <v>46631</v>
      </c>
      <c r="K140" s="29">
        <f t="shared" si="127"/>
        <v>46660</v>
      </c>
      <c r="M140" s="30" t="str">
        <f t="shared" ca="1" si="130"/>
        <v/>
      </c>
      <c r="O140" s="31">
        <f t="shared" si="80"/>
        <v>0</v>
      </c>
      <c r="P140" s="31">
        <f t="shared" si="128"/>
        <v>0</v>
      </c>
      <c r="Y140" s="114" t="str">
        <f t="shared" si="125"/>
        <v/>
      </c>
      <c r="AB140" s="120" t="str">
        <f t="shared" si="96"/>
        <v/>
      </c>
      <c r="AC140" s="313"/>
      <c r="AD140" s="112"/>
      <c r="AE140" s="324"/>
      <c r="AF140" s="316"/>
      <c r="AG140" s="323"/>
    </row>
    <row r="141" spans="1:33" ht="15" customHeight="1" x14ac:dyDescent="0.25">
      <c r="A141" s="1">
        <v>134</v>
      </c>
      <c r="B141" s="328"/>
      <c r="C141" s="24" t="str">
        <f t="shared" si="123"/>
        <v xml:space="preserve">34 ans </v>
      </c>
      <c r="D141" s="25">
        <f t="shared" si="124"/>
        <v>2027</v>
      </c>
      <c r="E141" s="27" t="str">
        <f t="shared" si="126"/>
        <v>11 ans, 1 mois et 30 jours</v>
      </c>
      <c r="F141" s="27" t="s">
        <v>35</v>
      </c>
      <c r="H141" s="26" t="str">
        <f t="shared" si="110"/>
        <v>7 ans, 1 mois et 30 jours</v>
      </c>
      <c r="I141" s="29" t="str">
        <f t="shared" si="99"/>
        <v>8 ans, 6 mois et 30 jours</v>
      </c>
      <c r="J141" s="28">
        <f t="shared" si="129"/>
        <v>46661</v>
      </c>
      <c r="K141" s="29">
        <f t="shared" si="127"/>
        <v>46691</v>
      </c>
      <c r="M141" s="30" t="str">
        <f t="shared" ca="1" si="130"/>
        <v/>
      </c>
      <c r="O141" s="31">
        <f t="shared" ref="O141:O204" si="133">N141*$AN$9</f>
        <v>0</v>
      </c>
      <c r="P141" s="31">
        <f t="shared" si="128"/>
        <v>0</v>
      </c>
      <c r="Y141" s="114" t="str">
        <f t="shared" si="125"/>
        <v/>
      </c>
      <c r="AB141" s="120" t="str">
        <f t="shared" si="96"/>
        <v/>
      </c>
      <c r="AC141" s="311">
        <f>SUM(Y141:Y143)</f>
        <v>0</v>
      </c>
      <c r="AD141" s="112"/>
      <c r="AE141" s="324">
        <v>45</v>
      </c>
      <c r="AF141" s="314">
        <f t="shared" ref="AF141" ca="1" si="134">OFFSET($AJ$13,((MOD(ROW(AE142)*4,3)/2)+1)*COUNTA(AE141)+IF(((MOD(ROW(AE142)*4,3)/2)+1)*COUNTA(AE141)=2,INT(ROW(AE135)/12),0),)</f>
        <v>0</v>
      </c>
      <c r="AG141" s="323" t="str">
        <f t="shared" ref="AG141" si="135">IF(AC141=0,"",IF(AC141&lt;AF141,"Alerte !",1))</f>
        <v/>
      </c>
    </row>
    <row r="142" spans="1:33" ht="15" customHeight="1" x14ac:dyDescent="0.25">
      <c r="A142" s="1">
        <v>135</v>
      </c>
      <c r="B142" s="328"/>
      <c r="C142" s="24" t="str">
        <f t="shared" si="123"/>
        <v xml:space="preserve">34 ans </v>
      </c>
      <c r="D142" s="25">
        <f t="shared" si="124"/>
        <v>2027</v>
      </c>
      <c r="E142" s="27" t="str">
        <f t="shared" si="126"/>
        <v>11 ans, 2 mois et 29 jours</v>
      </c>
      <c r="F142" s="27" t="s">
        <v>35</v>
      </c>
      <c r="H142" s="26" t="str">
        <f t="shared" si="110"/>
        <v>7 ans, 2 mois et 29 jours</v>
      </c>
      <c r="I142" s="29" t="str">
        <f t="shared" si="99"/>
        <v>8 ans, 7 mois et 29 jours</v>
      </c>
      <c r="J142" s="28">
        <f t="shared" si="129"/>
        <v>46692</v>
      </c>
      <c r="K142" s="29">
        <f t="shared" si="127"/>
        <v>46721</v>
      </c>
      <c r="M142" s="30" t="str">
        <f t="shared" ca="1" si="130"/>
        <v/>
      </c>
      <c r="O142" s="31">
        <f t="shared" si="133"/>
        <v>0</v>
      </c>
      <c r="P142" s="31">
        <f t="shared" si="128"/>
        <v>0</v>
      </c>
      <c r="Y142" s="114" t="str">
        <f t="shared" si="125"/>
        <v/>
      </c>
      <c r="AB142" s="120" t="str">
        <f t="shared" si="96"/>
        <v/>
      </c>
      <c r="AC142" s="312"/>
      <c r="AD142" s="112"/>
      <c r="AE142" s="324"/>
      <c r="AF142" s="315"/>
      <c r="AG142" s="323"/>
    </row>
    <row r="143" spans="1:33" ht="15" customHeight="1" thickBot="1" x14ac:dyDescent="0.3">
      <c r="A143" s="1">
        <v>136</v>
      </c>
      <c r="B143" s="328"/>
      <c r="C143" s="24" t="str">
        <f t="shared" si="123"/>
        <v xml:space="preserve">34 ans </v>
      </c>
      <c r="D143" s="25">
        <f t="shared" si="124"/>
        <v>2027</v>
      </c>
      <c r="E143" s="27" t="str">
        <f t="shared" si="126"/>
        <v>11 ans, 3 mois et 30 jours</v>
      </c>
      <c r="F143" s="27" t="s">
        <v>35</v>
      </c>
      <c r="H143" s="26" t="str">
        <f t="shared" si="110"/>
        <v>7 ans, 3 mois et 30 jours</v>
      </c>
      <c r="I143" s="29" t="str">
        <f t="shared" si="99"/>
        <v>8 ans, 8 mois et 30 jours</v>
      </c>
      <c r="J143" s="28">
        <f t="shared" si="129"/>
        <v>46722</v>
      </c>
      <c r="K143" s="29">
        <f t="shared" si="127"/>
        <v>46752</v>
      </c>
      <c r="M143" s="30" t="str">
        <f t="shared" ca="1" si="130"/>
        <v/>
      </c>
      <c r="O143" s="31">
        <f t="shared" si="133"/>
        <v>0</v>
      </c>
      <c r="P143" s="31">
        <f t="shared" si="128"/>
        <v>0</v>
      </c>
      <c r="Y143" s="114" t="str">
        <f t="shared" si="125"/>
        <v/>
      </c>
      <c r="AB143" s="120" t="str">
        <f t="shared" si="96"/>
        <v/>
      </c>
      <c r="AC143" s="313"/>
      <c r="AD143" s="112"/>
      <c r="AE143" s="324"/>
      <c r="AF143" s="316"/>
      <c r="AG143" s="323"/>
    </row>
    <row r="144" spans="1:33" ht="15" customHeight="1" x14ac:dyDescent="0.25">
      <c r="A144" s="1">
        <v>137</v>
      </c>
      <c r="B144" s="328" t="s">
        <v>52</v>
      </c>
      <c r="C144" s="24" t="str">
        <f t="shared" si="123"/>
        <v xml:space="preserve">34 ans </v>
      </c>
      <c r="D144" s="25">
        <f t="shared" si="124"/>
        <v>2028</v>
      </c>
      <c r="E144" s="27" t="str">
        <f t="shared" si="126"/>
        <v>11 ans, 4 mois et 30 jours</v>
      </c>
      <c r="F144" s="27" t="s">
        <v>35</v>
      </c>
      <c r="H144" s="26" t="str">
        <f t="shared" si="110"/>
        <v>7 ans, 4 mois et 30 jours</v>
      </c>
      <c r="I144" s="29" t="str">
        <f t="shared" si="99"/>
        <v>8 ans, 9 mois et 30 jours</v>
      </c>
      <c r="J144" s="28">
        <f t="shared" si="129"/>
        <v>46753</v>
      </c>
      <c r="K144" s="29">
        <f t="shared" si="127"/>
        <v>46783</v>
      </c>
      <c r="M144" s="30" t="str">
        <f t="shared" ca="1" si="130"/>
        <v/>
      </c>
      <c r="O144" s="31">
        <f t="shared" si="133"/>
        <v>0</v>
      </c>
      <c r="P144" s="31">
        <f t="shared" si="128"/>
        <v>0</v>
      </c>
      <c r="Y144" s="114" t="str">
        <f t="shared" si="125"/>
        <v/>
      </c>
      <c r="AB144" s="120" t="str">
        <f t="shared" si="96"/>
        <v/>
      </c>
      <c r="AC144" s="311">
        <f>SUM(Y144:Y146)</f>
        <v>0</v>
      </c>
      <c r="AD144" s="112"/>
      <c r="AE144" s="324">
        <v>46</v>
      </c>
      <c r="AF144" s="314">
        <f t="shared" ref="AF144" ca="1" si="136">OFFSET($AJ$13,((MOD(ROW(AE145)*4,3)/2)+1)*COUNTA(AE144)+IF(((MOD(ROW(AE145)*4,3)/2)+1)*COUNTA(AE144)=2,INT(ROW(AE138)/12),0),)</f>
        <v>0</v>
      </c>
      <c r="AG144" s="323" t="str">
        <f t="shared" ref="AG144" si="137">IF(AC144=0,"",IF(AC144&lt;AF144,"Alerte !",1))</f>
        <v/>
      </c>
    </row>
    <row r="145" spans="1:33" ht="15" customHeight="1" x14ac:dyDescent="0.25">
      <c r="A145" s="1">
        <v>138</v>
      </c>
      <c r="B145" s="328"/>
      <c r="C145" s="24" t="str">
        <f t="shared" si="123"/>
        <v xml:space="preserve">35 ans </v>
      </c>
      <c r="D145" s="25">
        <f t="shared" si="124"/>
        <v>2028</v>
      </c>
      <c r="E145" s="27" t="str">
        <f t="shared" si="126"/>
        <v>11 ans, 5 mois et 28 jours</v>
      </c>
      <c r="F145" s="27" t="s">
        <v>35</v>
      </c>
      <c r="H145" s="26" t="str">
        <f t="shared" si="110"/>
        <v>7 ans, 5 mois et 28 jours</v>
      </c>
      <c r="I145" s="29" t="str">
        <f t="shared" si="99"/>
        <v>8 ans, 10 mois et 28 jours</v>
      </c>
      <c r="J145" s="28">
        <f t="shared" si="129"/>
        <v>46784</v>
      </c>
      <c r="K145" s="29">
        <f t="shared" si="127"/>
        <v>46812</v>
      </c>
      <c r="M145" s="30" t="str">
        <f t="shared" ca="1" si="130"/>
        <v/>
      </c>
      <c r="O145" s="31">
        <f t="shared" si="133"/>
        <v>0</v>
      </c>
      <c r="P145" s="31">
        <f t="shared" si="128"/>
        <v>0</v>
      </c>
      <c r="Y145" s="114" t="str">
        <f t="shared" si="125"/>
        <v/>
      </c>
      <c r="AB145" s="120" t="str">
        <f t="shared" si="96"/>
        <v/>
      </c>
      <c r="AC145" s="312"/>
      <c r="AD145" s="112"/>
      <c r="AE145" s="324"/>
      <c r="AF145" s="315"/>
      <c r="AG145" s="323"/>
    </row>
    <row r="146" spans="1:33" ht="15" customHeight="1" thickBot="1" x14ac:dyDescent="0.3">
      <c r="A146" s="1">
        <v>139</v>
      </c>
      <c r="B146" s="328"/>
      <c r="C146" s="24" t="str">
        <f t="shared" si="123"/>
        <v xml:space="preserve">35 ans </v>
      </c>
      <c r="D146" s="25">
        <f t="shared" si="124"/>
        <v>2028</v>
      </c>
      <c r="E146" s="27" t="str">
        <f t="shared" si="126"/>
        <v>11 ans, 6 mois et 30 jours</v>
      </c>
      <c r="F146" s="27" t="s">
        <v>35</v>
      </c>
      <c r="H146" s="26" t="str">
        <f t="shared" si="110"/>
        <v>7 ans, 6 mois et 30 jours</v>
      </c>
      <c r="I146" s="29" t="str">
        <f t="shared" si="99"/>
        <v>8 ans, 11 mois et 30 jours</v>
      </c>
      <c r="J146" s="28">
        <f t="shared" si="129"/>
        <v>46813</v>
      </c>
      <c r="K146" s="29">
        <f t="shared" si="127"/>
        <v>46843</v>
      </c>
      <c r="M146" s="30" t="str">
        <f t="shared" ca="1" si="130"/>
        <v/>
      </c>
      <c r="O146" s="31">
        <f t="shared" si="133"/>
        <v>0</v>
      </c>
      <c r="P146" s="31">
        <f t="shared" si="128"/>
        <v>0</v>
      </c>
      <c r="Y146" s="114" t="str">
        <f t="shared" si="125"/>
        <v/>
      </c>
      <c r="AB146" s="120" t="str">
        <f t="shared" si="96"/>
        <v/>
      </c>
      <c r="AC146" s="313"/>
      <c r="AD146" s="112"/>
      <c r="AE146" s="324"/>
      <c r="AF146" s="316"/>
      <c r="AG146" s="323"/>
    </row>
    <row r="147" spans="1:33" ht="15" customHeight="1" x14ac:dyDescent="0.25">
      <c r="A147" s="1">
        <v>140</v>
      </c>
      <c r="B147" s="328"/>
      <c r="C147" s="24" t="str">
        <f t="shared" si="123"/>
        <v xml:space="preserve">35 ans </v>
      </c>
      <c r="D147" s="25">
        <f t="shared" si="124"/>
        <v>2028</v>
      </c>
      <c r="E147" s="27" t="str">
        <f t="shared" si="126"/>
        <v>11 ans, 7 mois et 29 jours</v>
      </c>
      <c r="F147" s="27" t="s">
        <v>35</v>
      </c>
      <c r="H147" s="26" t="str">
        <f t="shared" si="110"/>
        <v>7 ans, 7 mois et 29 jours</v>
      </c>
      <c r="I147" s="29" t="str">
        <f t="shared" si="99"/>
        <v>9 ans, 0 mois et 29 jours</v>
      </c>
      <c r="J147" s="28">
        <f t="shared" si="129"/>
        <v>46844</v>
      </c>
      <c r="K147" s="29">
        <f t="shared" si="127"/>
        <v>46873</v>
      </c>
      <c r="M147" s="30" t="str">
        <f t="shared" ca="1" si="130"/>
        <v/>
      </c>
      <c r="O147" s="31">
        <f t="shared" si="133"/>
        <v>0</v>
      </c>
      <c r="P147" s="31">
        <f t="shared" si="128"/>
        <v>0</v>
      </c>
      <c r="Y147" s="114" t="str">
        <f t="shared" si="125"/>
        <v/>
      </c>
      <c r="AB147" s="120" t="str">
        <f t="shared" si="96"/>
        <v/>
      </c>
      <c r="AC147" s="311">
        <f>SUM(Y147:Y149)</f>
        <v>0</v>
      </c>
      <c r="AD147" s="112"/>
      <c r="AE147" s="324">
        <v>47</v>
      </c>
      <c r="AF147" s="314">
        <f t="shared" ref="AF147" ca="1" si="138">OFFSET($AJ$13,((MOD(ROW(AE148)*4,3)/2)+1)*COUNTA(AE147)+IF(((MOD(ROW(AE148)*4,3)/2)+1)*COUNTA(AE147)=2,INT(ROW(AE141)/12),0),)</f>
        <v>0</v>
      </c>
      <c r="AG147" s="323" t="str">
        <f t="shared" ref="AG147" si="139">IF(AC147=0,"",IF(AC147&lt;AF147,"Alerte !",1))</f>
        <v/>
      </c>
    </row>
    <row r="148" spans="1:33" ht="15" customHeight="1" x14ac:dyDescent="0.25">
      <c r="A148" s="1">
        <v>141</v>
      </c>
      <c r="B148" s="328"/>
      <c r="C148" s="24" t="str">
        <f t="shared" si="123"/>
        <v xml:space="preserve">35 ans </v>
      </c>
      <c r="D148" s="25">
        <f t="shared" si="124"/>
        <v>2028</v>
      </c>
      <c r="E148" s="27" t="str">
        <f t="shared" si="126"/>
        <v>11 ans, 8 mois et 30 jours</v>
      </c>
      <c r="F148" s="27" t="s">
        <v>35</v>
      </c>
      <c r="H148" s="26" t="str">
        <f t="shared" si="110"/>
        <v>7 ans, 8 mois et 30 jours</v>
      </c>
      <c r="I148" s="29" t="str">
        <f t="shared" si="99"/>
        <v>9 ans, 1 mois et 30 jours</v>
      </c>
      <c r="J148" s="28">
        <f t="shared" si="129"/>
        <v>46874</v>
      </c>
      <c r="K148" s="29">
        <f t="shared" si="127"/>
        <v>46904</v>
      </c>
      <c r="M148" s="30" t="str">
        <f t="shared" ca="1" si="130"/>
        <v/>
      </c>
      <c r="O148" s="31">
        <f t="shared" si="133"/>
        <v>0</v>
      </c>
      <c r="P148" s="31">
        <f t="shared" si="128"/>
        <v>0</v>
      </c>
      <c r="Y148" s="114" t="str">
        <f t="shared" si="125"/>
        <v/>
      </c>
      <c r="AB148" s="120" t="str">
        <f t="shared" si="96"/>
        <v/>
      </c>
      <c r="AC148" s="312"/>
      <c r="AD148" s="112"/>
      <c r="AE148" s="324"/>
      <c r="AF148" s="315"/>
      <c r="AG148" s="323"/>
    </row>
    <row r="149" spans="1:33" ht="15" customHeight="1" thickBot="1" x14ac:dyDescent="0.3">
      <c r="A149" s="1">
        <v>142</v>
      </c>
      <c r="B149" s="328"/>
      <c r="C149" s="24" t="str">
        <f t="shared" si="123"/>
        <v xml:space="preserve">35 ans </v>
      </c>
      <c r="D149" s="25">
        <f t="shared" si="124"/>
        <v>2028</v>
      </c>
      <c r="E149" s="27" t="str">
        <f t="shared" si="126"/>
        <v>11 ans, 9 mois et 29 jours</v>
      </c>
      <c r="F149" s="27" t="s">
        <v>35</v>
      </c>
      <c r="H149" s="26" t="str">
        <f t="shared" si="110"/>
        <v>7 ans, 9 mois et 29 jours</v>
      </c>
      <c r="I149" s="29" t="str">
        <f t="shared" si="99"/>
        <v>9 ans, 2 mois et 29 jours</v>
      </c>
      <c r="J149" s="28">
        <f t="shared" si="129"/>
        <v>46905</v>
      </c>
      <c r="K149" s="29">
        <f t="shared" si="127"/>
        <v>46934</v>
      </c>
      <c r="M149" s="30" t="str">
        <f t="shared" ca="1" si="130"/>
        <v/>
      </c>
      <c r="O149" s="31">
        <f t="shared" si="133"/>
        <v>0</v>
      </c>
      <c r="P149" s="31">
        <f t="shared" si="128"/>
        <v>0</v>
      </c>
      <c r="Y149" s="114" t="str">
        <f t="shared" si="125"/>
        <v/>
      </c>
      <c r="AB149" s="120" t="str">
        <f t="shared" si="96"/>
        <v/>
      </c>
      <c r="AC149" s="313"/>
      <c r="AD149" s="112"/>
      <c r="AE149" s="324"/>
      <c r="AF149" s="316"/>
      <c r="AG149" s="323"/>
    </row>
    <row r="150" spans="1:33" ht="15" customHeight="1" x14ac:dyDescent="0.25">
      <c r="A150" s="1">
        <v>143</v>
      </c>
      <c r="B150" s="328"/>
      <c r="C150" s="24" t="str">
        <f t="shared" si="123"/>
        <v xml:space="preserve">35 ans </v>
      </c>
      <c r="D150" s="25">
        <f t="shared" si="124"/>
        <v>2028</v>
      </c>
      <c r="E150" s="27" t="str">
        <f t="shared" si="126"/>
        <v>11 ans, 10 mois et 30 jours</v>
      </c>
      <c r="F150" s="27" t="s">
        <v>35</v>
      </c>
      <c r="H150" s="26" t="str">
        <f t="shared" si="110"/>
        <v>7 ans, 10 mois et 30 jours</v>
      </c>
      <c r="I150" s="29" t="str">
        <f t="shared" si="99"/>
        <v>9 ans, 3 mois et 30 jours</v>
      </c>
      <c r="J150" s="28">
        <f t="shared" si="129"/>
        <v>46935</v>
      </c>
      <c r="K150" s="29">
        <f t="shared" si="127"/>
        <v>46965</v>
      </c>
      <c r="M150" s="30" t="str">
        <f t="shared" ca="1" si="130"/>
        <v/>
      </c>
      <c r="O150" s="31">
        <f t="shared" si="133"/>
        <v>0</v>
      </c>
      <c r="P150" s="31">
        <f t="shared" si="128"/>
        <v>0</v>
      </c>
      <c r="Y150" s="114" t="str">
        <f t="shared" si="125"/>
        <v/>
      </c>
      <c r="AB150" s="120" t="str">
        <f t="shared" si="96"/>
        <v/>
      </c>
      <c r="AC150" s="311">
        <f>SUM(Y150:Y152)</f>
        <v>0</v>
      </c>
      <c r="AD150" s="112"/>
      <c r="AE150" s="324">
        <v>48</v>
      </c>
      <c r="AF150" s="314">
        <f t="shared" ref="AF150" ca="1" si="140">OFFSET($AJ$13,((MOD(ROW(AE151)*4,3)/2)+1)*COUNTA(AE150)+IF(((MOD(ROW(AE151)*4,3)/2)+1)*COUNTA(AE150)=2,INT(ROW(AE144)/12),0),)</f>
        <v>0</v>
      </c>
      <c r="AG150" s="323" t="str">
        <f t="shared" ref="AG150" si="141">IF(AC150=0,"",IF(AC150&lt;AF150,"Alerte !",1))</f>
        <v/>
      </c>
    </row>
    <row r="151" spans="1:33" ht="15" customHeight="1" x14ac:dyDescent="0.25">
      <c r="A151" s="1">
        <v>144</v>
      </c>
      <c r="B151" s="328"/>
      <c r="C151" s="24" t="str">
        <f t="shared" si="123"/>
        <v xml:space="preserve">35 ans </v>
      </c>
      <c r="D151" s="25">
        <f t="shared" si="124"/>
        <v>2028</v>
      </c>
      <c r="E151" s="27" t="str">
        <f t="shared" si="126"/>
        <v>11 ans, 11 mois et 30 jours</v>
      </c>
      <c r="F151" s="27" t="s">
        <v>35</v>
      </c>
      <c r="H151" s="26" t="str">
        <f t="shared" si="110"/>
        <v>7 ans, 11 mois et 30 jours</v>
      </c>
      <c r="I151" s="29" t="str">
        <f t="shared" si="99"/>
        <v>9 ans, 4 mois et 30 jours</v>
      </c>
      <c r="J151" s="28">
        <f t="shared" si="129"/>
        <v>46966</v>
      </c>
      <c r="K151" s="29">
        <f t="shared" si="127"/>
        <v>46996</v>
      </c>
      <c r="M151" s="30" t="str">
        <f t="shared" ca="1" si="130"/>
        <v/>
      </c>
      <c r="O151" s="31">
        <f t="shared" si="133"/>
        <v>0</v>
      </c>
      <c r="P151" s="31">
        <f t="shared" si="128"/>
        <v>0</v>
      </c>
      <c r="Y151" s="114" t="str">
        <f t="shared" si="125"/>
        <v/>
      </c>
      <c r="AB151" s="120" t="str">
        <f t="shared" si="96"/>
        <v/>
      </c>
      <c r="AC151" s="312"/>
      <c r="AD151" s="112"/>
      <c r="AE151" s="324"/>
      <c r="AF151" s="315"/>
      <c r="AG151" s="323"/>
    </row>
    <row r="152" spans="1:33" ht="15" customHeight="1" thickBot="1" x14ac:dyDescent="0.3">
      <c r="A152" s="1">
        <v>145</v>
      </c>
      <c r="B152" s="328"/>
      <c r="C152" s="24" t="str">
        <f t="shared" si="123"/>
        <v xml:space="preserve">35 ans </v>
      </c>
      <c r="D152" s="25">
        <f t="shared" si="124"/>
        <v>2028</v>
      </c>
      <c r="E152" s="27" t="str">
        <f t="shared" si="126"/>
        <v>12 ans, 0 mois et 29 jours</v>
      </c>
      <c r="F152" s="27" t="s">
        <v>35</v>
      </c>
      <c r="H152" s="26" t="str">
        <f t="shared" si="110"/>
        <v>8 ans, 0 mois et 29 jours</v>
      </c>
      <c r="I152" s="29" t="str">
        <f t="shared" si="99"/>
        <v>9 ans, 5 mois et 29 jours</v>
      </c>
      <c r="J152" s="28">
        <f t="shared" si="129"/>
        <v>46997</v>
      </c>
      <c r="K152" s="29">
        <f t="shared" si="127"/>
        <v>47026</v>
      </c>
      <c r="M152" s="30" t="str">
        <f t="shared" ca="1" si="130"/>
        <v/>
      </c>
      <c r="O152" s="31">
        <f t="shared" si="133"/>
        <v>0</v>
      </c>
      <c r="P152" s="31">
        <f t="shared" si="128"/>
        <v>0</v>
      </c>
      <c r="Y152" s="114" t="str">
        <f t="shared" si="125"/>
        <v/>
      </c>
      <c r="AB152" s="120" t="str">
        <f t="shared" si="96"/>
        <v/>
      </c>
      <c r="AC152" s="313"/>
      <c r="AD152" s="112"/>
      <c r="AE152" s="324"/>
      <c r="AF152" s="316"/>
      <c r="AG152" s="323"/>
    </row>
    <row r="153" spans="1:33" ht="15" customHeight="1" x14ac:dyDescent="0.25">
      <c r="A153" s="1">
        <v>146</v>
      </c>
      <c r="B153" s="328"/>
      <c r="C153" s="24" t="str">
        <f t="shared" si="123"/>
        <v xml:space="preserve">35 ans </v>
      </c>
      <c r="D153" s="25">
        <f t="shared" si="124"/>
        <v>2028</v>
      </c>
      <c r="E153" s="27" t="str">
        <f t="shared" si="126"/>
        <v>12 ans, 1 mois et 30 jours</v>
      </c>
      <c r="F153" s="27" t="s">
        <v>35</v>
      </c>
      <c r="H153" s="26" t="str">
        <f t="shared" si="110"/>
        <v>8 ans, 1 mois et 30 jours</v>
      </c>
      <c r="I153" s="29" t="str">
        <f t="shared" si="99"/>
        <v>9 ans, 6 mois et 30 jours</v>
      </c>
      <c r="J153" s="28">
        <f t="shared" si="129"/>
        <v>47027</v>
      </c>
      <c r="K153" s="29">
        <f t="shared" si="127"/>
        <v>47057</v>
      </c>
      <c r="M153" s="30" t="str">
        <f t="shared" ca="1" si="130"/>
        <v/>
      </c>
      <c r="O153" s="31">
        <f t="shared" si="133"/>
        <v>0</v>
      </c>
      <c r="P153" s="31">
        <f t="shared" si="128"/>
        <v>0</v>
      </c>
      <c r="Y153" s="114" t="str">
        <f t="shared" si="125"/>
        <v/>
      </c>
      <c r="AB153" s="120" t="str">
        <f t="shared" si="96"/>
        <v/>
      </c>
      <c r="AC153" s="311">
        <f>SUM(Y153:Y155)</f>
        <v>0</v>
      </c>
      <c r="AD153" s="112"/>
      <c r="AE153" s="324">
        <v>49</v>
      </c>
      <c r="AF153" s="314">
        <f t="shared" ref="AF153" ca="1" si="142">OFFSET($AJ$13,((MOD(ROW(AE154)*4,3)/2)+1)*COUNTA(AE153)+IF(((MOD(ROW(AE154)*4,3)/2)+1)*COUNTA(AE153)=2,INT(ROW(AE147)/12),0),)</f>
        <v>0</v>
      </c>
      <c r="AG153" s="323" t="str">
        <f t="shared" ref="AG153" si="143">IF(AC153=0,"",IF(AC153&lt;AF153,"Alerte !",1))</f>
        <v/>
      </c>
    </row>
    <row r="154" spans="1:33" ht="15" customHeight="1" x14ac:dyDescent="0.25">
      <c r="A154" s="1">
        <v>147</v>
      </c>
      <c r="B154" s="328"/>
      <c r="C154" s="24" t="str">
        <f t="shared" si="123"/>
        <v xml:space="preserve">35 ans </v>
      </c>
      <c r="D154" s="25">
        <f t="shared" si="124"/>
        <v>2028</v>
      </c>
      <c r="E154" s="27" t="str">
        <f t="shared" si="126"/>
        <v>12 ans, 2 mois et 29 jours</v>
      </c>
      <c r="F154" s="27" t="s">
        <v>35</v>
      </c>
      <c r="H154" s="26" t="str">
        <f t="shared" si="110"/>
        <v>8 ans, 2 mois et 29 jours</v>
      </c>
      <c r="I154" s="29" t="str">
        <f t="shared" si="99"/>
        <v>9 ans, 7 mois et 29 jours</v>
      </c>
      <c r="J154" s="28">
        <f t="shared" si="129"/>
        <v>47058</v>
      </c>
      <c r="K154" s="29">
        <f t="shared" si="127"/>
        <v>47087</v>
      </c>
      <c r="M154" s="30" t="str">
        <f t="shared" ca="1" si="130"/>
        <v/>
      </c>
      <c r="O154" s="31">
        <f t="shared" si="133"/>
        <v>0</v>
      </c>
      <c r="P154" s="31">
        <f t="shared" si="128"/>
        <v>0</v>
      </c>
      <c r="Y154" s="114" t="str">
        <f t="shared" si="125"/>
        <v/>
      </c>
      <c r="AB154" s="120" t="str">
        <f t="shared" si="96"/>
        <v/>
      </c>
      <c r="AC154" s="312"/>
      <c r="AD154" s="112"/>
      <c r="AE154" s="324"/>
      <c r="AF154" s="315"/>
      <c r="AG154" s="323"/>
    </row>
    <row r="155" spans="1:33" ht="15" customHeight="1" thickBot="1" x14ac:dyDescent="0.3">
      <c r="A155" s="1">
        <v>148</v>
      </c>
      <c r="B155" s="328"/>
      <c r="C155" s="24" t="str">
        <f t="shared" si="123"/>
        <v xml:space="preserve">35 ans </v>
      </c>
      <c r="D155" s="25">
        <f t="shared" si="124"/>
        <v>2028</v>
      </c>
      <c r="E155" s="27" t="str">
        <f t="shared" si="126"/>
        <v>12 ans, 3 mois et 30 jours</v>
      </c>
      <c r="F155" s="27" t="s">
        <v>35</v>
      </c>
      <c r="H155" s="26" t="str">
        <f t="shared" si="110"/>
        <v>8 ans, 3 mois et 30 jours</v>
      </c>
      <c r="I155" s="29" t="str">
        <f t="shared" si="99"/>
        <v>9 ans, 8 mois et 30 jours</v>
      </c>
      <c r="J155" s="28">
        <f t="shared" si="129"/>
        <v>47088</v>
      </c>
      <c r="K155" s="29">
        <f t="shared" si="127"/>
        <v>47118</v>
      </c>
      <c r="M155" s="30" t="str">
        <f t="shared" ca="1" si="130"/>
        <v/>
      </c>
      <c r="O155" s="31">
        <f t="shared" si="133"/>
        <v>0</v>
      </c>
      <c r="P155" s="31">
        <f t="shared" si="128"/>
        <v>0</v>
      </c>
      <c r="Y155" s="114" t="str">
        <f t="shared" si="125"/>
        <v/>
      </c>
      <c r="AB155" s="120" t="str">
        <f t="shared" si="96"/>
        <v/>
      </c>
      <c r="AC155" s="313"/>
      <c r="AD155" s="112"/>
      <c r="AE155" s="324"/>
      <c r="AF155" s="316"/>
      <c r="AG155" s="323"/>
    </row>
    <row r="156" spans="1:33" ht="15" customHeight="1" x14ac:dyDescent="0.25">
      <c r="A156" s="1">
        <v>149</v>
      </c>
      <c r="B156" s="328" t="s">
        <v>53</v>
      </c>
      <c r="C156" s="24" t="str">
        <f t="shared" si="123"/>
        <v xml:space="preserve">35 ans </v>
      </c>
      <c r="D156" s="25">
        <f t="shared" si="124"/>
        <v>2029</v>
      </c>
      <c r="E156" s="27" t="str">
        <f t="shared" si="126"/>
        <v>12 ans, 4 mois et 30 jours</v>
      </c>
      <c r="F156" s="27" t="s">
        <v>35</v>
      </c>
      <c r="H156" s="26" t="str">
        <f t="shared" si="110"/>
        <v>8 ans, 4 mois et 30 jours</v>
      </c>
      <c r="I156" s="29" t="str">
        <f t="shared" si="99"/>
        <v>9 ans, 9 mois et 30 jours</v>
      </c>
      <c r="J156" s="28">
        <f t="shared" si="129"/>
        <v>47119</v>
      </c>
      <c r="K156" s="29">
        <f t="shared" si="127"/>
        <v>47149</v>
      </c>
      <c r="M156" s="30" t="str">
        <f t="shared" ca="1" si="130"/>
        <v/>
      </c>
      <c r="O156" s="31">
        <f t="shared" si="133"/>
        <v>0</v>
      </c>
      <c r="P156" s="31">
        <f t="shared" si="128"/>
        <v>0</v>
      </c>
      <c r="Y156" s="114" t="str">
        <f t="shared" si="125"/>
        <v/>
      </c>
      <c r="AB156" s="120" t="str">
        <f t="shared" si="96"/>
        <v/>
      </c>
      <c r="AC156" s="311">
        <f>SUM(Y156:Y158)</f>
        <v>0</v>
      </c>
      <c r="AD156" s="112"/>
      <c r="AE156" s="324">
        <v>50</v>
      </c>
      <c r="AF156" s="314">
        <f t="shared" ref="AF156" ca="1" si="144">OFFSET($AJ$13,((MOD(ROW(AE157)*4,3)/2)+1)*COUNTA(AE156)+IF(((MOD(ROW(AE157)*4,3)/2)+1)*COUNTA(AE156)=2,INT(ROW(AE150)/12),0),)</f>
        <v>0</v>
      </c>
      <c r="AG156" s="323" t="str">
        <f t="shared" ref="AG156" si="145">IF(AC156=0,"",IF(AC156&lt;AF156,"Alerte !",1))</f>
        <v/>
      </c>
    </row>
    <row r="157" spans="1:33" ht="15" customHeight="1" x14ac:dyDescent="0.25">
      <c r="A157" s="1">
        <v>150</v>
      </c>
      <c r="B157" s="328"/>
      <c r="C157" s="24" t="str">
        <f t="shared" si="123"/>
        <v xml:space="preserve">36 ans </v>
      </c>
      <c r="D157" s="25">
        <f t="shared" si="124"/>
        <v>2029</v>
      </c>
      <c r="E157" s="27" t="str">
        <f t="shared" si="126"/>
        <v>12 ans, 5 mois et 27 jours</v>
      </c>
      <c r="F157" s="27" t="s">
        <v>35</v>
      </c>
      <c r="H157" s="26" t="str">
        <f t="shared" si="110"/>
        <v>8 ans, 5 mois et 27 jours</v>
      </c>
      <c r="I157" s="29" t="str">
        <f t="shared" si="99"/>
        <v>9 ans, 10 mois et 27 jours</v>
      </c>
      <c r="J157" s="28">
        <f t="shared" si="129"/>
        <v>47150</v>
      </c>
      <c r="K157" s="29">
        <f t="shared" si="127"/>
        <v>47177</v>
      </c>
      <c r="M157" s="30" t="str">
        <f t="shared" ca="1" si="130"/>
        <v/>
      </c>
      <c r="O157" s="31">
        <f t="shared" si="133"/>
        <v>0</v>
      </c>
      <c r="P157" s="31">
        <f t="shared" si="128"/>
        <v>0</v>
      </c>
      <c r="Y157" s="114" t="str">
        <f t="shared" si="125"/>
        <v/>
      </c>
      <c r="AB157" s="120" t="str">
        <f t="shared" si="96"/>
        <v/>
      </c>
      <c r="AC157" s="312"/>
      <c r="AD157" s="112"/>
      <c r="AE157" s="324"/>
      <c r="AF157" s="315"/>
      <c r="AG157" s="323"/>
    </row>
    <row r="158" spans="1:33" ht="15" customHeight="1" thickBot="1" x14ac:dyDescent="0.3">
      <c r="A158" s="1">
        <v>151</v>
      </c>
      <c r="B158" s="328"/>
      <c r="C158" s="24" t="str">
        <f t="shared" si="123"/>
        <v xml:space="preserve">36 ans </v>
      </c>
      <c r="D158" s="25">
        <f t="shared" si="124"/>
        <v>2029</v>
      </c>
      <c r="E158" s="27" t="str">
        <f t="shared" si="126"/>
        <v>12 ans, 6 mois et 30 jours</v>
      </c>
      <c r="F158" s="27" t="s">
        <v>35</v>
      </c>
      <c r="H158" s="26" t="str">
        <f t="shared" si="110"/>
        <v>8 ans, 6 mois et 30 jours</v>
      </c>
      <c r="I158" s="29" t="str">
        <f t="shared" si="99"/>
        <v>9 ans, 11 mois et 30 jours</v>
      </c>
      <c r="J158" s="28">
        <f t="shared" si="129"/>
        <v>47178</v>
      </c>
      <c r="K158" s="29">
        <f t="shared" si="127"/>
        <v>47208</v>
      </c>
      <c r="M158" s="30" t="str">
        <f t="shared" ca="1" si="130"/>
        <v/>
      </c>
      <c r="O158" s="31">
        <f t="shared" si="133"/>
        <v>0</v>
      </c>
      <c r="P158" s="31">
        <f t="shared" si="128"/>
        <v>0</v>
      </c>
      <c r="Y158" s="114" t="str">
        <f t="shared" si="125"/>
        <v/>
      </c>
      <c r="AB158" s="120" t="str">
        <f t="shared" si="96"/>
        <v/>
      </c>
      <c r="AC158" s="313"/>
      <c r="AD158" s="112"/>
      <c r="AE158" s="324"/>
      <c r="AF158" s="316"/>
      <c r="AG158" s="323"/>
    </row>
    <row r="159" spans="1:33" ht="15" customHeight="1" x14ac:dyDescent="0.25">
      <c r="A159" s="1">
        <v>152</v>
      </c>
      <c r="B159" s="328"/>
      <c r="C159" s="24" t="str">
        <f t="shared" si="123"/>
        <v xml:space="preserve">36 ans </v>
      </c>
      <c r="D159" s="25">
        <f t="shared" si="124"/>
        <v>2029</v>
      </c>
      <c r="E159" s="27" t="str">
        <f t="shared" si="126"/>
        <v>12 ans, 7 mois et 29 jours</v>
      </c>
      <c r="F159" s="27" t="s">
        <v>35</v>
      </c>
      <c r="H159" s="26" t="str">
        <f t="shared" si="110"/>
        <v>8 ans, 7 mois et 29 jours</v>
      </c>
      <c r="I159" s="29" t="str">
        <f t="shared" si="99"/>
        <v>10 ans, 0 mois et 29 jours</v>
      </c>
      <c r="J159" s="28">
        <f t="shared" si="129"/>
        <v>47209</v>
      </c>
      <c r="K159" s="29">
        <f t="shared" si="127"/>
        <v>47238</v>
      </c>
      <c r="M159" s="30" t="str">
        <f t="shared" ca="1" si="130"/>
        <v/>
      </c>
      <c r="O159" s="31">
        <f t="shared" si="133"/>
        <v>0</v>
      </c>
      <c r="P159" s="31">
        <f t="shared" si="128"/>
        <v>0</v>
      </c>
      <c r="Y159" s="114" t="str">
        <f t="shared" si="125"/>
        <v/>
      </c>
      <c r="AB159" s="120" t="str">
        <f t="shared" si="96"/>
        <v/>
      </c>
      <c r="AC159" s="311">
        <f>SUM(Y159:Y161)</f>
        <v>0</v>
      </c>
      <c r="AD159" s="112"/>
      <c r="AE159" s="324">
        <v>51</v>
      </c>
      <c r="AF159" s="314">
        <f t="shared" ref="AF159" ca="1" si="146">OFFSET($AJ$13,((MOD(ROW(AE160)*4,3)/2)+1)*COUNTA(AE159)+IF(((MOD(ROW(AE160)*4,3)/2)+1)*COUNTA(AE159)=2,INT(ROW(AE153)/12),0),)</f>
        <v>0</v>
      </c>
      <c r="AG159" s="323" t="str">
        <f t="shared" ref="AG159" si="147">IF(AC159=0,"",IF(AC159&lt;AF159,"Alerte !",1))</f>
        <v/>
      </c>
    </row>
    <row r="160" spans="1:33" ht="15" customHeight="1" x14ac:dyDescent="0.25">
      <c r="A160" s="1">
        <v>153</v>
      </c>
      <c r="B160" s="328"/>
      <c r="C160" s="24" t="str">
        <f t="shared" si="123"/>
        <v xml:space="preserve">36 ans </v>
      </c>
      <c r="D160" s="25">
        <f t="shared" si="124"/>
        <v>2029</v>
      </c>
      <c r="E160" s="27" t="str">
        <f t="shared" si="126"/>
        <v>12 ans, 8 mois et 30 jours</v>
      </c>
      <c r="F160" s="27" t="s">
        <v>35</v>
      </c>
      <c r="H160" s="26" t="str">
        <f t="shared" si="110"/>
        <v>8 ans, 8 mois et 30 jours</v>
      </c>
      <c r="I160" s="29" t="str">
        <f t="shared" si="99"/>
        <v>10 ans, 1 mois et 30 jours</v>
      </c>
      <c r="J160" s="28">
        <f t="shared" si="129"/>
        <v>47239</v>
      </c>
      <c r="K160" s="29">
        <f t="shared" si="127"/>
        <v>47269</v>
      </c>
      <c r="M160" s="30" t="str">
        <f t="shared" ca="1" si="130"/>
        <v/>
      </c>
      <c r="O160" s="31">
        <f t="shared" si="133"/>
        <v>0</v>
      </c>
      <c r="P160" s="31">
        <f t="shared" si="128"/>
        <v>0</v>
      </c>
      <c r="Y160" s="114" t="str">
        <f t="shared" si="125"/>
        <v/>
      </c>
      <c r="AB160" s="120" t="str">
        <f t="shared" si="96"/>
        <v/>
      </c>
      <c r="AC160" s="312"/>
      <c r="AD160" s="112"/>
      <c r="AE160" s="324"/>
      <c r="AF160" s="315"/>
      <c r="AG160" s="323"/>
    </row>
    <row r="161" spans="1:33" ht="15" customHeight="1" thickBot="1" x14ac:dyDescent="0.3">
      <c r="A161" s="1">
        <v>154</v>
      </c>
      <c r="B161" s="328"/>
      <c r="C161" s="24" t="str">
        <f t="shared" si="123"/>
        <v xml:space="preserve">36 ans </v>
      </c>
      <c r="D161" s="25">
        <f t="shared" si="124"/>
        <v>2029</v>
      </c>
      <c r="E161" s="27" t="str">
        <f t="shared" si="126"/>
        <v>12 ans, 9 mois et 29 jours</v>
      </c>
      <c r="F161" s="27" t="s">
        <v>35</v>
      </c>
      <c r="H161" s="26" t="str">
        <f t="shared" si="110"/>
        <v>8 ans, 9 mois et 29 jours</v>
      </c>
      <c r="I161" s="29" t="str">
        <f t="shared" si="99"/>
        <v>10 ans, 2 mois et 29 jours</v>
      </c>
      <c r="J161" s="28">
        <f t="shared" si="129"/>
        <v>47270</v>
      </c>
      <c r="K161" s="29">
        <f t="shared" si="127"/>
        <v>47299</v>
      </c>
      <c r="M161" s="30" t="str">
        <f t="shared" ca="1" si="130"/>
        <v/>
      </c>
      <c r="O161" s="31">
        <f t="shared" si="133"/>
        <v>0</v>
      </c>
      <c r="P161" s="31">
        <f t="shared" si="128"/>
        <v>0</v>
      </c>
      <c r="Y161" s="114" t="str">
        <f t="shared" si="125"/>
        <v/>
      </c>
      <c r="AB161" s="120" t="str">
        <f t="shared" si="96"/>
        <v/>
      </c>
      <c r="AC161" s="313"/>
      <c r="AD161" s="112"/>
      <c r="AE161" s="324"/>
      <c r="AF161" s="316"/>
      <c r="AG161" s="323"/>
    </row>
    <row r="162" spans="1:33" ht="15" customHeight="1" x14ac:dyDescent="0.25">
      <c r="A162" s="1">
        <v>155</v>
      </c>
      <c r="B162" s="328"/>
      <c r="C162" s="24" t="str">
        <f t="shared" si="123"/>
        <v xml:space="preserve">36 ans </v>
      </c>
      <c r="D162" s="25">
        <f t="shared" si="124"/>
        <v>2029</v>
      </c>
      <c r="E162" s="27" t="str">
        <f t="shared" si="126"/>
        <v>12 ans, 10 mois et 30 jours</v>
      </c>
      <c r="F162" s="27" t="s">
        <v>35</v>
      </c>
      <c r="H162" s="26" t="str">
        <f t="shared" si="110"/>
        <v>8 ans, 10 mois et 30 jours</v>
      </c>
      <c r="I162" s="29" t="str">
        <f t="shared" si="99"/>
        <v>10 ans, 3 mois et 30 jours</v>
      </c>
      <c r="J162" s="28">
        <f t="shared" si="129"/>
        <v>47300</v>
      </c>
      <c r="K162" s="29">
        <f t="shared" si="127"/>
        <v>47330</v>
      </c>
      <c r="M162" s="30" t="str">
        <f t="shared" ca="1" si="130"/>
        <v/>
      </c>
      <c r="O162" s="31">
        <f t="shared" si="133"/>
        <v>0</v>
      </c>
      <c r="P162" s="31">
        <f t="shared" si="128"/>
        <v>0</v>
      </c>
      <c r="Y162" s="114" t="str">
        <f t="shared" si="125"/>
        <v/>
      </c>
      <c r="AB162" s="120" t="str">
        <f t="shared" si="96"/>
        <v/>
      </c>
      <c r="AC162" s="311">
        <f>SUM(Y162:Y164)</f>
        <v>0</v>
      </c>
      <c r="AD162" s="112"/>
      <c r="AE162" s="324">
        <v>52</v>
      </c>
      <c r="AF162" s="314">
        <f t="shared" ref="AF162" ca="1" si="148">OFFSET($AJ$13,((MOD(ROW(AE163)*4,3)/2)+1)*COUNTA(AE162)+IF(((MOD(ROW(AE163)*4,3)/2)+1)*COUNTA(AE162)=2,INT(ROW(AE156)/12),0),)</f>
        <v>0</v>
      </c>
      <c r="AG162" s="323" t="str">
        <f t="shared" ref="AG162" si="149">IF(AC162=0,"",IF(AC162&lt;AF162,"Alerte !",1))</f>
        <v/>
      </c>
    </row>
    <row r="163" spans="1:33" ht="15" customHeight="1" x14ac:dyDescent="0.25">
      <c r="A163" s="1">
        <v>156</v>
      </c>
      <c r="B163" s="328"/>
      <c r="C163" s="24" t="str">
        <f t="shared" si="123"/>
        <v xml:space="preserve">36 ans </v>
      </c>
      <c r="D163" s="25">
        <f t="shared" si="124"/>
        <v>2029</v>
      </c>
      <c r="E163" s="27" t="str">
        <f t="shared" si="126"/>
        <v>12 ans, 11 mois et 30 jours</v>
      </c>
      <c r="F163" s="27" t="s">
        <v>35</v>
      </c>
      <c r="H163" s="26" t="str">
        <f t="shared" si="110"/>
        <v>8 ans, 11 mois et 30 jours</v>
      </c>
      <c r="I163" s="29" t="str">
        <f t="shared" si="99"/>
        <v>10 ans, 4 mois et 30 jours</v>
      </c>
      <c r="J163" s="28">
        <f t="shared" si="129"/>
        <v>47331</v>
      </c>
      <c r="K163" s="29">
        <f t="shared" si="127"/>
        <v>47361</v>
      </c>
      <c r="M163" s="30" t="str">
        <f t="shared" ca="1" si="130"/>
        <v/>
      </c>
      <c r="O163" s="31">
        <f t="shared" si="133"/>
        <v>0</v>
      </c>
      <c r="P163" s="31">
        <f t="shared" si="128"/>
        <v>0</v>
      </c>
      <c r="Y163" s="114" t="str">
        <f t="shared" si="125"/>
        <v/>
      </c>
      <c r="AB163" s="120" t="str">
        <f t="shared" si="96"/>
        <v/>
      </c>
      <c r="AC163" s="312"/>
      <c r="AD163" s="112"/>
      <c r="AE163" s="324"/>
      <c r="AF163" s="315"/>
      <c r="AG163" s="323"/>
    </row>
    <row r="164" spans="1:33" ht="15" customHeight="1" thickBot="1" x14ac:dyDescent="0.3">
      <c r="A164" s="1">
        <v>157</v>
      </c>
      <c r="B164" s="328"/>
      <c r="C164" s="24" t="str">
        <f t="shared" si="123"/>
        <v xml:space="preserve">36 ans </v>
      </c>
      <c r="D164" s="25">
        <f t="shared" si="124"/>
        <v>2029</v>
      </c>
      <c r="E164" s="27" t="str">
        <f t="shared" si="126"/>
        <v>13 ans, 0 mois et 29 jours</v>
      </c>
      <c r="F164" s="27" t="s">
        <v>35</v>
      </c>
      <c r="H164" s="26" t="str">
        <f t="shared" si="110"/>
        <v>9 ans, 0 mois et 29 jours</v>
      </c>
      <c r="I164" s="29" t="str">
        <f t="shared" si="99"/>
        <v>10 ans, 5 mois et 29 jours</v>
      </c>
      <c r="J164" s="28">
        <f t="shared" si="129"/>
        <v>47362</v>
      </c>
      <c r="K164" s="29">
        <f t="shared" si="127"/>
        <v>47391</v>
      </c>
      <c r="M164" s="30" t="str">
        <f t="shared" ca="1" si="130"/>
        <v/>
      </c>
      <c r="O164" s="31">
        <f t="shared" si="133"/>
        <v>0</v>
      </c>
      <c r="P164" s="31">
        <f t="shared" si="128"/>
        <v>0</v>
      </c>
      <c r="Y164" s="114" t="str">
        <f t="shared" si="125"/>
        <v/>
      </c>
      <c r="AB164" s="120" t="str">
        <f t="shared" ref="AB164:AB227" si="150">IF(Y164="","",Y164-Z164-AA164)</f>
        <v/>
      </c>
      <c r="AC164" s="313"/>
      <c r="AD164" s="112"/>
      <c r="AE164" s="324"/>
      <c r="AF164" s="316"/>
      <c r="AG164" s="323"/>
    </row>
    <row r="165" spans="1:33" ht="15" customHeight="1" x14ac:dyDescent="0.25">
      <c r="A165" s="1">
        <v>158</v>
      </c>
      <c r="B165" s="328"/>
      <c r="C165" s="24" t="str">
        <f t="shared" si="123"/>
        <v xml:space="preserve">36 ans </v>
      </c>
      <c r="D165" s="25">
        <f t="shared" si="124"/>
        <v>2029</v>
      </c>
      <c r="E165" s="27" t="str">
        <f t="shared" si="126"/>
        <v>13 ans, 1 mois et 30 jours</v>
      </c>
      <c r="F165" s="27" t="s">
        <v>35</v>
      </c>
      <c r="H165" s="26" t="str">
        <f t="shared" si="110"/>
        <v>9 ans, 1 mois et 30 jours</v>
      </c>
      <c r="I165" s="29" t="str">
        <f t="shared" si="99"/>
        <v>10 ans, 6 mois et 30 jours</v>
      </c>
      <c r="J165" s="28">
        <f t="shared" si="129"/>
        <v>47392</v>
      </c>
      <c r="K165" s="29">
        <f t="shared" si="127"/>
        <v>47422</v>
      </c>
      <c r="M165" s="30" t="str">
        <f t="shared" ca="1" si="130"/>
        <v/>
      </c>
      <c r="O165" s="31">
        <f t="shared" si="133"/>
        <v>0</v>
      </c>
      <c r="P165" s="31">
        <f t="shared" si="128"/>
        <v>0</v>
      </c>
      <c r="Y165" s="114" t="str">
        <f t="shared" si="125"/>
        <v/>
      </c>
      <c r="AB165" s="120" t="str">
        <f t="shared" si="150"/>
        <v/>
      </c>
      <c r="AC165" s="311">
        <f>SUM(Y165:Y167)</f>
        <v>0</v>
      </c>
      <c r="AD165" s="112"/>
      <c r="AE165" s="324">
        <v>53</v>
      </c>
      <c r="AF165" s="314">
        <f t="shared" ref="AF165" ca="1" si="151">OFFSET($AJ$13,((MOD(ROW(AE166)*4,3)/2)+1)*COUNTA(AE165)+IF(((MOD(ROW(AE166)*4,3)/2)+1)*COUNTA(AE165)=2,INT(ROW(AE159)/12),0),)</f>
        <v>0</v>
      </c>
      <c r="AG165" s="323" t="str">
        <f t="shared" ref="AG165" si="152">IF(AC165=0,"",IF(AC165&lt;AF165,"Alerte !",1))</f>
        <v/>
      </c>
    </row>
    <row r="166" spans="1:33" ht="15" customHeight="1" x14ac:dyDescent="0.25">
      <c r="A166" s="1">
        <v>159</v>
      </c>
      <c r="B166" s="328"/>
      <c r="C166" s="24" t="str">
        <f t="shared" si="123"/>
        <v xml:space="preserve">36 ans </v>
      </c>
      <c r="D166" s="25">
        <f t="shared" si="124"/>
        <v>2029</v>
      </c>
      <c r="E166" s="27" t="str">
        <f t="shared" si="126"/>
        <v>13 ans, 2 mois et 29 jours</v>
      </c>
      <c r="F166" s="27" t="s">
        <v>35</v>
      </c>
      <c r="H166" s="26" t="str">
        <f t="shared" si="110"/>
        <v>9 ans, 2 mois et 29 jours</v>
      </c>
      <c r="I166" s="29" t="str">
        <f t="shared" si="99"/>
        <v>10 ans, 7 mois et 29 jours</v>
      </c>
      <c r="J166" s="28">
        <f t="shared" si="129"/>
        <v>47423</v>
      </c>
      <c r="K166" s="29">
        <f t="shared" si="127"/>
        <v>47452</v>
      </c>
      <c r="M166" s="30" t="str">
        <f t="shared" ca="1" si="130"/>
        <v/>
      </c>
      <c r="O166" s="31">
        <f t="shared" si="133"/>
        <v>0</v>
      </c>
      <c r="P166" s="31">
        <f t="shared" si="128"/>
        <v>0</v>
      </c>
      <c r="Y166" s="114" t="str">
        <f t="shared" si="125"/>
        <v/>
      </c>
      <c r="AB166" s="120" t="str">
        <f t="shared" si="150"/>
        <v/>
      </c>
      <c r="AC166" s="312"/>
      <c r="AD166" s="112"/>
      <c r="AE166" s="324"/>
      <c r="AF166" s="315"/>
      <c r="AG166" s="323"/>
    </row>
    <row r="167" spans="1:33" ht="15" customHeight="1" thickBot="1" x14ac:dyDescent="0.3">
      <c r="A167" s="1">
        <v>160</v>
      </c>
      <c r="B167" s="328"/>
      <c r="C167" s="24" t="str">
        <f t="shared" si="123"/>
        <v xml:space="preserve">36 ans </v>
      </c>
      <c r="D167" s="25">
        <f t="shared" si="124"/>
        <v>2029</v>
      </c>
      <c r="E167" s="27" t="str">
        <f t="shared" si="126"/>
        <v>13 ans, 3 mois et 30 jours</v>
      </c>
      <c r="F167" s="27" t="s">
        <v>35</v>
      </c>
      <c r="H167" s="26" t="str">
        <f t="shared" si="110"/>
        <v>9 ans, 3 mois et 30 jours</v>
      </c>
      <c r="I167" s="29" t="str">
        <f t="shared" ref="I167:I230" si="153">IF(A167="","",DATEDIF($J$39,K167,"y")&amp;IF(DATEDIF($J$39,K167,"y")&gt;1," ans, "," an, ")&amp;DATEDIF($J$39,K167,"ym")&amp;" mois et "&amp;DATEDIF($J$39,K167,"md")&amp;IF(DATEDIF(
$J$39,K167,"md")&gt;1," jours"," jour"))</f>
        <v>10 ans, 8 mois et 30 jours</v>
      </c>
      <c r="J167" s="28">
        <f t="shared" si="129"/>
        <v>47453</v>
      </c>
      <c r="K167" s="29">
        <f t="shared" si="127"/>
        <v>47483</v>
      </c>
      <c r="M167" s="30" t="str">
        <f t="shared" ca="1" si="130"/>
        <v/>
      </c>
      <c r="O167" s="31">
        <f t="shared" si="133"/>
        <v>0</v>
      </c>
      <c r="P167" s="31">
        <f t="shared" si="128"/>
        <v>0</v>
      </c>
      <c r="Y167" s="114" t="str">
        <f t="shared" si="125"/>
        <v/>
      </c>
      <c r="AB167" s="120" t="str">
        <f t="shared" si="150"/>
        <v/>
      </c>
      <c r="AC167" s="313"/>
      <c r="AD167" s="112"/>
      <c r="AE167" s="324"/>
      <c r="AF167" s="316"/>
      <c r="AG167" s="323"/>
    </row>
    <row r="168" spans="1:33" ht="15" customHeight="1" x14ac:dyDescent="0.25">
      <c r="A168" s="1">
        <v>161</v>
      </c>
      <c r="B168" s="328" t="s">
        <v>54</v>
      </c>
      <c r="C168" s="24" t="str">
        <f t="shared" si="123"/>
        <v xml:space="preserve">36 ans </v>
      </c>
      <c r="D168" s="25">
        <f t="shared" si="124"/>
        <v>2030</v>
      </c>
      <c r="E168" s="27" t="str">
        <f t="shared" si="126"/>
        <v>13 ans, 4 mois et 30 jours</v>
      </c>
      <c r="F168" s="27" t="s">
        <v>35</v>
      </c>
      <c r="H168" s="26" t="str">
        <f t="shared" si="110"/>
        <v>9 ans, 4 mois et 30 jours</v>
      </c>
      <c r="I168" s="29" t="str">
        <f t="shared" si="153"/>
        <v>10 ans, 9 mois et 30 jours</v>
      </c>
      <c r="J168" s="28">
        <f t="shared" si="129"/>
        <v>47484</v>
      </c>
      <c r="K168" s="29">
        <f t="shared" si="127"/>
        <v>47514</v>
      </c>
      <c r="M168" s="30" t="str">
        <f t="shared" ca="1" si="130"/>
        <v/>
      </c>
      <c r="O168" s="31">
        <f t="shared" si="133"/>
        <v>0</v>
      </c>
      <c r="P168" s="31">
        <f t="shared" si="128"/>
        <v>0</v>
      </c>
      <c r="Y168" s="114" t="str">
        <f t="shared" si="125"/>
        <v/>
      </c>
      <c r="AB168" s="120" t="str">
        <f t="shared" si="150"/>
        <v/>
      </c>
      <c r="AC168" s="311">
        <f>SUM(Y168:Y170)</f>
        <v>0</v>
      </c>
      <c r="AD168" s="112"/>
      <c r="AE168" s="324">
        <v>54</v>
      </c>
      <c r="AF168" s="314">
        <f t="shared" ref="AF168" ca="1" si="154">OFFSET($AJ$13,((MOD(ROW(AE169)*4,3)/2)+1)*COUNTA(AE168)+IF(((MOD(ROW(AE169)*4,3)/2)+1)*COUNTA(AE168)=2,INT(ROW(AE162)/12),0),)</f>
        <v>0</v>
      </c>
      <c r="AG168" s="323" t="str">
        <f t="shared" ref="AG168" si="155">IF(AC168=0,"",IF(AC168&lt;AF168,"Alerte !",1))</f>
        <v/>
      </c>
    </row>
    <row r="169" spans="1:33" ht="15" customHeight="1" x14ac:dyDescent="0.25">
      <c r="A169" s="1">
        <v>162</v>
      </c>
      <c r="B169" s="328"/>
      <c r="C169" s="24" t="str">
        <f t="shared" si="123"/>
        <v xml:space="preserve">37 ans </v>
      </c>
      <c r="D169" s="25">
        <f t="shared" si="124"/>
        <v>2030</v>
      </c>
      <c r="E169" s="27" t="str">
        <f t="shared" si="126"/>
        <v>13 ans, 5 mois et 27 jours</v>
      </c>
      <c r="F169" s="27" t="s">
        <v>35</v>
      </c>
      <c r="H169" s="26" t="str">
        <f t="shared" si="110"/>
        <v>9 ans, 5 mois et 27 jours</v>
      </c>
      <c r="I169" s="29" t="str">
        <f t="shared" si="153"/>
        <v>10 ans, 10 mois et 27 jours</v>
      </c>
      <c r="J169" s="28">
        <f t="shared" si="129"/>
        <v>47515</v>
      </c>
      <c r="K169" s="29">
        <f t="shared" si="127"/>
        <v>47542</v>
      </c>
      <c r="M169" s="30" t="str">
        <f t="shared" ca="1" si="130"/>
        <v/>
      </c>
      <c r="O169" s="31">
        <f t="shared" si="133"/>
        <v>0</v>
      </c>
      <c r="P169" s="31">
        <f t="shared" si="128"/>
        <v>0</v>
      </c>
      <c r="Y169" s="114" t="str">
        <f t="shared" si="125"/>
        <v/>
      </c>
      <c r="AB169" s="120" t="str">
        <f t="shared" si="150"/>
        <v/>
      </c>
      <c r="AC169" s="312"/>
      <c r="AD169" s="112"/>
      <c r="AE169" s="324"/>
      <c r="AF169" s="315"/>
      <c r="AG169" s="323"/>
    </row>
    <row r="170" spans="1:33" ht="15" customHeight="1" thickBot="1" x14ac:dyDescent="0.3">
      <c r="A170" s="1">
        <v>163</v>
      </c>
      <c r="B170" s="328"/>
      <c r="C170" s="24" t="str">
        <f t="shared" si="123"/>
        <v xml:space="preserve">37 ans </v>
      </c>
      <c r="D170" s="25">
        <f t="shared" si="124"/>
        <v>2030</v>
      </c>
      <c r="E170" s="27" t="str">
        <f t="shared" si="126"/>
        <v>13 ans, 6 mois et 30 jours</v>
      </c>
      <c r="F170" s="27" t="s">
        <v>35</v>
      </c>
      <c r="H170" s="26" t="str">
        <f t="shared" si="110"/>
        <v>9 ans, 6 mois et 30 jours</v>
      </c>
      <c r="I170" s="29" t="str">
        <f t="shared" si="153"/>
        <v>10 ans, 11 mois et 30 jours</v>
      </c>
      <c r="J170" s="28">
        <f t="shared" si="129"/>
        <v>47543</v>
      </c>
      <c r="K170" s="29">
        <f t="shared" si="127"/>
        <v>47573</v>
      </c>
      <c r="M170" s="30" t="str">
        <f t="shared" ca="1" si="130"/>
        <v/>
      </c>
      <c r="O170" s="31">
        <f t="shared" si="133"/>
        <v>0</v>
      </c>
      <c r="P170" s="31">
        <f t="shared" si="128"/>
        <v>0</v>
      </c>
      <c r="Y170" s="114" t="str">
        <f t="shared" si="125"/>
        <v/>
      </c>
      <c r="AB170" s="120" t="str">
        <f t="shared" si="150"/>
        <v/>
      </c>
      <c r="AC170" s="313"/>
      <c r="AD170" s="112"/>
      <c r="AE170" s="324"/>
      <c r="AF170" s="316"/>
      <c r="AG170" s="323"/>
    </row>
    <row r="171" spans="1:33" ht="15" customHeight="1" x14ac:dyDescent="0.25">
      <c r="A171" s="1">
        <v>164</v>
      </c>
      <c r="B171" s="328"/>
      <c r="C171" s="24" t="str">
        <f t="shared" si="123"/>
        <v xml:space="preserve">37 ans </v>
      </c>
      <c r="D171" s="25">
        <f t="shared" si="124"/>
        <v>2030</v>
      </c>
      <c r="E171" s="27" t="str">
        <f t="shared" si="126"/>
        <v>13 ans, 7 mois et 29 jours</v>
      </c>
      <c r="F171" s="27" t="s">
        <v>35</v>
      </c>
      <c r="H171" s="26" t="str">
        <f t="shared" si="110"/>
        <v>9 ans, 7 mois et 29 jours</v>
      </c>
      <c r="I171" s="29" t="str">
        <f t="shared" si="153"/>
        <v>11 ans, 0 mois et 29 jours</v>
      </c>
      <c r="J171" s="28">
        <f t="shared" si="129"/>
        <v>47574</v>
      </c>
      <c r="K171" s="29">
        <f t="shared" si="127"/>
        <v>47603</v>
      </c>
      <c r="M171" s="30" t="str">
        <f t="shared" ca="1" si="130"/>
        <v/>
      </c>
      <c r="O171" s="31">
        <f t="shared" si="133"/>
        <v>0</v>
      </c>
      <c r="P171" s="31">
        <f t="shared" si="128"/>
        <v>0</v>
      </c>
      <c r="Y171" s="114" t="str">
        <f t="shared" si="125"/>
        <v/>
      </c>
      <c r="AB171" s="120" t="str">
        <f t="shared" si="150"/>
        <v/>
      </c>
      <c r="AC171" s="311">
        <f>SUM(Y171:Y173)</f>
        <v>0</v>
      </c>
      <c r="AD171" s="112"/>
      <c r="AE171" s="324">
        <v>55</v>
      </c>
      <c r="AF171" s="314">
        <f t="shared" ref="AF171" ca="1" si="156">OFFSET($AJ$13,((MOD(ROW(AE172)*4,3)/2)+1)*COUNTA(AE171)+IF(((MOD(ROW(AE172)*4,3)/2)+1)*COUNTA(AE171)=2,INT(ROW(AE165)/12),0),)</f>
        <v>0</v>
      </c>
      <c r="AG171" s="323" t="str">
        <f t="shared" ref="AG171" si="157">IF(AC171=0,"",IF(AC171&lt;AF171,"Alerte !",1))</f>
        <v/>
      </c>
    </row>
    <row r="172" spans="1:33" ht="15" customHeight="1" x14ac:dyDescent="0.25">
      <c r="A172" s="1">
        <v>165</v>
      </c>
      <c r="B172" s="328"/>
      <c r="C172" s="24" t="str">
        <f t="shared" si="123"/>
        <v xml:space="preserve">37 ans </v>
      </c>
      <c r="D172" s="25">
        <f t="shared" si="124"/>
        <v>2030</v>
      </c>
      <c r="E172" s="27" t="str">
        <f t="shared" si="126"/>
        <v>13 ans, 8 mois et 30 jours</v>
      </c>
      <c r="F172" s="27" t="s">
        <v>35</v>
      </c>
      <c r="H172" s="26" t="str">
        <f t="shared" si="110"/>
        <v>9 ans, 8 mois et 30 jours</v>
      </c>
      <c r="I172" s="29" t="str">
        <f t="shared" si="153"/>
        <v>11 ans, 1 mois et 30 jours</v>
      </c>
      <c r="J172" s="28">
        <f t="shared" si="129"/>
        <v>47604</v>
      </c>
      <c r="K172" s="29">
        <f t="shared" si="127"/>
        <v>47634</v>
      </c>
      <c r="M172" s="30" t="str">
        <f t="shared" ca="1" si="130"/>
        <v/>
      </c>
      <c r="O172" s="31">
        <f t="shared" si="133"/>
        <v>0</v>
      </c>
      <c r="P172" s="31">
        <f t="shared" si="128"/>
        <v>0</v>
      </c>
      <c r="Y172" s="114" t="str">
        <f t="shared" si="125"/>
        <v/>
      </c>
      <c r="AB172" s="120" t="str">
        <f t="shared" si="150"/>
        <v/>
      </c>
      <c r="AC172" s="312"/>
      <c r="AD172" s="112"/>
      <c r="AE172" s="324"/>
      <c r="AF172" s="315"/>
      <c r="AG172" s="323"/>
    </row>
    <row r="173" spans="1:33" ht="15" customHeight="1" thickBot="1" x14ac:dyDescent="0.3">
      <c r="A173" s="1">
        <v>166</v>
      </c>
      <c r="B173" s="328"/>
      <c r="C173" s="24" t="str">
        <f t="shared" si="123"/>
        <v xml:space="preserve">37 ans </v>
      </c>
      <c r="D173" s="25">
        <f t="shared" si="124"/>
        <v>2030</v>
      </c>
      <c r="E173" s="27" t="str">
        <f t="shared" si="126"/>
        <v>13 ans, 9 mois et 29 jours</v>
      </c>
      <c r="F173" s="27" t="s">
        <v>35</v>
      </c>
      <c r="H173" s="26" t="str">
        <f t="shared" si="110"/>
        <v>9 ans, 9 mois et 29 jours</v>
      </c>
      <c r="I173" s="29" t="str">
        <f t="shared" si="153"/>
        <v>11 ans, 2 mois et 29 jours</v>
      </c>
      <c r="J173" s="28">
        <f t="shared" si="129"/>
        <v>47635</v>
      </c>
      <c r="K173" s="29">
        <f t="shared" si="127"/>
        <v>47664</v>
      </c>
      <c r="M173" s="30" t="str">
        <f t="shared" ca="1" si="130"/>
        <v/>
      </c>
      <c r="O173" s="31">
        <f t="shared" si="133"/>
        <v>0</v>
      </c>
      <c r="P173" s="31">
        <f t="shared" si="128"/>
        <v>0</v>
      </c>
      <c r="Y173" s="114" t="str">
        <f t="shared" si="125"/>
        <v/>
      </c>
      <c r="AB173" s="120" t="str">
        <f t="shared" si="150"/>
        <v/>
      </c>
      <c r="AC173" s="313"/>
      <c r="AD173" s="112"/>
      <c r="AE173" s="324"/>
      <c r="AF173" s="316"/>
      <c r="AG173" s="323"/>
    </row>
    <row r="174" spans="1:33" ht="15" customHeight="1" x14ac:dyDescent="0.25">
      <c r="A174" s="1">
        <v>167</v>
      </c>
      <c r="B174" s="328"/>
      <c r="C174" s="24" t="str">
        <f t="shared" si="123"/>
        <v xml:space="preserve">37 ans </v>
      </c>
      <c r="D174" s="25">
        <f t="shared" si="124"/>
        <v>2030</v>
      </c>
      <c r="E174" s="27" t="str">
        <f t="shared" si="126"/>
        <v>13 ans, 10 mois et 30 jours</v>
      </c>
      <c r="F174" s="27" t="s">
        <v>35</v>
      </c>
      <c r="H174" s="26" t="str">
        <f t="shared" si="110"/>
        <v>9 ans, 10 mois et 30 jours</v>
      </c>
      <c r="I174" s="29" t="str">
        <f t="shared" si="153"/>
        <v>11 ans, 3 mois et 30 jours</v>
      </c>
      <c r="J174" s="28">
        <f t="shared" si="129"/>
        <v>47665</v>
      </c>
      <c r="K174" s="29">
        <f t="shared" si="127"/>
        <v>47695</v>
      </c>
      <c r="M174" s="30" t="str">
        <f t="shared" ca="1" si="130"/>
        <v/>
      </c>
      <c r="O174" s="31">
        <f t="shared" si="133"/>
        <v>0</v>
      </c>
      <c r="P174" s="31">
        <f t="shared" si="128"/>
        <v>0</v>
      </c>
      <c r="Y174" s="114" t="str">
        <f t="shared" si="125"/>
        <v/>
      </c>
      <c r="AB174" s="120" t="str">
        <f t="shared" si="150"/>
        <v/>
      </c>
      <c r="AC174" s="311">
        <f>SUM(Y174:Y176)</f>
        <v>0</v>
      </c>
      <c r="AD174" s="112"/>
      <c r="AE174" s="324">
        <v>56</v>
      </c>
      <c r="AF174" s="314">
        <f t="shared" ref="AF174" ca="1" si="158">OFFSET($AJ$13,((MOD(ROW(AE175)*4,3)/2)+1)*COUNTA(AE174)+IF(((MOD(ROW(AE175)*4,3)/2)+1)*COUNTA(AE174)=2,INT(ROW(AE168)/12),0),)</f>
        <v>0</v>
      </c>
      <c r="AG174" s="323" t="str">
        <f t="shared" ref="AG174" si="159">IF(AC174=0,"",IF(AC174&lt;AF174,"Alerte !",1))</f>
        <v/>
      </c>
    </row>
    <row r="175" spans="1:33" ht="15" customHeight="1" x14ac:dyDescent="0.25">
      <c r="A175" s="1">
        <v>168</v>
      </c>
      <c r="B175" s="328"/>
      <c r="C175" s="24" t="str">
        <f t="shared" si="123"/>
        <v xml:space="preserve">37 ans </v>
      </c>
      <c r="D175" s="25">
        <f t="shared" si="124"/>
        <v>2030</v>
      </c>
      <c r="E175" s="27" t="str">
        <f t="shared" si="126"/>
        <v>13 ans, 11 mois et 30 jours</v>
      </c>
      <c r="F175" s="27" t="s">
        <v>35</v>
      </c>
      <c r="H175" s="26" t="str">
        <f t="shared" si="110"/>
        <v>9 ans, 11 mois et 30 jours</v>
      </c>
      <c r="I175" s="29" t="str">
        <f t="shared" si="153"/>
        <v>11 ans, 4 mois et 30 jours</v>
      </c>
      <c r="J175" s="28">
        <f t="shared" si="129"/>
        <v>47696</v>
      </c>
      <c r="K175" s="29">
        <f t="shared" si="127"/>
        <v>47726</v>
      </c>
      <c r="M175" s="30" t="str">
        <f t="shared" ca="1" si="130"/>
        <v/>
      </c>
      <c r="O175" s="31">
        <f t="shared" si="133"/>
        <v>0</v>
      </c>
      <c r="P175" s="31">
        <f t="shared" si="128"/>
        <v>0</v>
      </c>
      <c r="Y175" s="114" t="str">
        <f t="shared" si="125"/>
        <v/>
      </c>
      <c r="AB175" s="120" t="str">
        <f t="shared" si="150"/>
        <v/>
      </c>
      <c r="AC175" s="312"/>
      <c r="AD175" s="112"/>
      <c r="AE175" s="324"/>
      <c r="AF175" s="315"/>
      <c r="AG175" s="323"/>
    </row>
    <row r="176" spans="1:33" ht="15" customHeight="1" thickBot="1" x14ac:dyDescent="0.3">
      <c r="A176" s="1">
        <v>169</v>
      </c>
      <c r="B176" s="328"/>
      <c r="C176" s="24" t="str">
        <f t="shared" si="123"/>
        <v xml:space="preserve">37 ans </v>
      </c>
      <c r="D176" s="25">
        <f t="shared" si="124"/>
        <v>2030</v>
      </c>
      <c r="E176" s="27" t="str">
        <f t="shared" si="126"/>
        <v>14 ans, 0 mois et 29 jours</v>
      </c>
      <c r="F176" s="27" t="s">
        <v>35</v>
      </c>
      <c r="H176" s="26" t="str">
        <f t="shared" si="110"/>
        <v>10 ans, 0 mois et 29 jours</v>
      </c>
      <c r="I176" s="29" t="str">
        <f t="shared" si="153"/>
        <v>11 ans, 5 mois et 29 jours</v>
      </c>
      <c r="J176" s="28">
        <f t="shared" si="129"/>
        <v>47727</v>
      </c>
      <c r="K176" s="29">
        <f t="shared" si="127"/>
        <v>47756</v>
      </c>
      <c r="M176" s="30" t="str">
        <f t="shared" ca="1" si="130"/>
        <v/>
      </c>
      <c r="O176" s="31">
        <f t="shared" si="133"/>
        <v>0</v>
      </c>
      <c r="P176" s="31">
        <f t="shared" si="128"/>
        <v>0</v>
      </c>
      <c r="Y176" s="114" t="str">
        <f t="shared" si="125"/>
        <v/>
      </c>
      <c r="AB176" s="120" t="str">
        <f t="shared" si="150"/>
        <v/>
      </c>
      <c r="AC176" s="313"/>
      <c r="AD176" s="112"/>
      <c r="AE176" s="324"/>
      <c r="AF176" s="316"/>
      <c r="AG176" s="323"/>
    </row>
    <row r="177" spans="1:33" ht="15" customHeight="1" x14ac:dyDescent="0.25">
      <c r="A177" s="1">
        <v>170</v>
      </c>
      <c r="B177" s="328"/>
      <c r="C177" s="24" t="str">
        <f t="shared" si="123"/>
        <v xml:space="preserve">37 ans </v>
      </c>
      <c r="D177" s="25">
        <f t="shared" si="124"/>
        <v>2030</v>
      </c>
      <c r="E177" s="27" t="str">
        <f t="shared" si="126"/>
        <v>14 ans, 1 mois et 30 jours</v>
      </c>
      <c r="F177" s="27" t="s">
        <v>35</v>
      </c>
      <c r="H177" s="26" t="str">
        <f t="shared" si="110"/>
        <v>10 ans, 1 mois et 30 jours</v>
      </c>
      <c r="I177" s="29" t="str">
        <f t="shared" si="153"/>
        <v>11 ans, 6 mois et 30 jours</v>
      </c>
      <c r="J177" s="28">
        <f t="shared" si="129"/>
        <v>47757</v>
      </c>
      <c r="K177" s="29">
        <f t="shared" si="127"/>
        <v>47787</v>
      </c>
      <c r="M177" s="30" t="str">
        <f t="shared" ca="1" si="130"/>
        <v/>
      </c>
      <c r="O177" s="31">
        <f t="shared" si="133"/>
        <v>0</v>
      </c>
      <c r="P177" s="31">
        <f t="shared" si="128"/>
        <v>0</v>
      </c>
      <c r="Y177" s="114" t="str">
        <f t="shared" si="125"/>
        <v/>
      </c>
      <c r="AB177" s="120" t="str">
        <f t="shared" si="150"/>
        <v/>
      </c>
      <c r="AC177" s="311">
        <f>SUM(Y177:Y179)</f>
        <v>0</v>
      </c>
      <c r="AD177" s="112"/>
      <c r="AE177" s="324">
        <v>57</v>
      </c>
      <c r="AF177" s="314">
        <f t="shared" ref="AF177" ca="1" si="160">OFFSET($AJ$13,((MOD(ROW(AE178)*4,3)/2)+1)*COUNTA(AE177)+IF(((MOD(ROW(AE178)*4,3)/2)+1)*COUNTA(AE177)=2,INT(ROW(AE171)/12),0),)</f>
        <v>0</v>
      </c>
      <c r="AG177" s="323" t="str">
        <f t="shared" ref="AG177" si="161">IF(AC177=0,"",IF(AC177&lt;AF177,"Alerte !",1))</f>
        <v/>
      </c>
    </row>
    <row r="178" spans="1:33" ht="15" customHeight="1" x14ac:dyDescent="0.25">
      <c r="A178" s="1">
        <v>171</v>
      </c>
      <c r="B178" s="328"/>
      <c r="C178" s="24" t="str">
        <f t="shared" si="123"/>
        <v xml:space="preserve">37 ans </v>
      </c>
      <c r="D178" s="25">
        <f t="shared" si="124"/>
        <v>2030</v>
      </c>
      <c r="E178" s="27" t="str">
        <f t="shared" si="126"/>
        <v>14 ans, 2 mois et 29 jours</v>
      </c>
      <c r="F178" s="27" t="s">
        <v>35</v>
      </c>
      <c r="H178" s="26" t="str">
        <f t="shared" si="110"/>
        <v>10 ans, 2 mois et 29 jours</v>
      </c>
      <c r="I178" s="29" t="str">
        <f t="shared" si="153"/>
        <v>11 ans, 7 mois et 29 jours</v>
      </c>
      <c r="J178" s="28">
        <f t="shared" si="129"/>
        <v>47788</v>
      </c>
      <c r="K178" s="29">
        <f t="shared" si="127"/>
        <v>47817</v>
      </c>
      <c r="M178" s="30" t="str">
        <f t="shared" ca="1" si="130"/>
        <v/>
      </c>
      <c r="O178" s="31">
        <f t="shared" si="133"/>
        <v>0</v>
      </c>
      <c r="P178" s="31">
        <f t="shared" si="128"/>
        <v>0</v>
      </c>
      <c r="Y178" s="114" t="str">
        <f t="shared" si="125"/>
        <v/>
      </c>
      <c r="AB178" s="120" t="str">
        <f t="shared" si="150"/>
        <v/>
      </c>
      <c r="AC178" s="312"/>
      <c r="AD178" s="112"/>
      <c r="AE178" s="324"/>
      <c r="AF178" s="315"/>
      <c r="AG178" s="323"/>
    </row>
    <row r="179" spans="1:33" ht="15" customHeight="1" thickBot="1" x14ac:dyDescent="0.3">
      <c r="A179" s="1">
        <v>172</v>
      </c>
      <c r="B179" s="328"/>
      <c r="C179" s="24" t="str">
        <f t="shared" si="123"/>
        <v xml:space="preserve">37 ans </v>
      </c>
      <c r="D179" s="25">
        <f t="shared" si="124"/>
        <v>2030</v>
      </c>
      <c r="E179" s="27" t="str">
        <f t="shared" si="126"/>
        <v>14 ans, 3 mois et 30 jours</v>
      </c>
      <c r="F179" s="27" t="s">
        <v>35</v>
      </c>
      <c r="H179" s="26" t="str">
        <f t="shared" si="110"/>
        <v>10 ans, 3 mois et 30 jours</v>
      </c>
      <c r="I179" s="29" t="str">
        <f t="shared" si="153"/>
        <v>11 ans, 8 mois et 30 jours</v>
      </c>
      <c r="J179" s="28">
        <f t="shared" si="129"/>
        <v>47818</v>
      </c>
      <c r="K179" s="29">
        <f t="shared" si="127"/>
        <v>47848</v>
      </c>
      <c r="M179" s="30" t="str">
        <f t="shared" ca="1" si="130"/>
        <v/>
      </c>
      <c r="O179" s="31">
        <f t="shared" si="133"/>
        <v>0</v>
      </c>
      <c r="P179" s="31">
        <f t="shared" si="128"/>
        <v>0</v>
      </c>
      <c r="Y179" s="114" t="str">
        <f t="shared" si="125"/>
        <v/>
      </c>
      <c r="AB179" s="120" t="str">
        <f t="shared" si="150"/>
        <v/>
      </c>
      <c r="AC179" s="313"/>
      <c r="AD179" s="112"/>
      <c r="AE179" s="324"/>
      <c r="AF179" s="316"/>
      <c r="AG179" s="323"/>
    </row>
    <row r="180" spans="1:33" ht="15" customHeight="1" x14ac:dyDescent="0.25">
      <c r="A180" s="1">
        <v>173</v>
      </c>
      <c r="B180" s="328" t="s">
        <v>55</v>
      </c>
      <c r="C180" s="24" t="str">
        <f t="shared" si="123"/>
        <v xml:space="preserve">37 ans </v>
      </c>
      <c r="D180" s="25">
        <f t="shared" si="124"/>
        <v>2031</v>
      </c>
      <c r="E180" s="27" t="str">
        <f t="shared" si="126"/>
        <v>14 ans, 4 mois et 30 jours</v>
      </c>
      <c r="F180" s="27" t="s">
        <v>35</v>
      </c>
      <c r="H180" s="26" t="str">
        <f t="shared" si="110"/>
        <v>10 ans, 4 mois et 30 jours</v>
      </c>
      <c r="I180" s="29" t="str">
        <f t="shared" si="153"/>
        <v>11 ans, 9 mois et 30 jours</v>
      </c>
      <c r="J180" s="28">
        <f t="shared" si="129"/>
        <v>47849</v>
      </c>
      <c r="K180" s="29">
        <f t="shared" si="127"/>
        <v>47879</v>
      </c>
      <c r="M180" s="30" t="str">
        <f t="shared" ca="1" si="130"/>
        <v/>
      </c>
      <c r="O180" s="31">
        <f t="shared" si="133"/>
        <v>0</v>
      </c>
      <c r="P180" s="31">
        <f t="shared" si="128"/>
        <v>0</v>
      </c>
      <c r="Y180" s="114" t="str">
        <f t="shared" si="125"/>
        <v/>
      </c>
      <c r="AB180" s="120" t="str">
        <f t="shared" si="150"/>
        <v/>
      </c>
      <c r="AC180" s="311">
        <f>SUM(Y180:Y182)</f>
        <v>0</v>
      </c>
      <c r="AD180" s="112"/>
      <c r="AE180" s="324">
        <v>58</v>
      </c>
      <c r="AF180" s="314">
        <f t="shared" ref="AF180" ca="1" si="162">OFFSET($AJ$13,((MOD(ROW(AE181)*4,3)/2)+1)*COUNTA(AE180)+IF(((MOD(ROW(AE181)*4,3)/2)+1)*COUNTA(AE180)=2,INT(ROW(AE174)/12),0),)</f>
        <v>0</v>
      </c>
      <c r="AG180" s="323" t="str">
        <f t="shared" ref="AG180" si="163">IF(AC180=0,"",IF(AC180&lt;AF180,"Alerte !",1))</f>
        <v/>
      </c>
    </row>
    <row r="181" spans="1:33" ht="15" customHeight="1" x14ac:dyDescent="0.25">
      <c r="A181" s="1">
        <v>174</v>
      </c>
      <c r="B181" s="328"/>
      <c r="C181" s="24" t="str">
        <f t="shared" si="123"/>
        <v xml:space="preserve">38 ans </v>
      </c>
      <c r="D181" s="25">
        <f t="shared" si="124"/>
        <v>2031</v>
      </c>
      <c r="E181" s="27" t="str">
        <f t="shared" si="126"/>
        <v>14 ans, 5 mois et 27 jours</v>
      </c>
      <c r="F181" s="27" t="s">
        <v>35</v>
      </c>
      <c r="H181" s="26" t="str">
        <f t="shared" si="110"/>
        <v>10 ans, 5 mois et 27 jours</v>
      </c>
      <c r="I181" s="29" t="str">
        <f t="shared" si="153"/>
        <v>11 ans, 10 mois et 27 jours</v>
      </c>
      <c r="J181" s="28">
        <f t="shared" si="129"/>
        <v>47880</v>
      </c>
      <c r="K181" s="29">
        <f t="shared" si="127"/>
        <v>47907</v>
      </c>
      <c r="M181" s="30" t="str">
        <f t="shared" ca="1" si="130"/>
        <v/>
      </c>
      <c r="O181" s="31">
        <f t="shared" si="133"/>
        <v>0</v>
      </c>
      <c r="P181" s="31">
        <f t="shared" si="128"/>
        <v>0</v>
      </c>
      <c r="Y181" s="114" t="str">
        <f t="shared" si="125"/>
        <v/>
      </c>
      <c r="AB181" s="120" t="str">
        <f t="shared" si="150"/>
        <v/>
      </c>
      <c r="AC181" s="312"/>
      <c r="AD181" s="112"/>
      <c r="AE181" s="324"/>
      <c r="AF181" s="315"/>
      <c r="AG181" s="323"/>
    </row>
    <row r="182" spans="1:33" ht="15" customHeight="1" thickBot="1" x14ac:dyDescent="0.3">
      <c r="A182" s="1">
        <v>175</v>
      </c>
      <c r="B182" s="328"/>
      <c r="C182" s="24" t="str">
        <f t="shared" si="123"/>
        <v xml:space="preserve">38 ans </v>
      </c>
      <c r="D182" s="25">
        <f t="shared" si="124"/>
        <v>2031</v>
      </c>
      <c r="E182" s="27" t="str">
        <f t="shared" si="126"/>
        <v>14 ans, 6 mois et 30 jours</v>
      </c>
      <c r="F182" s="27" t="s">
        <v>35</v>
      </c>
      <c r="H182" s="26" t="str">
        <f t="shared" si="110"/>
        <v>10 ans, 6 mois et 30 jours</v>
      </c>
      <c r="I182" s="29" t="str">
        <f t="shared" si="153"/>
        <v>11 ans, 11 mois et 30 jours</v>
      </c>
      <c r="J182" s="28">
        <f t="shared" si="129"/>
        <v>47908</v>
      </c>
      <c r="K182" s="29">
        <f t="shared" si="127"/>
        <v>47938</v>
      </c>
      <c r="M182" s="30" t="str">
        <f t="shared" ca="1" si="130"/>
        <v/>
      </c>
      <c r="O182" s="31">
        <f t="shared" si="133"/>
        <v>0</v>
      </c>
      <c r="P182" s="31">
        <f t="shared" si="128"/>
        <v>0</v>
      </c>
      <c r="Y182" s="114" t="str">
        <f t="shared" si="125"/>
        <v/>
      </c>
      <c r="AB182" s="120" t="str">
        <f t="shared" si="150"/>
        <v/>
      </c>
      <c r="AC182" s="313"/>
      <c r="AD182" s="112"/>
      <c r="AE182" s="324"/>
      <c r="AF182" s="316"/>
      <c r="AG182" s="323"/>
    </row>
    <row r="183" spans="1:33" ht="15" customHeight="1" x14ac:dyDescent="0.25">
      <c r="A183" s="1">
        <v>176</v>
      </c>
      <c r="B183" s="328"/>
      <c r="C183" s="24" t="str">
        <f t="shared" si="123"/>
        <v xml:space="preserve">38 ans </v>
      </c>
      <c r="D183" s="25">
        <f t="shared" si="124"/>
        <v>2031</v>
      </c>
      <c r="E183" s="27" t="str">
        <f t="shared" si="126"/>
        <v>14 ans, 7 mois et 29 jours</v>
      </c>
      <c r="F183" s="27" t="s">
        <v>35</v>
      </c>
      <c r="H183" s="26" t="str">
        <f t="shared" si="110"/>
        <v>10 ans, 7 mois et 29 jours</v>
      </c>
      <c r="I183" s="29" t="str">
        <f t="shared" si="153"/>
        <v>12 ans, 0 mois et 29 jours</v>
      </c>
      <c r="J183" s="28">
        <f t="shared" si="129"/>
        <v>47939</v>
      </c>
      <c r="K183" s="29">
        <f t="shared" si="127"/>
        <v>47968</v>
      </c>
      <c r="M183" s="30" t="str">
        <f t="shared" ca="1" si="130"/>
        <v/>
      </c>
      <c r="O183" s="31">
        <f t="shared" si="133"/>
        <v>0</v>
      </c>
      <c r="P183" s="31">
        <f t="shared" si="128"/>
        <v>0</v>
      </c>
      <c r="Y183" s="114" t="str">
        <f t="shared" si="125"/>
        <v/>
      </c>
      <c r="AB183" s="120" t="str">
        <f t="shared" si="150"/>
        <v/>
      </c>
      <c r="AC183" s="311">
        <f>SUM(Y183:Y185)</f>
        <v>0</v>
      </c>
      <c r="AD183" s="112"/>
      <c r="AE183" s="324">
        <v>59</v>
      </c>
      <c r="AF183" s="314">
        <f t="shared" ref="AF183" ca="1" si="164">OFFSET($AJ$13,((MOD(ROW(AE184)*4,3)/2)+1)*COUNTA(AE183)+IF(((MOD(ROW(AE184)*4,3)/2)+1)*COUNTA(AE183)=2,INT(ROW(AE177)/12),0),)</f>
        <v>0</v>
      </c>
      <c r="AG183" s="323" t="str">
        <f t="shared" ref="AG183" si="165">IF(AC183=0,"",IF(AC183&lt;AF183,"Alerte !",1))</f>
        <v/>
      </c>
    </row>
    <row r="184" spans="1:33" ht="15" customHeight="1" x14ac:dyDescent="0.25">
      <c r="A184" s="1">
        <v>177</v>
      </c>
      <c r="B184" s="328"/>
      <c r="C184" s="24" t="str">
        <f t="shared" si="123"/>
        <v xml:space="preserve">38 ans </v>
      </c>
      <c r="D184" s="25">
        <f t="shared" si="124"/>
        <v>2031</v>
      </c>
      <c r="E184" s="27" t="str">
        <f t="shared" si="126"/>
        <v>14 ans, 8 mois et 30 jours</v>
      </c>
      <c r="F184" s="27" t="s">
        <v>35</v>
      </c>
      <c r="H184" s="26" t="str">
        <f t="shared" ref="H184:H247" si="166">IF(A184="","",DATEDIF($J$56,K184,"y")&amp;IF(DATEDIF($J$56,K184,"y")&gt;1," ans, "," an, ")&amp;DATEDIF($J$56,K184,"ym")&amp;" mois et "&amp;DATEDIF($J$56,K184,"md")&amp;IF(DATEDIF(
$J$56,K184,"md")&gt;1," jours"," jour"))</f>
        <v>10 ans, 8 mois et 30 jours</v>
      </c>
      <c r="I184" s="29" t="str">
        <f t="shared" si="153"/>
        <v>12 ans, 1 mois et 30 jours</v>
      </c>
      <c r="J184" s="28">
        <f t="shared" si="129"/>
        <v>47969</v>
      </c>
      <c r="K184" s="29">
        <f t="shared" si="127"/>
        <v>47999</v>
      </c>
      <c r="M184" s="30" t="str">
        <f t="shared" ca="1" si="130"/>
        <v/>
      </c>
      <c r="O184" s="31">
        <f t="shared" si="133"/>
        <v>0</v>
      </c>
      <c r="P184" s="31">
        <f t="shared" si="128"/>
        <v>0</v>
      </c>
      <c r="Y184" s="114" t="str">
        <f t="shared" si="125"/>
        <v/>
      </c>
      <c r="AB184" s="120" t="str">
        <f t="shared" si="150"/>
        <v/>
      </c>
      <c r="AC184" s="312"/>
      <c r="AD184" s="112"/>
      <c r="AE184" s="324"/>
      <c r="AF184" s="315"/>
      <c r="AG184" s="323"/>
    </row>
    <row r="185" spans="1:33" ht="15" customHeight="1" thickBot="1" x14ac:dyDescent="0.3">
      <c r="A185" s="1">
        <v>178</v>
      </c>
      <c r="B185" s="328"/>
      <c r="C185" s="24" t="str">
        <f t="shared" si="123"/>
        <v xml:space="preserve">38 ans </v>
      </c>
      <c r="D185" s="25">
        <f t="shared" si="124"/>
        <v>2031</v>
      </c>
      <c r="E185" s="27" t="str">
        <f t="shared" si="126"/>
        <v>14 ans, 9 mois et 29 jours</v>
      </c>
      <c r="F185" s="27" t="s">
        <v>35</v>
      </c>
      <c r="H185" s="26" t="str">
        <f t="shared" si="166"/>
        <v>10 ans, 9 mois et 29 jours</v>
      </c>
      <c r="I185" s="29" t="str">
        <f t="shared" si="153"/>
        <v>12 ans, 2 mois et 29 jours</v>
      </c>
      <c r="J185" s="28">
        <f t="shared" si="129"/>
        <v>48000</v>
      </c>
      <c r="K185" s="29">
        <f t="shared" si="127"/>
        <v>48029</v>
      </c>
      <c r="M185" s="30" t="str">
        <f t="shared" ca="1" si="130"/>
        <v/>
      </c>
      <c r="O185" s="31">
        <f t="shared" si="133"/>
        <v>0</v>
      </c>
      <c r="P185" s="31">
        <f t="shared" si="128"/>
        <v>0</v>
      </c>
      <c r="Y185" s="114" t="str">
        <f t="shared" si="125"/>
        <v/>
      </c>
      <c r="AB185" s="120" t="str">
        <f t="shared" si="150"/>
        <v/>
      </c>
      <c r="AC185" s="313"/>
      <c r="AD185" s="112"/>
      <c r="AE185" s="324"/>
      <c r="AF185" s="316"/>
      <c r="AG185" s="323"/>
    </row>
    <row r="186" spans="1:33" ht="15" customHeight="1" x14ac:dyDescent="0.25">
      <c r="A186" s="1">
        <v>179</v>
      </c>
      <c r="B186" s="328"/>
      <c r="C186" s="24" t="str">
        <f t="shared" si="123"/>
        <v xml:space="preserve">38 ans </v>
      </c>
      <c r="D186" s="25">
        <f t="shared" si="124"/>
        <v>2031</v>
      </c>
      <c r="E186" s="27" t="str">
        <f t="shared" si="126"/>
        <v>14 ans, 10 mois et 30 jours</v>
      </c>
      <c r="F186" s="27" t="s">
        <v>35</v>
      </c>
      <c r="H186" s="26" t="str">
        <f t="shared" si="166"/>
        <v>10 ans, 10 mois et 30 jours</v>
      </c>
      <c r="I186" s="29" t="str">
        <f t="shared" si="153"/>
        <v>12 ans, 3 mois et 30 jours</v>
      </c>
      <c r="J186" s="28">
        <f t="shared" si="129"/>
        <v>48030</v>
      </c>
      <c r="K186" s="29">
        <f t="shared" si="127"/>
        <v>48060</v>
      </c>
      <c r="M186" s="30" t="str">
        <f t="shared" ca="1" si="130"/>
        <v/>
      </c>
      <c r="O186" s="31">
        <f t="shared" si="133"/>
        <v>0</v>
      </c>
      <c r="P186" s="31">
        <f t="shared" si="128"/>
        <v>0</v>
      </c>
      <c r="Y186" s="114" t="str">
        <f t="shared" si="125"/>
        <v/>
      </c>
      <c r="AB186" s="120" t="str">
        <f t="shared" si="150"/>
        <v/>
      </c>
      <c r="AC186" s="311">
        <f>SUM(Y186:Y188)</f>
        <v>0</v>
      </c>
      <c r="AD186" s="112"/>
      <c r="AE186" s="324">
        <v>60</v>
      </c>
      <c r="AF186" s="314">
        <f t="shared" ref="AF186" ca="1" si="167">OFFSET($AJ$13,((MOD(ROW(AE187)*4,3)/2)+1)*COUNTA(AE186)+IF(((MOD(ROW(AE187)*4,3)/2)+1)*COUNTA(AE186)=2,INT(ROW(AE180)/12),0),)</f>
        <v>0</v>
      </c>
      <c r="AG186" s="323" t="str">
        <f t="shared" ref="AG186" si="168">IF(AC186=0,"",IF(AC186&lt;AF186,"Alerte !",1))</f>
        <v/>
      </c>
    </row>
    <row r="187" spans="1:33" ht="15" customHeight="1" x14ac:dyDescent="0.25">
      <c r="A187" s="1">
        <v>180</v>
      </c>
      <c r="B187" s="328"/>
      <c r="C187" s="24" t="str">
        <f t="shared" si="123"/>
        <v xml:space="preserve">38 ans </v>
      </c>
      <c r="D187" s="25">
        <f t="shared" si="124"/>
        <v>2031</v>
      </c>
      <c r="E187" s="27" t="str">
        <f t="shared" si="126"/>
        <v>14 ans, 11 mois et 30 jours</v>
      </c>
      <c r="F187" s="27" t="s">
        <v>35</v>
      </c>
      <c r="H187" s="26" t="str">
        <f t="shared" si="166"/>
        <v>10 ans, 11 mois et 30 jours</v>
      </c>
      <c r="I187" s="29" t="str">
        <f t="shared" si="153"/>
        <v>12 ans, 4 mois et 30 jours</v>
      </c>
      <c r="J187" s="28">
        <f t="shared" si="129"/>
        <v>48061</v>
      </c>
      <c r="K187" s="29">
        <f t="shared" si="127"/>
        <v>48091</v>
      </c>
      <c r="M187" s="30" t="str">
        <f t="shared" ca="1" si="130"/>
        <v/>
      </c>
      <c r="O187" s="31">
        <f t="shared" si="133"/>
        <v>0</v>
      </c>
      <c r="P187" s="31">
        <f t="shared" si="128"/>
        <v>0</v>
      </c>
      <c r="Y187" s="114" t="str">
        <f t="shared" si="125"/>
        <v/>
      </c>
      <c r="AB187" s="120" t="str">
        <f t="shared" si="150"/>
        <v/>
      </c>
      <c r="AC187" s="312"/>
      <c r="AD187" s="112"/>
      <c r="AE187" s="324"/>
      <c r="AF187" s="315"/>
      <c r="AG187" s="323"/>
    </row>
    <row r="188" spans="1:33" ht="15" customHeight="1" thickBot="1" x14ac:dyDescent="0.3">
      <c r="A188" s="1">
        <v>181</v>
      </c>
      <c r="B188" s="328"/>
      <c r="C188" s="24" t="str">
        <f t="shared" si="123"/>
        <v xml:space="preserve">38 ans </v>
      </c>
      <c r="D188" s="25">
        <f t="shared" si="124"/>
        <v>2031</v>
      </c>
      <c r="E188" s="27" t="str">
        <f t="shared" si="126"/>
        <v>15 ans, 0 mois et 29 jours</v>
      </c>
      <c r="F188" s="27" t="s">
        <v>35</v>
      </c>
      <c r="H188" s="26" t="str">
        <f t="shared" si="166"/>
        <v>11 ans, 0 mois et 29 jours</v>
      </c>
      <c r="I188" s="29" t="str">
        <f t="shared" si="153"/>
        <v>12 ans, 5 mois et 29 jours</v>
      </c>
      <c r="J188" s="28">
        <f t="shared" si="129"/>
        <v>48092</v>
      </c>
      <c r="K188" s="29">
        <f t="shared" si="127"/>
        <v>48121</v>
      </c>
      <c r="M188" s="30" t="str">
        <f t="shared" ca="1" si="130"/>
        <v/>
      </c>
      <c r="O188" s="31">
        <f t="shared" si="133"/>
        <v>0</v>
      </c>
      <c r="P188" s="31">
        <f t="shared" si="128"/>
        <v>0</v>
      </c>
      <c r="Y188" s="114" t="str">
        <f t="shared" si="125"/>
        <v/>
      </c>
      <c r="AB188" s="120" t="str">
        <f t="shared" si="150"/>
        <v/>
      </c>
      <c r="AC188" s="313"/>
      <c r="AD188" s="112"/>
      <c r="AE188" s="324"/>
      <c r="AF188" s="316"/>
      <c r="AG188" s="323"/>
    </row>
    <row r="189" spans="1:33" ht="15" customHeight="1" x14ac:dyDescent="0.25">
      <c r="A189" s="1">
        <v>182</v>
      </c>
      <c r="B189" s="328"/>
      <c r="C189" s="24" t="str">
        <f t="shared" si="123"/>
        <v xml:space="preserve">38 ans </v>
      </c>
      <c r="D189" s="25">
        <f t="shared" si="124"/>
        <v>2031</v>
      </c>
      <c r="E189" s="27" t="str">
        <f t="shared" si="126"/>
        <v>15 ans, 1 mois et 30 jours</v>
      </c>
      <c r="F189" s="27" t="s">
        <v>35</v>
      </c>
      <c r="H189" s="26" t="str">
        <f t="shared" si="166"/>
        <v>11 ans, 1 mois et 30 jours</v>
      </c>
      <c r="I189" s="29" t="str">
        <f t="shared" si="153"/>
        <v>12 ans, 6 mois et 30 jours</v>
      </c>
      <c r="J189" s="28">
        <f t="shared" si="129"/>
        <v>48122</v>
      </c>
      <c r="K189" s="29">
        <f t="shared" si="127"/>
        <v>48152</v>
      </c>
      <c r="M189" s="30" t="str">
        <f t="shared" ca="1" si="130"/>
        <v/>
      </c>
      <c r="O189" s="31">
        <f t="shared" si="133"/>
        <v>0</v>
      </c>
      <c r="P189" s="31">
        <f t="shared" si="128"/>
        <v>0</v>
      </c>
      <c r="Y189" s="114" t="str">
        <f t="shared" si="125"/>
        <v/>
      </c>
      <c r="AB189" s="120" t="str">
        <f t="shared" si="150"/>
        <v/>
      </c>
      <c r="AC189" s="311">
        <f>SUM(Y189:Y191)</f>
        <v>0</v>
      </c>
      <c r="AD189" s="112"/>
      <c r="AE189" s="324">
        <v>61</v>
      </c>
      <c r="AF189" s="314">
        <f t="shared" ref="AF189" ca="1" si="169">OFFSET($AJ$13,((MOD(ROW(AE190)*4,3)/2)+1)*COUNTA(AE189)+IF(((MOD(ROW(AE190)*4,3)/2)+1)*COUNTA(AE189)=2,INT(ROW(AE183)/12),0),)</f>
        <v>0</v>
      </c>
      <c r="AG189" s="323" t="str">
        <f t="shared" ref="AG189" si="170">IF(AC189=0,"",IF(AC189&lt;AF189,"Alerte !",1))</f>
        <v/>
      </c>
    </row>
    <row r="190" spans="1:33" ht="15" customHeight="1" x14ac:dyDescent="0.25">
      <c r="A190" s="1">
        <v>183</v>
      </c>
      <c r="B190" s="328"/>
      <c r="C190" s="24" t="str">
        <f t="shared" si="123"/>
        <v xml:space="preserve">38 ans </v>
      </c>
      <c r="D190" s="25">
        <f t="shared" si="124"/>
        <v>2031</v>
      </c>
      <c r="E190" s="27" t="str">
        <f t="shared" si="126"/>
        <v>15 ans, 2 mois et 29 jours</v>
      </c>
      <c r="F190" s="27" t="s">
        <v>35</v>
      </c>
      <c r="H190" s="26" t="str">
        <f t="shared" si="166"/>
        <v>11 ans, 2 mois et 29 jours</v>
      </c>
      <c r="I190" s="29" t="str">
        <f t="shared" si="153"/>
        <v>12 ans, 7 mois et 29 jours</v>
      </c>
      <c r="J190" s="28">
        <f t="shared" si="129"/>
        <v>48153</v>
      </c>
      <c r="K190" s="29">
        <f t="shared" si="127"/>
        <v>48182</v>
      </c>
      <c r="M190" s="30" t="str">
        <f t="shared" ca="1" si="130"/>
        <v/>
      </c>
      <c r="O190" s="31">
        <f t="shared" si="133"/>
        <v>0</v>
      </c>
      <c r="P190" s="31">
        <f t="shared" si="128"/>
        <v>0</v>
      </c>
      <c r="Y190" s="114" t="str">
        <f t="shared" si="125"/>
        <v/>
      </c>
      <c r="AB190" s="120" t="str">
        <f t="shared" si="150"/>
        <v/>
      </c>
      <c r="AC190" s="312"/>
      <c r="AD190" s="112"/>
      <c r="AE190" s="324"/>
      <c r="AF190" s="315"/>
      <c r="AG190" s="323"/>
    </row>
    <row r="191" spans="1:33" ht="15" customHeight="1" thickBot="1" x14ac:dyDescent="0.3">
      <c r="A191" s="1">
        <v>184</v>
      </c>
      <c r="B191" s="328"/>
      <c r="C191" s="24" t="str">
        <f t="shared" si="123"/>
        <v xml:space="preserve">38 ans </v>
      </c>
      <c r="D191" s="25">
        <f t="shared" si="124"/>
        <v>2031</v>
      </c>
      <c r="E191" s="27" t="str">
        <f t="shared" si="126"/>
        <v>15 ans, 3 mois et 30 jours</v>
      </c>
      <c r="F191" s="27" t="s">
        <v>35</v>
      </c>
      <c r="H191" s="26" t="str">
        <f t="shared" si="166"/>
        <v>11 ans, 3 mois et 30 jours</v>
      </c>
      <c r="I191" s="29" t="str">
        <f t="shared" si="153"/>
        <v>12 ans, 8 mois et 30 jours</v>
      </c>
      <c r="J191" s="28">
        <f t="shared" si="129"/>
        <v>48183</v>
      </c>
      <c r="K191" s="29">
        <f t="shared" si="127"/>
        <v>48213</v>
      </c>
      <c r="M191" s="30" t="str">
        <f t="shared" ca="1" si="130"/>
        <v/>
      </c>
      <c r="O191" s="31">
        <f t="shared" si="133"/>
        <v>0</v>
      </c>
      <c r="P191" s="31">
        <f t="shared" si="128"/>
        <v>0</v>
      </c>
      <c r="Y191" s="114" t="str">
        <f t="shared" si="125"/>
        <v/>
      </c>
      <c r="AB191" s="120" t="str">
        <f t="shared" si="150"/>
        <v/>
      </c>
      <c r="AC191" s="313"/>
      <c r="AD191" s="112"/>
      <c r="AE191" s="324"/>
      <c r="AF191" s="316"/>
      <c r="AG191" s="323"/>
    </row>
    <row r="192" spans="1:33" ht="15" customHeight="1" x14ac:dyDescent="0.25">
      <c r="A192" s="1">
        <v>185</v>
      </c>
      <c r="B192" s="328" t="s">
        <v>56</v>
      </c>
      <c r="C192" s="24" t="str">
        <f t="shared" si="123"/>
        <v xml:space="preserve">38 ans </v>
      </c>
      <c r="D192" s="25">
        <f t="shared" si="124"/>
        <v>2032</v>
      </c>
      <c r="E192" s="27" t="str">
        <f t="shared" si="126"/>
        <v>15 ans, 4 mois et 30 jours</v>
      </c>
      <c r="F192" s="27" t="s">
        <v>35</v>
      </c>
      <c r="H192" s="26" t="str">
        <f t="shared" si="166"/>
        <v>11 ans, 4 mois et 30 jours</v>
      </c>
      <c r="I192" s="29" t="str">
        <f t="shared" si="153"/>
        <v>12 ans, 9 mois et 30 jours</v>
      </c>
      <c r="J192" s="28">
        <f t="shared" si="129"/>
        <v>48214</v>
      </c>
      <c r="K192" s="29">
        <f t="shared" si="127"/>
        <v>48244</v>
      </c>
      <c r="M192" s="30" t="str">
        <f t="shared" ca="1" si="130"/>
        <v/>
      </c>
      <c r="O192" s="31">
        <f t="shared" si="133"/>
        <v>0</v>
      </c>
      <c r="P192" s="31">
        <f t="shared" si="128"/>
        <v>0</v>
      </c>
      <c r="Y192" s="114" t="str">
        <f t="shared" si="125"/>
        <v/>
      </c>
      <c r="AB192" s="120" t="str">
        <f t="shared" si="150"/>
        <v/>
      </c>
      <c r="AC192" s="311">
        <f>SUM(Y192:Y194)</f>
        <v>0</v>
      </c>
      <c r="AD192" s="112"/>
      <c r="AE192" s="324">
        <v>62</v>
      </c>
      <c r="AF192" s="314">
        <f t="shared" ref="AF192" ca="1" si="171">OFFSET($AJ$13,((MOD(ROW(AE193)*4,3)/2)+1)*COUNTA(AE192)+IF(((MOD(ROW(AE193)*4,3)/2)+1)*COUNTA(AE192)=2,INT(ROW(AE186)/12),0),)</f>
        <v>0</v>
      </c>
      <c r="AG192" s="323" t="str">
        <f t="shared" ref="AG192" si="172">IF(AC192=0,"",IF(AC192&lt;AF192,"Alerte !",1))</f>
        <v/>
      </c>
    </row>
    <row r="193" spans="1:33" ht="15" customHeight="1" x14ac:dyDescent="0.25">
      <c r="A193" s="1">
        <v>186</v>
      </c>
      <c r="B193" s="328"/>
      <c r="C193" s="24" t="str">
        <f t="shared" si="123"/>
        <v xml:space="preserve">39 ans </v>
      </c>
      <c r="D193" s="25">
        <f t="shared" si="124"/>
        <v>2032</v>
      </c>
      <c r="E193" s="27" t="str">
        <f t="shared" si="126"/>
        <v>15 ans, 5 mois et 28 jours</v>
      </c>
      <c r="F193" s="27" t="s">
        <v>35</v>
      </c>
      <c r="H193" s="26" t="str">
        <f t="shared" si="166"/>
        <v>11 ans, 5 mois et 28 jours</v>
      </c>
      <c r="I193" s="29" t="str">
        <f t="shared" si="153"/>
        <v>12 ans, 10 mois et 28 jours</v>
      </c>
      <c r="J193" s="28">
        <f t="shared" si="129"/>
        <v>48245</v>
      </c>
      <c r="K193" s="29">
        <f t="shared" si="127"/>
        <v>48273</v>
      </c>
      <c r="M193" s="30" t="str">
        <f t="shared" ca="1" si="130"/>
        <v/>
      </c>
      <c r="O193" s="31">
        <f t="shared" si="133"/>
        <v>0</v>
      </c>
      <c r="P193" s="31">
        <f t="shared" si="128"/>
        <v>0</v>
      </c>
      <c r="Y193" s="114" t="str">
        <f t="shared" si="125"/>
        <v/>
      </c>
      <c r="AB193" s="120" t="str">
        <f t="shared" si="150"/>
        <v/>
      </c>
      <c r="AC193" s="312"/>
      <c r="AD193" s="112"/>
      <c r="AE193" s="324"/>
      <c r="AF193" s="315"/>
      <c r="AG193" s="323"/>
    </row>
    <row r="194" spans="1:33" ht="15" customHeight="1" thickBot="1" x14ac:dyDescent="0.3">
      <c r="A194" s="1">
        <v>187</v>
      </c>
      <c r="B194" s="328"/>
      <c r="C194" s="24" t="str">
        <f t="shared" si="123"/>
        <v xml:space="preserve">39 ans </v>
      </c>
      <c r="D194" s="25">
        <f t="shared" si="124"/>
        <v>2032</v>
      </c>
      <c r="E194" s="27" t="str">
        <f t="shared" si="126"/>
        <v>15 ans, 6 mois et 30 jours</v>
      </c>
      <c r="F194" s="27" t="s">
        <v>35</v>
      </c>
      <c r="H194" s="26" t="str">
        <f t="shared" si="166"/>
        <v>11 ans, 6 mois et 30 jours</v>
      </c>
      <c r="I194" s="29" t="str">
        <f t="shared" si="153"/>
        <v>12 ans, 11 mois et 30 jours</v>
      </c>
      <c r="J194" s="28">
        <f t="shared" si="129"/>
        <v>48274</v>
      </c>
      <c r="K194" s="29">
        <f t="shared" si="127"/>
        <v>48304</v>
      </c>
      <c r="M194" s="30" t="str">
        <f t="shared" ca="1" si="130"/>
        <v/>
      </c>
      <c r="O194" s="31">
        <f t="shared" si="133"/>
        <v>0</v>
      </c>
      <c r="P194" s="31">
        <f t="shared" si="128"/>
        <v>0</v>
      </c>
      <c r="Y194" s="114" t="str">
        <f t="shared" si="125"/>
        <v/>
      </c>
      <c r="AB194" s="120" t="str">
        <f t="shared" si="150"/>
        <v/>
      </c>
      <c r="AC194" s="313"/>
      <c r="AD194" s="112"/>
      <c r="AE194" s="324"/>
      <c r="AF194" s="316"/>
      <c r="AG194" s="323"/>
    </row>
    <row r="195" spans="1:33" ht="15" customHeight="1" x14ac:dyDescent="0.25">
      <c r="A195" s="1">
        <v>188</v>
      </c>
      <c r="B195" s="328"/>
      <c r="C195" s="24" t="str">
        <f t="shared" si="123"/>
        <v xml:space="preserve">39 ans </v>
      </c>
      <c r="D195" s="25">
        <f t="shared" si="124"/>
        <v>2032</v>
      </c>
      <c r="E195" s="27" t="str">
        <f t="shared" si="126"/>
        <v>15 ans, 7 mois et 29 jours</v>
      </c>
      <c r="F195" s="27" t="s">
        <v>35</v>
      </c>
      <c r="H195" s="26" t="str">
        <f t="shared" si="166"/>
        <v>11 ans, 7 mois et 29 jours</v>
      </c>
      <c r="I195" s="29" t="str">
        <f t="shared" si="153"/>
        <v>13 ans, 0 mois et 29 jours</v>
      </c>
      <c r="J195" s="28">
        <f t="shared" si="129"/>
        <v>48305</v>
      </c>
      <c r="K195" s="29">
        <f t="shared" si="127"/>
        <v>48334</v>
      </c>
      <c r="M195" s="30" t="str">
        <f t="shared" ca="1" si="130"/>
        <v/>
      </c>
      <c r="O195" s="31">
        <f t="shared" si="133"/>
        <v>0</v>
      </c>
      <c r="P195" s="31">
        <f t="shared" si="128"/>
        <v>0</v>
      </c>
      <c r="Y195" s="114" t="str">
        <f t="shared" si="125"/>
        <v/>
      </c>
      <c r="AB195" s="120" t="str">
        <f t="shared" si="150"/>
        <v/>
      </c>
      <c r="AC195" s="311">
        <f>SUM(Y195:Y197)</f>
        <v>0</v>
      </c>
      <c r="AD195" s="112"/>
      <c r="AE195" s="324">
        <v>63</v>
      </c>
      <c r="AF195" s="314">
        <f t="shared" ref="AF195" ca="1" si="173">OFFSET($AJ$13,((MOD(ROW(AE196)*4,3)/2)+1)*COUNTA(AE195)+IF(((MOD(ROW(AE196)*4,3)/2)+1)*COUNTA(AE195)=2,INT(ROW(AE189)/12),0),)</f>
        <v>0</v>
      </c>
      <c r="AG195" s="323" t="str">
        <f t="shared" ref="AG195" si="174">IF(AC195=0,"",IF(AC195&lt;AF195,"Alerte !",1))</f>
        <v/>
      </c>
    </row>
    <row r="196" spans="1:33" ht="15" customHeight="1" x14ac:dyDescent="0.25">
      <c r="A196" s="1">
        <v>189</v>
      </c>
      <c r="B196" s="328"/>
      <c r="C196" s="24" t="str">
        <f t="shared" si="123"/>
        <v xml:space="preserve">39 ans </v>
      </c>
      <c r="D196" s="25">
        <f t="shared" si="124"/>
        <v>2032</v>
      </c>
      <c r="E196" s="27" t="str">
        <f t="shared" si="126"/>
        <v>15 ans, 8 mois et 30 jours</v>
      </c>
      <c r="F196" s="27" t="s">
        <v>35</v>
      </c>
      <c r="H196" s="26" t="str">
        <f t="shared" si="166"/>
        <v>11 ans, 8 mois et 30 jours</v>
      </c>
      <c r="I196" s="29" t="str">
        <f t="shared" si="153"/>
        <v>13 ans, 1 mois et 30 jours</v>
      </c>
      <c r="J196" s="28">
        <f t="shared" si="129"/>
        <v>48335</v>
      </c>
      <c r="K196" s="29">
        <f t="shared" si="127"/>
        <v>48365</v>
      </c>
      <c r="M196" s="30" t="str">
        <f t="shared" ca="1" si="130"/>
        <v/>
      </c>
      <c r="O196" s="31">
        <f t="shared" si="133"/>
        <v>0</v>
      </c>
      <c r="P196" s="31">
        <f t="shared" si="128"/>
        <v>0</v>
      </c>
      <c r="Y196" s="114" t="str">
        <f t="shared" si="125"/>
        <v/>
      </c>
      <c r="AB196" s="120" t="str">
        <f t="shared" si="150"/>
        <v/>
      </c>
      <c r="AC196" s="312"/>
      <c r="AD196" s="112"/>
      <c r="AE196" s="324"/>
      <c r="AF196" s="315"/>
      <c r="AG196" s="323"/>
    </row>
    <row r="197" spans="1:33" ht="15" customHeight="1" thickBot="1" x14ac:dyDescent="0.3">
      <c r="A197" s="1">
        <v>190</v>
      </c>
      <c r="B197" s="328"/>
      <c r="C197" s="24" t="str">
        <f t="shared" si="123"/>
        <v xml:space="preserve">39 ans </v>
      </c>
      <c r="D197" s="25">
        <f t="shared" si="124"/>
        <v>2032</v>
      </c>
      <c r="E197" s="27" t="str">
        <f t="shared" si="126"/>
        <v>15 ans, 9 mois et 29 jours</v>
      </c>
      <c r="F197" s="27" t="s">
        <v>35</v>
      </c>
      <c r="H197" s="26" t="str">
        <f t="shared" si="166"/>
        <v>11 ans, 9 mois et 29 jours</v>
      </c>
      <c r="I197" s="29" t="str">
        <f t="shared" si="153"/>
        <v>13 ans, 2 mois et 29 jours</v>
      </c>
      <c r="J197" s="28">
        <f t="shared" si="129"/>
        <v>48366</v>
      </c>
      <c r="K197" s="29">
        <f t="shared" si="127"/>
        <v>48395</v>
      </c>
      <c r="M197" s="30" t="str">
        <f t="shared" ca="1" si="130"/>
        <v/>
      </c>
      <c r="O197" s="31">
        <f t="shared" si="133"/>
        <v>0</v>
      </c>
      <c r="P197" s="31">
        <f t="shared" si="128"/>
        <v>0</v>
      </c>
      <c r="Y197" s="114" t="str">
        <f t="shared" si="125"/>
        <v/>
      </c>
      <c r="AB197" s="120" t="str">
        <f t="shared" si="150"/>
        <v/>
      </c>
      <c r="AC197" s="313"/>
      <c r="AD197" s="112"/>
      <c r="AE197" s="324"/>
      <c r="AF197" s="316"/>
      <c r="AG197" s="323"/>
    </row>
    <row r="198" spans="1:33" ht="15" customHeight="1" x14ac:dyDescent="0.25">
      <c r="A198" s="1">
        <v>191</v>
      </c>
      <c r="B198" s="328"/>
      <c r="C198" s="24" t="str">
        <f t="shared" si="123"/>
        <v xml:space="preserve">39 ans </v>
      </c>
      <c r="D198" s="25">
        <f t="shared" si="124"/>
        <v>2032</v>
      </c>
      <c r="E198" s="27" t="str">
        <f t="shared" si="126"/>
        <v>15 ans, 10 mois et 30 jours</v>
      </c>
      <c r="F198" s="27" t="s">
        <v>35</v>
      </c>
      <c r="H198" s="26" t="str">
        <f t="shared" si="166"/>
        <v>11 ans, 10 mois et 30 jours</v>
      </c>
      <c r="I198" s="29" t="str">
        <f t="shared" si="153"/>
        <v>13 ans, 3 mois et 30 jours</v>
      </c>
      <c r="J198" s="28">
        <f t="shared" si="129"/>
        <v>48396</v>
      </c>
      <c r="K198" s="29">
        <f t="shared" si="127"/>
        <v>48426</v>
      </c>
      <c r="M198" s="30" t="str">
        <f t="shared" ca="1" si="130"/>
        <v/>
      </c>
      <c r="O198" s="31">
        <f t="shared" si="133"/>
        <v>0</v>
      </c>
      <c r="P198" s="31">
        <f t="shared" si="128"/>
        <v>0</v>
      </c>
      <c r="Y198" s="114" t="str">
        <f t="shared" si="125"/>
        <v/>
      </c>
      <c r="AB198" s="120" t="str">
        <f t="shared" si="150"/>
        <v/>
      </c>
      <c r="AC198" s="311">
        <f>SUM(Y198:Y200)</f>
        <v>0</v>
      </c>
      <c r="AD198" s="112"/>
      <c r="AE198" s="324">
        <v>64</v>
      </c>
      <c r="AF198" s="314">
        <f t="shared" ref="AF198" ca="1" si="175">OFFSET($AJ$13,((MOD(ROW(AE199)*4,3)/2)+1)*COUNTA(AE198)+IF(((MOD(ROW(AE199)*4,3)/2)+1)*COUNTA(AE198)=2,INT(ROW(AE192)/12),0),)</f>
        <v>0</v>
      </c>
      <c r="AG198" s="323" t="str">
        <f t="shared" ref="AG198" si="176">IF(AC198=0,"",IF(AC198&lt;AF198,"Alerte !",1))</f>
        <v/>
      </c>
    </row>
    <row r="199" spans="1:33" ht="15" customHeight="1" x14ac:dyDescent="0.25">
      <c r="A199" s="1">
        <v>192</v>
      </c>
      <c r="B199" s="328"/>
      <c r="C199" s="24" t="str">
        <f t="shared" si="123"/>
        <v xml:space="preserve">39 ans </v>
      </c>
      <c r="D199" s="25">
        <f t="shared" si="124"/>
        <v>2032</v>
      </c>
      <c r="E199" s="27" t="str">
        <f t="shared" si="126"/>
        <v>15 ans, 11 mois et 30 jours</v>
      </c>
      <c r="F199" s="27" t="s">
        <v>35</v>
      </c>
      <c r="H199" s="26" t="str">
        <f t="shared" si="166"/>
        <v>11 ans, 11 mois et 30 jours</v>
      </c>
      <c r="I199" s="29" t="str">
        <f t="shared" si="153"/>
        <v>13 ans, 4 mois et 30 jours</v>
      </c>
      <c r="J199" s="28">
        <f t="shared" si="129"/>
        <v>48427</v>
      </c>
      <c r="K199" s="29">
        <f t="shared" si="127"/>
        <v>48457</v>
      </c>
      <c r="M199" s="30" t="str">
        <f t="shared" ca="1" si="130"/>
        <v/>
      </c>
      <c r="O199" s="31">
        <f t="shared" si="133"/>
        <v>0</v>
      </c>
      <c r="P199" s="31">
        <f t="shared" si="128"/>
        <v>0</v>
      </c>
      <c r="Y199" s="114" t="str">
        <f t="shared" si="125"/>
        <v/>
      </c>
      <c r="AB199" s="120" t="str">
        <f t="shared" si="150"/>
        <v/>
      </c>
      <c r="AC199" s="312"/>
      <c r="AD199" s="112"/>
      <c r="AE199" s="324"/>
      <c r="AF199" s="315"/>
      <c r="AG199" s="323"/>
    </row>
    <row r="200" spans="1:33" ht="15" customHeight="1" thickBot="1" x14ac:dyDescent="0.3">
      <c r="A200" s="1">
        <v>193</v>
      </c>
      <c r="B200" s="328"/>
      <c r="C200" s="24" t="str">
        <f t="shared" ref="C200:C263" si="177">IF(A200="","",DATEDIF($AK$10,J200,"y")&amp;IF(DATEDIF($AK$10,J200,"y")&gt;1," ans "," an "))</f>
        <v xml:space="preserve">39 ans </v>
      </c>
      <c r="D200" s="25">
        <f t="shared" ref="D200:D263" si="178">IF(A200="","",YEAR(J200))</f>
        <v>2032</v>
      </c>
      <c r="E200" s="27" t="str">
        <f t="shared" si="126"/>
        <v>16 ans, 0 mois et 29 jours</v>
      </c>
      <c r="F200" s="27" t="s">
        <v>35</v>
      </c>
      <c r="H200" s="26" t="str">
        <f t="shared" si="166"/>
        <v>12 ans, 0 mois et 29 jours</v>
      </c>
      <c r="I200" s="29" t="str">
        <f t="shared" si="153"/>
        <v>13 ans, 5 mois et 29 jours</v>
      </c>
      <c r="J200" s="28">
        <f t="shared" si="129"/>
        <v>48458</v>
      </c>
      <c r="K200" s="29">
        <f t="shared" si="127"/>
        <v>48487</v>
      </c>
      <c r="M200" s="30" t="str">
        <f t="shared" ca="1" si="130"/>
        <v/>
      </c>
      <c r="O200" s="31">
        <f t="shared" si="133"/>
        <v>0</v>
      </c>
      <c r="P200" s="31">
        <f t="shared" si="128"/>
        <v>0</v>
      </c>
      <c r="Y200" s="114" t="str">
        <f t="shared" ref="Y200:Y263" si="179">IF(Q200="","",SUM(Q200:X200))</f>
        <v/>
      </c>
      <c r="AB200" s="120" t="str">
        <f t="shared" si="150"/>
        <v/>
      </c>
      <c r="AC200" s="313"/>
      <c r="AD200" s="112"/>
      <c r="AE200" s="324"/>
      <c r="AF200" s="316"/>
      <c r="AG200" s="323"/>
    </row>
    <row r="201" spans="1:33" ht="15" customHeight="1" x14ac:dyDescent="0.25">
      <c r="A201" s="1">
        <v>194</v>
      </c>
      <c r="B201" s="328"/>
      <c r="C201" s="24" t="str">
        <f t="shared" si="177"/>
        <v xml:space="preserve">39 ans </v>
      </c>
      <c r="D201" s="25">
        <f t="shared" si="178"/>
        <v>2032</v>
      </c>
      <c r="E201" s="27" t="str">
        <f t="shared" ref="E201:E264" si="180">IF(A201="","",DATEDIF($J$8,K201,"y")&amp;IF(DATEDIF($J$8,K201,"y")&gt;1," ans, "," an, ")&amp;DATEDIF($J$8,K201,"ym")&amp;" mois et "&amp;DATEDIF($J$8,K201,"md")&amp;IF(DATEDIF(
$J$8,K201,"md")&gt;1," jours"," jour"))</f>
        <v>16 ans, 1 mois et 30 jours</v>
      </c>
      <c r="F201" s="27" t="s">
        <v>35</v>
      </c>
      <c r="H201" s="26" t="str">
        <f t="shared" si="166"/>
        <v>12 ans, 1 mois et 30 jours</v>
      </c>
      <c r="I201" s="29" t="str">
        <f t="shared" si="153"/>
        <v>13 ans, 6 mois et 30 jours</v>
      </c>
      <c r="J201" s="28">
        <f t="shared" si="129"/>
        <v>48488</v>
      </c>
      <c r="K201" s="29">
        <f t="shared" ref="K201:K264" si="181">IF(A201="","",EOMONTH(J201,0))</f>
        <v>48518</v>
      </c>
      <c r="M201" s="30" t="str">
        <f t="shared" ca="1" si="130"/>
        <v/>
      </c>
      <c r="O201" s="31">
        <f t="shared" si="133"/>
        <v>0</v>
      </c>
      <c r="P201" s="31">
        <f t="shared" ref="P201:P264" si="182">Q201-O201</f>
        <v>0</v>
      </c>
      <c r="Y201" s="114" t="str">
        <f t="shared" si="179"/>
        <v/>
      </c>
      <c r="AB201" s="120" t="str">
        <f t="shared" si="150"/>
        <v/>
      </c>
      <c r="AC201" s="311">
        <f>SUM(Y201:Y203)</f>
        <v>0</v>
      </c>
      <c r="AD201" s="112"/>
      <c r="AE201" s="324">
        <v>65</v>
      </c>
      <c r="AF201" s="314">
        <f t="shared" ref="AF201" ca="1" si="183">OFFSET($AJ$13,((MOD(ROW(AE202)*4,3)/2)+1)*COUNTA(AE201)+IF(((MOD(ROW(AE202)*4,3)/2)+1)*COUNTA(AE201)=2,INT(ROW(AE195)/12),0),)</f>
        <v>0</v>
      </c>
      <c r="AG201" s="323" t="str">
        <f t="shared" ref="AG201" si="184">IF(AC201=0,"",IF(AC201&lt;AF201,"Alerte !",1))</f>
        <v/>
      </c>
    </row>
    <row r="202" spans="1:33" ht="15" customHeight="1" x14ac:dyDescent="0.25">
      <c r="A202" s="1">
        <v>195</v>
      </c>
      <c r="B202" s="328"/>
      <c r="C202" s="24" t="str">
        <f t="shared" si="177"/>
        <v xml:space="preserve">39 ans </v>
      </c>
      <c r="D202" s="25">
        <f t="shared" si="178"/>
        <v>2032</v>
      </c>
      <c r="E202" s="27" t="str">
        <f t="shared" si="180"/>
        <v>16 ans, 2 mois et 29 jours</v>
      </c>
      <c r="F202" s="27" t="s">
        <v>35</v>
      </c>
      <c r="H202" s="26" t="str">
        <f t="shared" si="166"/>
        <v>12 ans, 2 mois et 29 jours</v>
      </c>
      <c r="I202" s="29" t="str">
        <f t="shared" si="153"/>
        <v>13 ans, 7 mois et 29 jours</v>
      </c>
      <c r="J202" s="28">
        <f t="shared" ref="J202:J265" si="185">IF(A202="","",EDATE(J201,1))</f>
        <v>48519</v>
      </c>
      <c r="K202" s="29">
        <f t="shared" si="181"/>
        <v>48548</v>
      </c>
      <c r="M202" s="30" t="str">
        <f t="shared" ref="M202:M265" ca="1" si="186">IF(N202="","",MATCH(N202,OFFSET($AT$7,VLOOKUP(L202,$AW$8:$AY$15,4,FALSE)-3,,VLOOKUP(L202,$AW$8:$AY$15,3,FALSE))))</f>
        <v/>
      </c>
      <c r="O202" s="31">
        <f t="shared" si="133"/>
        <v>0</v>
      </c>
      <c r="P202" s="31">
        <f t="shared" si="182"/>
        <v>0</v>
      </c>
      <c r="Y202" s="114" t="str">
        <f t="shared" si="179"/>
        <v/>
      </c>
      <c r="AB202" s="120" t="str">
        <f t="shared" si="150"/>
        <v/>
      </c>
      <c r="AC202" s="312"/>
      <c r="AD202" s="112"/>
      <c r="AE202" s="324"/>
      <c r="AF202" s="315"/>
      <c r="AG202" s="323"/>
    </row>
    <row r="203" spans="1:33" ht="15" customHeight="1" thickBot="1" x14ac:dyDescent="0.3">
      <c r="A203" s="1">
        <v>196</v>
      </c>
      <c r="B203" s="328"/>
      <c r="C203" s="24" t="str">
        <f t="shared" si="177"/>
        <v xml:space="preserve">39 ans </v>
      </c>
      <c r="D203" s="25">
        <f t="shared" si="178"/>
        <v>2032</v>
      </c>
      <c r="E203" s="27" t="str">
        <f t="shared" si="180"/>
        <v>16 ans, 3 mois et 30 jours</v>
      </c>
      <c r="F203" s="27" t="s">
        <v>35</v>
      </c>
      <c r="H203" s="26" t="str">
        <f t="shared" si="166"/>
        <v>12 ans, 3 mois et 30 jours</v>
      </c>
      <c r="I203" s="29" t="str">
        <f t="shared" si="153"/>
        <v>13 ans, 8 mois et 30 jours</v>
      </c>
      <c r="J203" s="28">
        <f t="shared" si="185"/>
        <v>48549</v>
      </c>
      <c r="K203" s="29">
        <f t="shared" si="181"/>
        <v>48579</v>
      </c>
      <c r="M203" s="30" t="str">
        <f t="shared" ca="1" si="186"/>
        <v/>
      </c>
      <c r="O203" s="31">
        <f t="shared" si="133"/>
        <v>0</v>
      </c>
      <c r="P203" s="31">
        <f t="shared" si="182"/>
        <v>0</v>
      </c>
      <c r="Y203" s="114" t="str">
        <f t="shared" si="179"/>
        <v/>
      </c>
      <c r="AB203" s="120" t="str">
        <f t="shared" si="150"/>
        <v/>
      </c>
      <c r="AC203" s="313"/>
      <c r="AD203" s="112"/>
      <c r="AE203" s="324"/>
      <c r="AF203" s="316"/>
      <c r="AG203" s="323"/>
    </row>
    <row r="204" spans="1:33" ht="15" customHeight="1" x14ac:dyDescent="0.25">
      <c r="A204" s="1">
        <v>197</v>
      </c>
      <c r="B204" s="328" t="s">
        <v>57</v>
      </c>
      <c r="C204" s="24" t="str">
        <f t="shared" si="177"/>
        <v xml:space="preserve">39 ans </v>
      </c>
      <c r="D204" s="25">
        <f t="shared" si="178"/>
        <v>2033</v>
      </c>
      <c r="E204" s="27" t="str">
        <f t="shared" si="180"/>
        <v>16 ans, 4 mois et 30 jours</v>
      </c>
      <c r="F204" s="27" t="s">
        <v>35</v>
      </c>
      <c r="H204" s="26" t="str">
        <f t="shared" si="166"/>
        <v>12 ans, 4 mois et 30 jours</v>
      </c>
      <c r="I204" s="29" t="str">
        <f t="shared" si="153"/>
        <v>13 ans, 9 mois et 30 jours</v>
      </c>
      <c r="J204" s="28">
        <f t="shared" si="185"/>
        <v>48580</v>
      </c>
      <c r="K204" s="29">
        <f t="shared" si="181"/>
        <v>48610</v>
      </c>
      <c r="M204" s="30" t="str">
        <f t="shared" ca="1" si="186"/>
        <v/>
      </c>
      <c r="O204" s="31">
        <f t="shared" si="133"/>
        <v>0</v>
      </c>
      <c r="P204" s="31">
        <f t="shared" si="182"/>
        <v>0</v>
      </c>
      <c r="Y204" s="114" t="str">
        <f t="shared" si="179"/>
        <v/>
      </c>
      <c r="AB204" s="120" t="str">
        <f t="shared" si="150"/>
        <v/>
      </c>
      <c r="AC204" s="311">
        <f>SUM(Y204:Y206)</f>
        <v>0</v>
      </c>
      <c r="AD204" s="112"/>
      <c r="AE204" s="324">
        <v>66</v>
      </c>
      <c r="AF204" s="314">
        <f t="shared" ref="AF204" ca="1" si="187">OFFSET($AJ$13,((MOD(ROW(AE205)*4,3)/2)+1)*COUNTA(AE204)+IF(((MOD(ROW(AE205)*4,3)/2)+1)*COUNTA(AE204)=2,INT(ROW(AE198)/12),0),)</f>
        <v>0</v>
      </c>
      <c r="AG204" s="323" t="str">
        <f t="shared" ref="AG204" si="188">IF(AC204=0,"",IF(AC204&lt;AF204,"Alerte !",1))</f>
        <v/>
      </c>
    </row>
    <row r="205" spans="1:33" ht="15" customHeight="1" x14ac:dyDescent="0.25">
      <c r="A205" s="1">
        <v>198</v>
      </c>
      <c r="B205" s="328"/>
      <c r="C205" s="24" t="str">
        <f t="shared" si="177"/>
        <v xml:space="preserve">40 ans </v>
      </c>
      <c r="D205" s="25">
        <f t="shared" si="178"/>
        <v>2033</v>
      </c>
      <c r="E205" s="27" t="str">
        <f t="shared" si="180"/>
        <v>16 ans, 5 mois et 27 jours</v>
      </c>
      <c r="F205" s="27" t="s">
        <v>35</v>
      </c>
      <c r="H205" s="26" t="str">
        <f t="shared" si="166"/>
        <v>12 ans, 5 mois et 27 jours</v>
      </c>
      <c r="I205" s="29" t="str">
        <f t="shared" si="153"/>
        <v>13 ans, 10 mois et 27 jours</v>
      </c>
      <c r="J205" s="28">
        <f t="shared" si="185"/>
        <v>48611</v>
      </c>
      <c r="K205" s="29">
        <f t="shared" si="181"/>
        <v>48638</v>
      </c>
      <c r="M205" s="30" t="str">
        <f t="shared" ca="1" si="186"/>
        <v/>
      </c>
      <c r="O205" s="31">
        <f t="shared" ref="O205:O268" si="189">N205*$AN$9</f>
        <v>0</v>
      </c>
      <c r="P205" s="31">
        <f t="shared" si="182"/>
        <v>0</v>
      </c>
      <c r="Y205" s="114" t="str">
        <f t="shared" si="179"/>
        <v/>
      </c>
      <c r="AB205" s="120" t="str">
        <f t="shared" si="150"/>
        <v/>
      </c>
      <c r="AC205" s="312"/>
      <c r="AD205" s="112"/>
      <c r="AE205" s="324"/>
      <c r="AF205" s="315"/>
      <c r="AG205" s="323"/>
    </row>
    <row r="206" spans="1:33" ht="15" customHeight="1" thickBot="1" x14ac:dyDescent="0.3">
      <c r="A206" s="1">
        <v>199</v>
      </c>
      <c r="B206" s="328"/>
      <c r="C206" s="24" t="str">
        <f t="shared" si="177"/>
        <v xml:space="preserve">40 ans </v>
      </c>
      <c r="D206" s="25">
        <f t="shared" si="178"/>
        <v>2033</v>
      </c>
      <c r="E206" s="27" t="str">
        <f t="shared" si="180"/>
        <v>16 ans, 6 mois et 30 jours</v>
      </c>
      <c r="F206" s="27" t="s">
        <v>35</v>
      </c>
      <c r="H206" s="26" t="str">
        <f t="shared" si="166"/>
        <v>12 ans, 6 mois et 30 jours</v>
      </c>
      <c r="I206" s="29" t="str">
        <f t="shared" si="153"/>
        <v>13 ans, 11 mois et 30 jours</v>
      </c>
      <c r="J206" s="28">
        <f t="shared" si="185"/>
        <v>48639</v>
      </c>
      <c r="K206" s="29">
        <f t="shared" si="181"/>
        <v>48669</v>
      </c>
      <c r="M206" s="30" t="str">
        <f t="shared" ca="1" si="186"/>
        <v/>
      </c>
      <c r="O206" s="31">
        <f t="shared" si="189"/>
        <v>0</v>
      </c>
      <c r="P206" s="31">
        <f t="shared" si="182"/>
        <v>0</v>
      </c>
      <c r="Y206" s="114" t="str">
        <f t="shared" si="179"/>
        <v/>
      </c>
      <c r="AB206" s="120" t="str">
        <f t="shared" si="150"/>
        <v/>
      </c>
      <c r="AC206" s="313"/>
      <c r="AD206" s="112"/>
      <c r="AE206" s="324"/>
      <c r="AF206" s="316"/>
      <c r="AG206" s="323"/>
    </row>
    <row r="207" spans="1:33" ht="15" customHeight="1" x14ac:dyDescent="0.25">
      <c r="A207" s="1">
        <v>200</v>
      </c>
      <c r="B207" s="328"/>
      <c r="C207" s="24" t="str">
        <f t="shared" si="177"/>
        <v xml:space="preserve">40 ans </v>
      </c>
      <c r="D207" s="25">
        <f t="shared" si="178"/>
        <v>2033</v>
      </c>
      <c r="E207" s="27" t="str">
        <f t="shared" si="180"/>
        <v>16 ans, 7 mois et 29 jours</v>
      </c>
      <c r="F207" s="27" t="s">
        <v>35</v>
      </c>
      <c r="H207" s="26" t="str">
        <f t="shared" si="166"/>
        <v>12 ans, 7 mois et 29 jours</v>
      </c>
      <c r="I207" s="29" t="str">
        <f t="shared" si="153"/>
        <v>14 ans, 0 mois et 29 jours</v>
      </c>
      <c r="J207" s="28">
        <f t="shared" si="185"/>
        <v>48670</v>
      </c>
      <c r="K207" s="29">
        <f t="shared" si="181"/>
        <v>48699</v>
      </c>
      <c r="M207" s="30" t="str">
        <f t="shared" ca="1" si="186"/>
        <v/>
      </c>
      <c r="O207" s="31">
        <f t="shared" si="189"/>
        <v>0</v>
      </c>
      <c r="P207" s="31">
        <f t="shared" si="182"/>
        <v>0</v>
      </c>
      <c r="Y207" s="114" t="str">
        <f t="shared" si="179"/>
        <v/>
      </c>
      <c r="AB207" s="120" t="str">
        <f t="shared" si="150"/>
        <v/>
      </c>
      <c r="AC207" s="311">
        <f>SUM(Y207:Y209)</f>
        <v>0</v>
      </c>
      <c r="AD207" s="112"/>
      <c r="AE207" s="324">
        <v>67</v>
      </c>
      <c r="AF207" s="314">
        <f t="shared" ref="AF207" ca="1" si="190">OFFSET($AJ$13,((MOD(ROW(AE208)*4,3)/2)+1)*COUNTA(AE207)+IF(((MOD(ROW(AE208)*4,3)/2)+1)*COUNTA(AE207)=2,INT(ROW(AE201)/12),0),)</f>
        <v>0</v>
      </c>
      <c r="AG207" s="323" t="str">
        <f t="shared" ref="AG207" si="191">IF(AC207=0,"",IF(AC207&lt;AF207,"Alerte !",1))</f>
        <v/>
      </c>
    </row>
    <row r="208" spans="1:33" ht="15" customHeight="1" x14ac:dyDescent="0.25">
      <c r="A208" s="1">
        <v>201</v>
      </c>
      <c r="B208" s="328"/>
      <c r="C208" s="24" t="str">
        <f t="shared" si="177"/>
        <v xml:space="preserve">40 ans </v>
      </c>
      <c r="D208" s="25">
        <f t="shared" si="178"/>
        <v>2033</v>
      </c>
      <c r="E208" s="27" t="str">
        <f t="shared" si="180"/>
        <v>16 ans, 8 mois et 30 jours</v>
      </c>
      <c r="F208" s="27" t="s">
        <v>35</v>
      </c>
      <c r="H208" s="26" t="str">
        <f t="shared" si="166"/>
        <v>12 ans, 8 mois et 30 jours</v>
      </c>
      <c r="I208" s="29" t="str">
        <f t="shared" si="153"/>
        <v>14 ans, 1 mois et 30 jours</v>
      </c>
      <c r="J208" s="28">
        <f t="shared" si="185"/>
        <v>48700</v>
      </c>
      <c r="K208" s="29">
        <f t="shared" si="181"/>
        <v>48730</v>
      </c>
      <c r="M208" s="30" t="str">
        <f t="shared" ca="1" si="186"/>
        <v/>
      </c>
      <c r="O208" s="31">
        <f t="shared" si="189"/>
        <v>0</v>
      </c>
      <c r="P208" s="31">
        <f t="shared" si="182"/>
        <v>0</v>
      </c>
      <c r="Y208" s="114" t="str">
        <f t="shared" si="179"/>
        <v/>
      </c>
      <c r="AB208" s="120" t="str">
        <f t="shared" si="150"/>
        <v/>
      </c>
      <c r="AC208" s="312"/>
      <c r="AD208" s="112"/>
      <c r="AE208" s="324"/>
      <c r="AF208" s="315"/>
      <c r="AG208" s="323"/>
    </row>
    <row r="209" spans="1:33" ht="15" customHeight="1" thickBot="1" x14ac:dyDescent="0.3">
      <c r="A209" s="1">
        <v>202</v>
      </c>
      <c r="B209" s="328"/>
      <c r="C209" s="24" t="str">
        <f t="shared" si="177"/>
        <v xml:space="preserve">40 ans </v>
      </c>
      <c r="D209" s="25">
        <f t="shared" si="178"/>
        <v>2033</v>
      </c>
      <c r="E209" s="27" t="str">
        <f t="shared" si="180"/>
        <v>16 ans, 9 mois et 29 jours</v>
      </c>
      <c r="F209" s="27" t="s">
        <v>35</v>
      </c>
      <c r="H209" s="26" t="str">
        <f t="shared" si="166"/>
        <v>12 ans, 9 mois et 29 jours</v>
      </c>
      <c r="I209" s="29" t="str">
        <f t="shared" si="153"/>
        <v>14 ans, 2 mois et 29 jours</v>
      </c>
      <c r="J209" s="28">
        <f t="shared" si="185"/>
        <v>48731</v>
      </c>
      <c r="K209" s="29">
        <f t="shared" si="181"/>
        <v>48760</v>
      </c>
      <c r="M209" s="30" t="str">
        <f t="shared" ca="1" si="186"/>
        <v/>
      </c>
      <c r="O209" s="31">
        <f t="shared" si="189"/>
        <v>0</v>
      </c>
      <c r="P209" s="31">
        <f t="shared" si="182"/>
        <v>0</v>
      </c>
      <c r="Y209" s="114" t="str">
        <f t="shared" si="179"/>
        <v/>
      </c>
      <c r="AB209" s="120" t="str">
        <f t="shared" si="150"/>
        <v/>
      </c>
      <c r="AC209" s="313"/>
      <c r="AD209" s="112"/>
      <c r="AE209" s="324"/>
      <c r="AF209" s="316"/>
      <c r="AG209" s="323"/>
    </row>
    <row r="210" spans="1:33" ht="15" customHeight="1" x14ac:dyDescent="0.25">
      <c r="A210" s="1">
        <v>203</v>
      </c>
      <c r="B210" s="328"/>
      <c r="C210" s="24" t="str">
        <f t="shared" si="177"/>
        <v xml:space="preserve">40 ans </v>
      </c>
      <c r="D210" s="25">
        <f t="shared" si="178"/>
        <v>2033</v>
      </c>
      <c r="E210" s="27" t="str">
        <f t="shared" si="180"/>
        <v>16 ans, 10 mois et 30 jours</v>
      </c>
      <c r="F210" s="27" t="s">
        <v>35</v>
      </c>
      <c r="H210" s="26" t="str">
        <f t="shared" si="166"/>
        <v>12 ans, 10 mois et 30 jours</v>
      </c>
      <c r="I210" s="29" t="str">
        <f t="shared" si="153"/>
        <v>14 ans, 3 mois et 30 jours</v>
      </c>
      <c r="J210" s="28">
        <f t="shared" si="185"/>
        <v>48761</v>
      </c>
      <c r="K210" s="29">
        <f t="shared" si="181"/>
        <v>48791</v>
      </c>
      <c r="M210" s="30" t="str">
        <f t="shared" ca="1" si="186"/>
        <v/>
      </c>
      <c r="O210" s="31">
        <f t="shared" si="189"/>
        <v>0</v>
      </c>
      <c r="P210" s="31">
        <f t="shared" si="182"/>
        <v>0</v>
      </c>
      <c r="Y210" s="114" t="str">
        <f t="shared" si="179"/>
        <v/>
      </c>
      <c r="AB210" s="120" t="str">
        <f t="shared" si="150"/>
        <v/>
      </c>
      <c r="AC210" s="311">
        <f>SUM(Y210:Y212)</f>
        <v>0</v>
      </c>
      <c r="AD210" s="112"/>
      <c r="AE210" s="324">
        <v>68</v>
      </c>
      <c r="AF210" s="314">
        <f t="shared" ref="AF210" ca="1" si="192">OFFSET($AJ$13,((MOD(ROW(AE211)*4,3)/2)+1)*COUNTA(AE210)+IF(((MOD(ROW(AE211)*4,3)/2)+1)*COUNTA(AE210)=2,INT(ROW(AE204)/12),0),)</f>
        <v>0</v>
      </c>
      <c r="AG210" s="323" t="str">
        <f t="shared" ref="AG210" si="193">IF(AC210=0,"",IF(AC210&lt;AF210,"Alerte !",1))</f>
        <v/>
      </c>
    </row>
    <row r="211" spans="1:33" ht="15" customHeight="1" x14ac:dyDescent="0.25">
      <c r="A211" s="1">
        <v>204</v>
      </c>
      <c r="B211" s="328"/>
      <c r="C211" s="24" t="str">
        <f t="shared" si="177"/>
        <v xml:space="preserve">40 ans </v>
      </c>
      <c r="D211" s="25">
        <f t="shared" si="178"/>
        <v>2033</v>
      </c>
      <c r="E211" s="27" t="str">
        <f t="shared" si="180"/>
        <v>16 ans, 11 mois et 30 jours</v>
      </c>
      <c r="F211" s="27" t="s">
        <v>35</v>
      </c>
      <c r="H211" s="26" t="str">
        <f t="shared" si="166"/>
        <v>12 ans, 11 mois et 30 jours</v>
      </c>
      <c r="I211" s="29" t="str">
        <f t="shared" si="153"/>
        <v>14 ans, 4 mois et 30 jours</v>
      </c>
      <c r="J211" s="28">
        <f t="shared" si="185"/>
        <v>48792</v>
      </c>
      <c r="K211" s="29">
        <f t="shared" si="181"/>
        <v>48822</v>
      </c>
      <c r="M211" s="30" t="str">
        <f t="shared" ca="1" si="186"/>
        <v/>
      </c>
      <c r="O211" s="31">
        <f t="shared" si="189"/>
        <v>0</v>
      </c>
      <c r="P211" s="31">
        <f t="shared" si="182"/>
        <v>0</v>
      </c>
      <c r="Y211" s="114" t="str">
        <f t="shared" si="179"/>
        <v/>
      </c>
      <c r="AB211" s="120" t="str">
        <f t="shared" si="150"/>
        <v/>
      </c>
      <c r="AC211" s="312"/>
      <c r="AD211" s="112"/>
      <c r="AE211" s="324"/>
      <c r="AF211" s="315"/>
      <c r="AG211" s="323"/>
    </row>
    <row r="212" spans="1:33" ht="15" customHeight="1" thickBot="1" x14ac:dyDescent="0.3">
      <c r="A212" s="1">
        <v>205</v>
      </c>
      <c r="B212" s="328"/>
      <c r="C212" s="24" t="str">
        <f t="shared" si="177"/>
        <v xml:space="preserve">40 ans </v>
      </c>
      <c r="D212" s="25">
        <f t="shared" si="178"/>
        <v>2033</v>
      </c>
      <c r="E212" s="27" t="str">
        <f t="shared" si="180"/>
        <v>17 ans, 0 mois et 29 jours</v>
      </c>
      <c r="F212" s="27" t="s">
        <v>35</v>
      </c>
      <c r="H212" s="26" t="str">
        <f t="shared" si="166"/>
        <v>13 ans, 0 mois et 29 jours</v>
      </c>
      <c r="I212" s="29" t="str">
        <f t="shared" si="153"/>
        <v>14 ans, 5 mois et 29 jours</v>
      </c>
      <c r="J212" s="28">
        <f t="shared" si="185"/>
        <v>48823</v>
      </c>
      <c r="K212" s="29">
        <f t="shared" si="181"/>
        <v>48852</v>
      </c>
      <c r="M212" s="30" t="str">
        <f t="shared" ca="1" si="186"/>
        <v/>
      </c>
      <c r="O212" s="31">
        <f t="shared" si="189"/>
        <v>0</v>
      </c>
      <c r="P212" s="31">
        <f t="shared" si="182"/>
        <v>0</v>
      </c>
      <c r="Y212" s="114" t="str">
        <f t="shared" si="179"/>
        <v/>
      </c>
      <c r="AB212" s="120" t="str">
        <f t="shared" si="150"/>
        <v/>
      </c>
      <c r="AC212" s="313"/>
      <c r="AD212" s="112"/>
      <c r="AE212" s="324"/>
      <c r="AF212" s="316"/>
      <c r="AG212" s="323"/>
    </row>
    <row r="213" spans="1:33" ht="15" customHeight="1" x14ac:dyDescent="0.25">
      <c r="A213" s="1">
        <v>206</v>
      </c>
      <c r="B213" s="328"/>
      <c r="C213" s="24" t="str">
        <f t="shared" si="177"/>
        <v xml:space="preserve">40 ans </v>
      </c>
      <c r="D213" s="25">
        <f t="shared" si="178"/>
        <v>2033</v>
      </c>
      <c r="E213" s="27" t="str">
        <f t="shared" si="180"/>
        <v>17 ans, 1 mois et 30 jours</v>
      </c>
      <c r="F213" s="27" t="s">
        <v>35</v>
      </c>
      <c r="H213" s="26" t="str">
        <f t="shared" si="166"/>
        <v>13 ans, 1 mois et 30 jours</v>
      </c>
      <c r="I213" s="29" t="str">
        <f t="shared" si="153"/>
        <v>14 ans, 6 mois et 30 jours</v>
      </c>
      <c r="J213" s="28">
        <f t="shared" si="185"/>
        <v>48853</v>
      </c>
      <c r="K213" s="29">
        <f t="shared" si="181"/>
        <v>48883</v>
      </c>
      <c r="M213" s="30" t="str">
        <f t="shared" ca="1" si="186"/>
        <v/>
      </c>
      <c r="O213" s="31">
        <f t="shared" si="189"/>
        <v>0</v>
      </c>
      <c r="P213" s="31">
        <f t="shared" si="182"/>
        <v>0</v>
      </c>
      <c r="Y213" s="114" t="str">
        <f t="shared" si="179"/>
        <v/>
      </c>
      <c r="AB213" s="120" t="str">
        <f t="shared" si="150"/>
        <v/>
      </c>
      <c r="AC213" s="311">
        <f>SUM(Y213:Y215)</f>
        <v>0</v>
      </c>
      <c r="AD213" s="112"/>
      <c r="AE213" s="324">
        <v>69</v>
      </c>
      <c r="AF213" s="314">
        <f t="shared" ref="AF213" ca="1" si="194">OFFSET($AJ$13,((MOD(ROW(AE214)*4,3)/2)+1)*COUNTA(AE213)+IF(((MOD(ROW(AE214)*4,3)/2)+1)*COUNTA(AE213)=2,INT(ROW(AE207)/12),0),)</f>
        <v>0</v>
      </c>
      <c r="AG213" s="323" t="str">
        <f t="shared" ref="AG213" si="195">IF(AC213=0,"",IF(AC213&lt;AF213,"Alerte !",1))</f>
        <v/>
      </c>
    </row>
    <row r="214" spans="1:33" ht="15" customHeight="1" x14ac:dyDescent="0.25">
      <c r="A214" s="1">
        <v>207</v>
      </c>
      <c r="B214" s="328"/>
      <c r="C214" s="24" t="str">
        <f t="shared" si="177"/>
        <v xml:space="preserve">40 ans </v>
      </c>
      <c r="D214" s="25">
        <f t="shared" si="178"/>
        <v>2033</v>
      </c>
      <c r="E214" s="27" t="str">
        <f t="shared" si="180"/>
        <v>17 ans, 2 mois et 29 jours</v>
      </c>
      <c r="F214" s="27" t="s">
        <v>35</v>
      </c>
      <c r="H214" s="26" t="str">
        <f t="shared" si="166"/>
        <v>13 ans, 2 mois et 29 jours</v>
      </c>
      <c r="I214" s="29" t="str">
        <f t="shared" si="153"/>
        <v>14 ans, 7 mois et 29 jours</v>
      </c>
      <c r="J214" s="28">
        <f t="shared" si="185"/>
        <v>48884</v>
      </c>
      <c r="K214" s="29">
        <f t="shared" si="181"/>
        <v>48913</v>
      </c>
      <c r="M214" s="30" t="str">
        <f t="shared" ca="1" si="186"/>
        <v/>
      </c>
      <c r="O214" s="31">
        <f t="shared" si="189"/>
        <v>0</v>
      </c>
      <c r="P214" s="31">
        <f t="shared" si="182"/>
        <v>0</v>
      </c>
      <c r="Y214" s="114" t="str">
        <f t="shared" si="179"/>
        <v/>
      </c>
      <c r="AB214" s="120" t="str">
        <f t="shared" si="150"/>
        <v/>
      </c>
      <c r="AC214" s="312"/>
      <c r="AD214" s="112"/>
      <c r="AE214" s="324"/>
      <c r="AF214" s="315"/>
      <c r="AG214" s="323"/>
    </row>
    <row r="215" spans="1:33" ht="15" customHeight="1" thickBot="1" x14ac:dyDescent="0.3">
      <c r="A215" s="1">
        <v>208</v>
      </c>
      <c r="B215" s="328"/>
      <c r="C215" s="24" t="str">
        <f t="shared" si="177"/>
        <v xml:space="preserve">40 ans </v>
      </c>
      <c r="D215" s="25">
        <f t="shared" si="178"/>
        <v>2033</v>
      </c>
      <c r="E215" s="27" t="str">
        <f t="shared" si="180"/>
        <v>17 ans, 3 mois et 30 jours</v>
      </c>
      <c r="F215" s="27" t="s">
        <v>35</v>
      </c>
      <c r="H215" s="26" t="str">
        <f t="shared" si="166"/>
        <v>13 ans, 3 mois et 30 jours</v>
      </c>
      <c r="I215" s="29" t="str">
        <f t="shared" si="153"/>
        <v>14 ans, 8 mois et 30 jours</v>
      </c>
      <c r="J215" s="28">
        <f t="shared" si="185"/>
        <v>48914</v>
      </c>
      <c r="K215" s="29">
        <f t="shared" si="181"/>
        <v>48944</v>
      </c>
      <c r="M215" s="30" t="str">
        <f t="shared" ca="1" si="186"/>
        <v/>
      </c>
      <c r="O215" s="31">
        <f t="shared" si="189"/>
        <v>0</v>
      </c>
      <c r="P215" s="31">
        <f t="shared" si="182"/>
        <v>0</v>
      </c>
      <c r="Y215" s="114" t="str">
        <f t="shared" si="179"/>
        <v/>
      </c>
      <c r="AB215" s="120" t="str">
        <f t="shared" si="150"/>
        <v/>
      </c>
      <c r="AC215" s="313"/>
      <c r="AD215" s="112"/>
      <c r="AE215" s="324"/>
      <c r="AF215" s="316"/>
      <c r="AG215" s="323"/>
    </row>
    <row r="216" spans="1:33" ht="15" customHeight="1" x14ac:dyDescent="0.25">
      <c r="A216" s="1">
        <v>209</v>
      </c>
      <c r="B216" s="328" t="s">
        <v>58</v>
      </c>
      <c r="C216" s="24" t="str">
        <f t="shared" si="177"/>
        <v xml:space="preserve">40 ans </v>
      </c>
      <c r="D216" s="25">
        <f t="shared" si="178"/>
        <v>2034</v>
      </c>
      <c r="E216" s="27" t="str">
        <f t="shared" si="180"/>
        <v>17 ans, 4 mois et 30 jours</v>
      </c>
      <c r="F216" s="27" t="s">
        <v>35</v>
      </c>
      <c r="H216" s="26" t="str">
        <f t="shared" si="166"/>
        <v>13 ans, 4 mois et 30 jours</v>
      </c>
      <c r="I216" s="29" t="str">
        <f t="shared" si="153"/>
        <v>14 ans, 9 mois et 30 jours</v>
      </c>
      <c r="J216" s="28">
        <f t="shared" si="185"/>
        <v>48945</v>
      </c>
      <c r="K216" s="29">
        <f t="shared" si="181"/>
        <v>48975</v>
      </c>
      <c r="M216" s="30" t="str">
        <f t="shared" ca="1" si="186"/>
        <v/>
      </c>
      <c r="O216" s="31">
        <f t="shared" si="189"/>
        <v>0</v>
      </c>
      <c r="P216" s="31">
        <f t="shared" si="182"/>
        <v>0</v>
      </c>
      <c r="Y216" s="114" t="str">
        <f t="shared" si="179"/>
        <v/>
      </c>
      <c r="AB216" s="120" t="str">
        <f t="shared" si="150"/>
        <v/>
      </c>
      <c r="AC216" s="311">
        <f>SUM(Y216:Y218)</f>
        <v>0</v>
      </c>
      <c r="AD216" s="112"/>
      <c r="AE216" s="324">
        <v>70</v>
      </c>
      <c r="AF216" s="314">
        <f t="shared" ref="AF216" ca="1" si="196">OFFSET($AJ$13,((MOD(ROW(AE217)*4,3)/2)+1)*COUNTA(AE216)+IF(((MOD(ROW(AE217)*4,3)/2)+1)*COUNTA(AE216)=2,INT(ROW(AE210)/12),0),)</f>
        <v>0</v>
      </c>
      <c r="AG216" s="323" t="str">
        <f t="shared" ref="AG216" si="197">IF(AC216=0,"",IF(AC216&lt;AF216,"Alerte !",1))</f>
        <v/>
      </c>
    </row>
    <row r="217" spans="1:33" ht="15" customHeight="1" x14ac:dyDescent="0.25">
      <c r="A217" s="1">
        <v>210</v>
      </c>
      <c r="B217" s="328"/>
      <c r="C217" s="24" t="str">
        <f t="shared" si="177"/>
        <v xml:space="preserve">41 ans </v>
      </c>
      <c r="D217" s="25">
        <f t="shared" si="178"/>
        <v>2034</v>
      </c>
      <c r="E217" s="27" t="str">
        <f t="shared" si="180"/>
        <v>17 ans, 5 mois et 27 jours</v>
      </c>
      <c r="F217" s="27" t="s">
        <v>35</v>
      </c>
      <c r="H217" s="26" t="str">
        <f t="shared" si="166"/>
        <v>13 ans, 5 mois et 27 jours</v>
      </c>
      <c r="I217" s="29" t="str">
        <f t="shared" si="153"/>
        <v>14 ans, 10 mois et 27 jours</v>
      </c>
      <c r="J217" s="28">
        <f t="shared" si="185"/>
        <v>48976</v>
      </c>
      <c r="K217" s="29">
        <f t="shared" si="181"/>
        <v>49003</v>
      </c>
      <c r="M217" s="30" t="str">
        <f t="shared" ca="1" si="186"/>
        <v/>
      </c>
      <c r="O217" s="31">
        <f t="shared" si="189"/>
        <v>0</v>
      </c>
      <c r="P217" s="31">
        <f t="shared" si="182"/>
        <v>0</v>
      </c>
      <c r="Y217" s="114" t="str">
        <f t="shared" si="179"/>
        <v/>
      </c>
      <c r="AB217" s="120" t="str">
        <f t="shared" si="150"/>
        <v/>
      </c>
      <c r="AC217" s="312"/>
      <c r="AD217" s="112"/>
      <c r="AE217" s="324"/>
      <c r="AF217" s="315"/>
      <c r="AG217" s="323"/>
    </row>
    <row r="218" spans="1:33" ht="15" customHeight="1" thickBot="1" x14ac:dyDescent="0.3">
      <c r="A218" s="1">
        <v>211</v>
      </c>
      <c r="B218" s="328"/>
      <c r="C218" s="24" t="str">
        <f t="shared" si="177"/>
        <v xml:space="preserve">41 ans </v>
      </c>
      <c r="D218" s="25">
        <f t="shared" si="178"/>
        <v>2034</v>
      </c>
      <c r="E218" s="27" t="str">
        <f t="shared" si="180"/>
        <v>17 ans, 6 mois et 30 jours</v>
      </c>
      <c r="F218" s="27" t="s">
        <v>35</v>
      </c>
      <c r="H218" s="26" t="str">
        <f t="shared" si="166"/>
        <v>13 ans, 6 mois et 30 jours</v>
      </c>
      <c r="I218" s="29" t="str">
        <f t="shared" si="153"/>
        <v>14 ans, 11 mois et 30 jours</v>
      </c>
      <c r="J218" s="28">
        <f t="shared" si="185"/>
        <v>49004</v>
      </c>
      <c r="K218" s="29">
        <f t="shared" si="181"/>
        <v>49034</v>
      </c>
      <c r="M218" s="30" t="str">
        <f t="shared" ca="1" si="186"/>
        <v/>
      </c>
      <c r="O218" s="31">
        <f t="shared" si="189"/>
        <v>0</v>
      </c>
      <c r="P218" s="31">
        <f t="shared" si="182"/>
        <v>0</v>
      </c>
      <c r="Y218" s="114" t="str">
        <f t="shared" si="179"/>
        <v/>
      </c>
      <c r="AB218" s="120" t="str">
        <f t="shared" si="150"/>
        <v/>
      </c>
      <c r="AC218" s="313"/>
      <c r="AD218" s="112"/>
      <c r="AE218" s="324"/>
      <c r="AF218" s="316"/>
      <c r="AG218" s="323"/>
    </row>
    <row r="219" spans="1:33" ht="15" customHeight="1" x14ac:dyDescent="0.25">
      <c r="A219" s="1">
        <v>212</v>
      </c>
      <c r="B219" s="328"/>
      <c r="C219" s="24" t="str">
        <f t="shared" si="177"/>
        <v xml:space="preserve">41 ans </v>
      </c>
      <c r="D219" s="25">
        <f t="shared" si="178"/>
        <v>2034</v>
      </c>
      <c r="E219" s="27" t="str">
        <f t="shared" si="180"/>
        <v>17 ans, 7 mois et 29 jours</v>
      </c>
      <c r="F219" s="27" t="s">
        <v>35</v>
      </c>
      <c r="H219" s="26" t="str">
        <f t="shared" si="166"/>
        <v>13 ans, 7 mois et 29 jours</v>
      </c>
      <c r="I219" s="29" t="str">
        <f t="shared" si="153"/>
        <v>15 ans, 0 mois et 29 jours</v>
      </c>
      <c r="J219" s="28">
        <f t="shared" si="185"/>
        <v>49035</v>
      </c>
      <c r="K219" s="29">
        <f t="shared" si="181"/>
        <v>49064</v>
      </c>
      <c r="M219" s="30" t="str">
        <f t="shared" ca="1" si="186"/>
        <v/>
      </c>
      <c r="O219" s="31">
        <f t="shared" si="189"/>
        <v>0</v>
      </c>
      <c r="P219" s="31">
        <f t="shared" si="182"/>
        <v>0</v>
      </c>
      <c r="Y219" s="114" t="str">
        <f t="shared" si="179"/>
        <v/>
      </c>
      <c r="AB219" s="120" t="str">
        <f t="shared" si="150"/>
        <v/>
      </c>
      <c r="AC219" s="311">
        <f>SUM(Y219:Y221)</f>
        <v>0</v>
      </c>
      <c r="AD219" s="112"/>
      <c r="AE219" s="324">
        <v>71</v>
      </c>
      <c r="AF219" s="314">
        <f t="shared" ref="AF219" ca="1" si="198">OFFSET($AJ$13,((MOD(ROW(AE220)*4,3)/2)+1)*COUNTA(AE219)+IF(((MOD(ROW(AE220)*4,3)/2)+1)*COUNTA(AE219)=2,INT(ROW(AE213)/12),0),)</f>
        <v>0</v>
      </c>
      <c r="AG219" s="323" t="str">
        <f t="shared" ref="AG219" si="199">IF(AC219=0,"",IF(AC219&lt;AF219,"Alerte !",1))</f>
        <v/>
      </c>
    </row>
    <row r="220" spans="1:33" ht="15" customHeight="1" x14ac:dyDescent="0.25">
      <c r="A220" s="1">
        <v>213</v>
      </c>
      <c r="B220" s="328"/>
      <c r="C220" s="24" t="str">
        <f t="shared" si="177"/>
        <v xml:space="preserve">41 ans </v>
      </c>
      <c r="D220" s="25">
        <f t="shared" si="178"/>
        <v>2034</v>
      </c>
      <c r="E220" s="27" t="str">
        <f t="shared" si="180"/>
        <v>17 ans, 8 mois et 30 jours</v>
      </c>
      <c r="F220" s="27" t="s">
        <v>35</v>
      </c>
      <c r="H220" s="26" t="str">
        <f t="shared" si="166"/>
        <v>13 ans, 8 mois et 30 jours</v>
      </c>
      <c r="I220" s="29" t="str">
        <f t="shared" si="153"/>
        <v>15 ans, 1 mois et 30 jours</v>
      </c>
      <c r="J220" s="28">
        <f t="shared" si="185"/>
        <v>49065</v>
      </c>
      <c r="K220" s="29">
        <f t="shared" si="181"/>
        <v>49095</v>
      </c>
      <c r="M220" s="30" t="str">
        <f t="shared" ca="1" si="186"/>
        <v/>
      </c>
      <c r="O220" s="31">
        <f t="shared" si="189"/>
        <v>0</v>
      </c>
      <c r="P220" s="31">
        <f t="shared" si="182"/>
        <v>0</v>
      </c>
      <c r="Y220" s="114" t="str">
        <f t="shared" si="179"/>
        <v/>
      </c>
      <c r="AB220" s="120" t="str">
        <f t="shared" si="150"/>
        <v/>
      </c>
      <c r="AC220" s="312"/>
      <c r="AD220" s="112"/>
      <c r="AE220" s="324"/>
      <c r="AF220" s="315"/>
      <c r="AG220" s="323"/>
    </row>
    <row r="221" spans="1:33" ht="15" customHeight="1" thickBot="1" x14ac:dyDescent="0.3">
      <c r="A221" s="1">
        <v>214</v>
      </c>
      <c r="B221" s="328"/>
      <c r="C221" s="24" t="str">
        <f t="shared" si="177"/>
        <v xml:space="preserve">41 ans </v>
      </c>
      <c r="D221" s="25">
        <f t="shared" si="178"/>
        <v>2034</v>
      </c>
      <c r="E221" s="27" t="str">
        <f t="shared" si="180"/>
        <v>17 ans, 9 mois et 29 jours</v>
      </c>
      <c r="F221" s="27" t="s">
        <v>35</v>
      </c>
      <c r="H221" s="26" t="str">
        <f t="shared" si="166"/>
        <v>13 ans, 9 mois et 29 jours</v>
      </c>
      <c r="I221" s="29" t="str">
        <f t="shared" si="153"/>
        <v>15 ans, 2 mois et 29 jours</v>
      </c>
      <c r="J221" s="28">
        <f t="shared" si="185"/>
        <v>49096</v>
      </c>
      <c r="K221" s="29">
        <f t="shared" si="181"/>
        <v>49125</v>
      </c>
      <c r="M221" s="30" t="str">
        <f t="shared" ca="1" si="186"/>
        <v/>
      </c>
      <c r="O221" s="31">
        <f t="shared" si="189"/>
        <v>0</v>
      </c>
      <c r="P221" s="31">
        <f t="shared" si="182"/>
        <v>0</v>
      </c>
      <c r="Y221" s="114" t="str">
        <f t="shared" si="179"/>
        <v/>
      </c>
      <c r="AB221" s="120" t="str">
        <f t="shared" si="150"/>
        <v/>
      </c>
      <c r="AC221" s="313"/>
      <c r="AD221" s="112"/>
      <c r="AE221" s="324"/>
      <c r="AF221" s="316"/>
      <c r="AG221" s="323"/>
    </row>
    <row r="222" spans="1:33" ht="15" customHeight="1" x14ac:dyDescent="0.25">
      <c r="A222" s="1">
        <v>215</v>
      </c>
      <c r="B222" s="328"/>
      <c r="C222" s="24" t="str">
        <f t="shared" si="177"/>
        <v xml:space="preserve">41 ans </v>
      </c>
      <c r="D222" s="25">
        <f t="shared" si="178"/>
        <v>2034</v>
      </c>
      <c r="E222" s="27" t="str">
        <f t="shared" si="180"/>
        <v>17 ans, 10 mois et 30 jours</v>
      </c>
      <c r="F222" s="27" t="s">
        <v>35</v>
      </c>
      <c r="H222" s="26" t="str">
        <f t="shared" si="166"/>
        <v>13 ans, 10 mois et 30 jours</v>
      </c>
      <c r="I222" s="29" t="str">
        <f t="shared" si="153"/>
        <v>15 ans, 3 mois et 30 jours</v>
      </c>
      <c r="J222" s="28">
        <f t="shared" si="185"/>
        <v>49126</v>
      </c>
      <c r="K222" s="29">
        <f t="shared" si="181"/>
        <v>49156</v>
      </c>
      <c r="M222" s="30" t="str">
        <f t="shared" ca="1" si="186"/>
        <v/>
      </c>
      <c r="O222" s="31">
        <f t="shared" si="189"/>
        <v>0</v>
      </c>
      <c r="P222" s="31">
        <f t="shared" si="182"/>
        <v>0</v>
      </c>
      <c r="Y222" s="114" t="str">
        <f t="shared" si="179"/>
        <v/>
      </c>
      <c r="AB222" s="120" t="str">
        <f t="shared" si="150"/>
        <v/>
      </c>
      <c r="AC222" s="311">
        <f>SUM(Y222:Y224)</f>
        <v>0</v>
      </c>
      <c r="AD222" s="112"/>
      <c r="AE222" s="324">
        <v>72</v>
      </c>
      <c r="AF222" s="314">
        <f t="shared" ref="AF222" ca="1" si="200">OFFSET($AJ$13,((MOD(ROW(AE223)*4,3)/2)+1)*COUNTA(AE222)+IF(((MOD(ROW(AE223)*4,3)/2)+1)*COUNTA(AE222)=2,INT(ROW(AE216)/12),0),)</f>
        <v>0</v>
      </c>
      <c r="AG222" s="323" t="str">
        <f t="shared" ref="AG222" si="201">IF(AC222=0,"",IF(AC222&lt;AF222,"Alerte !",1))</f>
        <v/>
      </c>
    </row>
    <row r="223" spans="1:33" ht="15" customHeight="1" x14ac:dyDescent="0.25">
      <c r="A223" s="1">
        <v>216</v>
      </c>
      <c r="B223" s="328"/>
      <c r="C223" s="24" t="str">
        <f t="shared" si="177"/>
        <v xml:space="preserve">41 ans </v>
      </c>
      <c r="D223" s="25">
        <f t="shared" si="178"/>
        <v>2034</v>
      </c>
      <c r="E223" s="27" t="str">
        <f t="shared" si="180"/>
        <v>17 ans, 11 mois et 30 jours</v>
      </c>
      <c r="F223" s="27" t="s">
        <v>35</v>
      </c>
      <c r="H223" s="26" t="str">
        <f t="shared" si="166"/>
        <v>13 ans, 11 mois et 30 jours</v>
      </c>
      <c r="I223" s="29" t="str">
        <f t="shared" si="153"/>
        <v>15 ans, 4 mois et 30 jours</v>
      </c>
      <c r="J223" s="28">
        <f t="shared" si="185"/>
        <v>49157</v>
      </c>
      <c r="K223" s="29">
        <f t="shared" si="181"/>
        <v>49187</v>
      </c>
      <c r="M223" s="30" t="str">
        <f t="shared" ca="1" si="186"/>
        <v/>
      </c>
      <c r="O223" s="31">
        <f t="shared" si="189"/>
        <v>0</v>
      </c>
      <c r="P223" s="31">
        <f t="shared" si="182"/>
        <v>0</v>
      </c>
      <c r="Y223" s="114" t="str">
        <f t="shared" si="179"/>
        <v/>
      </c>
      <c r="AB223" s="120" t="str">
        <f t="shared" si="150"/>
        <v/>
      </c>
      <c r="AC223" s="312"/>
      <c r="AD223" s="112"/>
      <c r="AE223" s="324"/>
      <c r="AF223" s="315"/>
      <c r="AG223" s="323"/>
    </row>
    <row r="224" spans="1:33" ht="15" customHeight="1" thickBot="1" x14ac:dyDescent="0.3">
      <c r="A224" s="1">
        <v>217</v>
      </c>
      <c r="B224" s="328"/>
      <c r="C224" s="24" t="str">
        <f t="shared" si="177"/>
        <v xml:space="preserve">41 ans </v>
      </c>
      <c r="D224" s="25">
        <f t="shared" si="178"/>
        <v>2034</v>
      </c>
      <c r="E224" s="27" t="str">
        <f t="shared" si="180"/>
        <v>18 ans, 0 mois et 29 jours</v>
      </c>
      <c r="F224" s="27" t="s">
        <v>35</v>
      </c>
      <c r="H224" s="26" t="str">
        <f t="shared" si="166"/>
        <v>14 ans, 0 mois et 29 jours</v>
      </c>
      <c r="I224" s="29" t="str">
        <f t="shared" si="153"/>
        <v>15 ans, 5 mois et 29 jours</v>
      </c>
      <c r="J224" s="28">
        <f t="shared" si="185"/>
        <v>49188</v>
      </c>
      <c r="K224" s="29">
        <f t="shared" si="181"/>
        <v>49217</v>
      </c>
      <c r="M224" s="30" t="str">
        <f t="shared" ca="1" si="186"/>
        <v/>
      </c>
      <c r="O224" s="31">
        <f t="shared" si="189"/>
        <v>0</v>
      </c>
      <c r="P224" s="31">
        <f t="shared" si="182"/>
        <v>0</v>
      </c>
      <c r="Y224" s="114" t="str">
        <f t="shared" si="179"/>
        <v/>
      </c>
      <c r="AB224" s="120" t="str">
        <f t="shared" si="150"/>
        <v/>
      </c>
      <c r="AC224" s="313"/>
      <c r="AD224" s="112"/>
      <c r="AE224" s="324"/>
      <c r="AF224" s="316"/>
      <c r="AG224" s="323"/>
    </row>
    <row r="225" spans="1:33" ht="15" customHeight="1" x14ac:dyDescent="0.25">
      <c r="A225" s="1">
        <v>218</v>
      </c>
      <c r="B225" s="328"/>
      <c r="C225" s="24" t="str">
        <f t="shared" si="177"/>
        <v xml:space="preserve">41 ans </v>
      </c>
      <c r="D225" s="25">
        <f t="shared" si="178"/>
        <v>2034</v>
      </c>
      <c r="E225" s="27" t="str">
        <f t="shared" si="180"/>
        <v>18 ans, 1 mois et 30 jours</v>
      </c>
      <c r="F225" s="27" t="s">
        <v>35</v>
      </c>
      <c r="H225" s="26" t="str">
        <f t="shared" si="166"/>
        <v>14 ans, 1 mois et 30 jours</v>
      </c>
      <c r="I225" s="29" t="str">
        <f t="shared" si="153"/>
        <v>15 ans, 6 mois et 30 jours</v>
      </c>
      <c r="J225" s="28">
        <f t="shared" si="185"/>
        <v>49218</v>
      </c>
      <c r="K225" s="29">
        <f t="shared" si="181"/>
        <v>49248</v>
      </c>
      <c r="M225" s="30" t="str">
        <f t="shared" ca="1" si="186"/>
        <v/>
      </c>
      <c r="O225" s="31">
        <f t="shared" si="189"/>
        <v>0</v>
      </c>
      <c r="P225" s="31">
        <f t="shared" si="182"/>
        <v>0</v>
      </c>
      <c r="Y225" s="114" t="str">
        <f t="shared" si="179"/>
        <v/>
      </c>
      <c r="AB225" s="120" t="str">
        <f t="shared" si="150"/>
        <v/>
      </c>
      <c r="AC225" s="311">
        <f>SUM(Y225:Y227)</f>
        <v>0</v>
      </c>
      <c r="AD225" s="112"/>
      <c r="AE225" s="324">
        <v>73</v>
      </c>
      <c r="AF225" s="314">
        <f t="shared" ref="AF225" ca="1" si="202">OFFSET($AJ$13,((MOD(ROW(AE226)*4,3)/2)+1)*COUNTA(AE225)+IF(((MOD(ROW(AE226)*4,3)/2)+1)*COUNTA(AE225)=2,INT(ROW(AE219)/12),0),)</f>
        <v>0</v>
      </c>
      <c r="AG225" s="323" t="str">
        <f t="shared" ref="AG225" si="203">IF(AC225=0,"",IF(AC225&lt;AF225,"Alerte !",1))</f>
        <v/>
      </c>
    </row>
    <row r="226" spans="1:33" ht="15" customHeight="1" x14ac:dyDescent="0.25">
      <c r="A226" s="1">
        <v>219</v>
      </c>
      <c r="B226" s="328"/>
      <c r="C226" s="24" t="str">
        <f t="shared" si="177"/>
        <v xml:space="preserve">41 ans </v>
      </c>
      <c r="D226" s="25">
        <f t="shared" si="178"/>
        <v>2034</v>
      </c>
      <c r="E226" s="27" t="str">
        <f t="shared" si="180"/>
        <v>18 ans, 2 mois et 29 jours</v>
      </c>
      <c r="F226" s="27" t="s">
        <v>35</v>
      </c>
      <c r="H226" s="26" t="str">
        <f t="shared" si="166"/>
        <v>14 ans, 2 mois et 29 jours</v>
      </c>
      <c r="I226" s="29" t="str">
        <f t="shared" si="153"/>
        <v>15 ans, 7 mois et 29 jours</v>
      </c>
      <c r="J226" s="28">
        <f t="shared" si="185"/>
        <v>49249</v>
      </c>
      <c r="K226" s="29">
        <f t="shared" si="181"/>
        <v>49278</v>
      </c>
      <c r="M226" s="30" t="str">
        <f t="shared" ca="1" si="186"/>
        <v/>
      </c>
      <c r="O226" s="31">
        <f t="shared" si="189"/>
        <v>0</v>
      </c>
      <c r="P226" s="31">
        <f t="shared" si="182"/>
        <v>0</v>
      </c>
      <c r="Y226" s="114" t="str">
        <f t="shared" si="179"/>
        <v/>
      </c>
      <c r="AB226" s="120" t="str">
        <f t="shared" si="150"/>
        <v/>
      </c>
      <c r="AC226" s="312"/>
      <c r="AD226" s="112"/>
      <c r="AE226" s="324"/>
      <c r="AF226" s="315"/>
      <c r="AG226" s="323"/>
    </row>
    <row r="227" spans="1:33" ht="15" customHeight="1" thickBot="1" x14ac:dyDescent="0.3">
      <c r="A227" s="1">
        <v>220</v>
      </c>
      <c r="B227" s="328"/>
      <c r="C227" s="24" t="str">
        <f t="shared" si="177"/>
        <v xml:space="preserve">41 ans </v>
      </c>
      <c r="D227" s="25">
        <f t="shared" si="178"/>
        <v>2034</v>
      </c>
      <c r="E227" s="27" t="str">
        <f t="shared" si="180"/>
        <v>18 ans, 3 mois et 30 jours</v>
      </c>
      <c r="F227" s="27" t="s">
        <v>35</v>
      </c>
      <c r="H227" s="26" t="str">
        <f t="shared" si="166"/>
        <v>14 ans, 3 mois et 30 jours</v>
      </c>
      <c r="I227" s="29" t="str">
        <f t="shared" si="153"/>
        <v>15 ans, 8 mois et 30 jours</v>
      </c>
      <c r="J227" s="28">
        <f t="shared" si="185"/>
        <v>49279</v>
      </c>
      <c r="K227" s="29">
        <f t="shared" si="181"/>
        <v>49309</v>
      </c>
      <c r="M227" s="30" t="str">
        <f t="shared" ca="1" si="186"/>
        <v/>
      </c>
      <c r="O227" s="31">
        <f t="shared" si="189"/>
        <v>0</v>
      </c>
      <c r="P227" s="31">
        <f t="shared" si="182"/>
        <v>0</v>
      </c>
      <c r="Y227" s="114" t="str">
        <f t="shared" si="179"/>
        <v/>
      </c>
      <c r="AB227" s="120" t="str">
        <f t="shared" si="150"/>
        <v/>
      </c>
      <c r="AC227" s="313"/>
      <c r="AD227" s="112"/>
      <c r="AE227" s="324"/>
      <c r="AF227" s="316"/>
      <c r="AG227" s="323"/>
    </row>
    <row r="228" spans="1:33" ht="15" customHeight="1" x14ac:dyDescent="0.25">
      <c r="A228" s="1">
        <v>221</v>
      </c>
      <c r="B228" s="328" t="s">
        <v>59</v>
      </c>
      <c r="C228" s="24" t="str">
        <f t="shared" si="177"/>
        <v xml:space="preserve">41 ans </v>
      </c>
      <c r="D228" s="25">
        <f t="shared" si="178"/>
        <v>2035</v>
      </c>
      <c r="E228" s="27" t="str">
        <f t="shared" si="180"/>
        <v>18 ans, 4 mois et 30 jours</v>
      </c>
      <c r="F228" s="27" t="s">
        <v>35</v>
      </c>
      <c r="H228" s="26" t="str">
        <f t="shared" si="166"/>
        <v>14 ans, 4 mois et 30 jours</v>
      </c>
      <c r="I228" s="29" t="str">
        <f t="shared" si="153"/>
        <v>15 ans, 9 mois et 30 jours</v>
      </c>
      <c r="J228" s="28">
        <f t="shared" si="185"/>
        <v>49310</v>
      </c>
      <c r="K228" s="29">
        <f t="shared" si="181"/>
        <v>49340</v>
      </c>
      <c r="M228" s="30" t="str">
        <f t="shared" ca="1" si="186"/>
        <v/>
      </c>
      <c r="O228" s="31">
        <f t="shared" si="189"/>
        <v>0</v>
      </c>
      <c r="P228" s="31">
        <f t="shared" si="182"/>
        <v>0</v>
      </c>
      <c r="Y228" s="114" t="str">
        <f t="shared" si="179"/>
        <v/>
      </c>
      <c r="AB228" s="120" t="str">
        <f t="shared" ref="AB228:AB291" si="204">IF(Y228="","",Y228-Z228-AA228)</f>
        <v/>
      </c>
      <c r="AC228" s="311">
        <f>SUM(Y228:Y230)</f>
        <v>0</v>
      </c>
      <c r="AD228" s="112"/>
      <c r="AE228" s="324">
        <v>74</v>
      </c>
      <c r="AF228" s="314">
        <f t="shared" ref="AF228" ca="1" si="205">OFFSET($AJ$13,((MOD(ROW(AE229)*4,3)/2)+1)*COUNTA(AE228)+IF(((MOD(ROW(AE229)*4,3)/2)+1)*COUNTA(AE228)=2,INT(ROW(AE222)/12),0),)</f>
        <v>0</v>
      </c>
      <c r="AG228" s="323" t="str">
        <f t="shared" ref="AG228" si="206">IF(AC228=0,"",IF(AC228&lt;AF228,"Alerte !",1))</f>
        <v/>
      </c>
    </row>
    <row r="229" spans="1:33" ht="15" customHeight="1" x14ac:dyDescent="0.25">
      <c r="A229" s="1">
        <v>222</v>
      </c>
      <c r="B229" s="328"/>
      <c r="C229" s="24" t="str">
        <f t="shared" si="177"/>
        <v xml:space="preserve">42 ans </v>
      </c>
      <c r="D229" s="25">
        <f t="shared" si="178"/>
        <v>2035</v>
      </c>
      <c r="E229" s="27" t="str">
        <f t="shared" si="180"/>
        <v>18 ans, 5 mois et 27 jours</v>
      </c>
      <c r="F229" s="27" t="s">
        <v>35</v>
      </c>
      <c r="H229" s="26" t="str">
        <f t="shared" si="166"/>
        <v>14 ans, 5 mois et 27 jours</v>
      </c>
      <c r="I229" s="29" t="str">
        <f t="shared" si="153"/>
        <v>15 ans, 10 mois et 27 jours</v>
      </c>
      <c r="J229" s="28">
        <f t="shared" si="185"/>
        <v>49341</v>
      </c>
      <c r="K229" s="29">
        <f t="shared" si="181"/>
        <v>49368</v>
      </c>
      <c r="M229" s="30" t="str">
        <f t="shared" ca="1" si="186"/>
        <v/>
      </c>
      <c r="O229" s="31">
        <f t="shared" si="189"/>
        <v>0</v>
      </c>
      <c r="P229" s="31">
        <f t="shared" si="182"/>
        <v>0</v>
      </c>
      <c r="Y229" s="114" t="str">
        <f t="shared" si="179"/>
        <v/>
      </c>
      <c r="AB229" s="120" t="str">
        <f t="shared" si="204"/>
        <v/>
      </c>
      <c r="AC229" s="312"/>
      <c r="AD229" s="112"/>
      <c r="AE229" s="324"/>
      <c r="AF229" s="315"/>
      <c r="AG229" s="323"/>
    </row>
    <row r="230" spans="1:33" ht="15" customHeight="1" thickBot="1" x14ac:dyDescent="0.3">
      <c r="A230" s="1">
        <v>223</v>
      </c>
      <c r="B230" s="328"/>
      <c r="C230" s="24" t="str">
        <f t="shared" si="177"/>
        <v xml:space="preserve">42 ans </v>
      </c>
      <c r="D230" s="25">
        <f t="shared" si="178"/>
        <v>2035</v>
      </c>
      <c r="E230" s="27" t="str">
        <f t="shared" si="180"/>
        <v>18 ans, 6 mois et 30 jours</v>
      </c>
      <c r="F230" s="27" t="s">
        <v>35</v>
      </c>
      <c r="H230" s="26" t="str">
        <f t="shared" si="166"/>
        <v>14 ans, 6 mois et 30 jours</v>
      </c>
      <c r="I230" s="29" t="str">
        <f t="shared" si="153"/>
        <v>15 ans, 11 mois et 30 jours</v>
      </c>
      <c r="J230" s="28">
        <f t="shared" si="185"/>
        <v>49369</v>
      </c>
      <c r="K230" s="29">
        <f t="shared" si="181"/>
        <v>49399</v>
      </c>
      <c r="M230" s="30" t="str">
        <f t="shared" ca="1" si="186"/>
        <v/>
      </c>
      <c r="O230" s="31">
        <f t="shared" si="189"/>
        <v>0</v>
      </c>
      <c r="P230" s="31">
        <f t="shared" si="182"/>
        <v>0</v>
      </c>
      <c r="Y230" s="114" t="str">
        <f t="shared" si="179"/>
        <v/>
      </c>
      <c r="AB230" s="120" t="str">
        <f t="shared" si="204"/>
        <v/>
      </c>
      <c r="AC230" s="313"/>
      <c r="AD230" s="112"/>
      <c r="AE230" s="324"/>
      <c r="AF230" s="316"/>
      <c r="AG230" s="323"/>
    </row>
    <row r="231" spans="1:33" ht="15" customHeight="1" x14ac:dyDescent="0.25">
      <c r="A231" s="1">
        <v>224</v>
      </c>
      <c r="B231" s="328"/>
      <c r="C231" s="24" t="str">
        <f t="shared" si="177"/>
        <v xml:space="preserve">42 ans </v>
      </c>
      <c r="D231" s="25">
        <f t="shared" si="178"/>
        <v>2035</v>
      </c>
      <c r="E231" s="27" t="str">
        <f t="shared" si="180"/>
        <v>18 ans, 7 mois et 29 jours</v>
      </c>
      <c r="F231" s="27" t="s">
        <v>35</v>
      </c>
      <c r="H231" s="26" t="str">
        <f t="shared" si="166"/>
        <v>14 ans, 7 mois et 29 jours</v>
      </c>
      <c r="I231" s="29" t="str">
        <f t="shared" ref="I231:I294" si="207">IF(A231="","",DATEDIF($J$39,K231,"y")&amp;IF(DATEDIF($J$39,K231,"y")&gt;1," ans, "," an, ")&amp;DATEDIF($J$39,K231,"ym")&amp;" mois et "&amp;DATEDIF($J$39,K231,"md")&amp;IF(DATEDIF(
$J$39,K231,"md")&gt;1," jours"," jour"))</f>
        <v>16 ans, 0 mois et 29 jours</v>
      </c>
      <c r="J231" s="28">
        <f t="shared" si="185"/>
        <v>49400</v>
      </c>
      <c r="K231" s="29">
        <f t="shared" si="181"/>
        <v>49429</v>
      </c>
      <c r="M231" s="30" t="str">
        <f t="shared" ca="1" si="186"/>
        <v/>
      </c>
      <c r="O231" s="31">
        <f t="shared" si="189"/>
        <v>0</v>
      </c>
      <c r="P231" s="31">
        <f t="shared" si="182"/>
        <v>0</v>
      </c>
      <c r="Y231" s="114" t="str">
        <f t="shared" si="179"/>
        <v/>
      </c>
      <c r="AB231" s="120" t="str">
        <f t="shared" si="204"/>
        <v/>
      </c>
      <c r="AC231" s="311">
        <f>SUM(Y231:Y233)</f>
        <v>0</v>
      </c>
      <c r="AD231" s="112"/>
      <c r="AE231" s="324">
        <v>75</v>
      </c>
      <c r="AF231" s="314">
        <f t="shared" ref="AF231" ca="1" si="208">OFFSET($AJ$13,((MOD(ROW(AE232)*4,3)/2)+1)*COUNTA(AE231)+IF(((MOD(ROW(AE232)*4,3)/2)+1)*COUNTA(AE231)=2,INT(ROW(AE225)/12),0),)</f>
        <v>0</v>
      </c>
      <c r="AG231" s="323" t="str">
        <f t="shared" ref="AG231" si="209">IF(AC231=0,"",IF(AC231&lt;AF231,"Alerte !",1))</f>
        <v/>
      </c>
    </row>
    <row r="232" spans="1:33" ht="15" customHeight="1" x14ac:dyDescent="0.25">
      <c r="A232" s="1">
        <v>225</v>
      </c>
      <c r="B232" s="328"/>
      <c r="C232" s="24" t="str">
        <f t="shared" si="177"/>
        <v xml:space="preserve">42 ans </v>
      </c>
      <c r="D232" s="25">
        <f t="shared" si="178"/>
        <v>2035</v>
      </c>
      <c r="E232" s="27" t="str">
        <f t="shared" si="180"/>
        <v>18 ans, 8 mois et 30 jours</v>
      </c>
      <c r="F232" s="27" t="s">
        <v>35</v>
      </c>
      <c r="H232" s="26" t="str">
        <f t="shared" si="166"/>
        <v>14 ans, 8 mois et 30 jours</v>
      </c>
      <c r="I232" s="29" t="str">
        <f t="shared" si="207"/>
        <v>16 ans, 1 mois et 30 jours</v>
      </c>
      <c r="J232" s="28">
        <f t="shared" si="185"/>
        <v>49430</v>
      </c>
      <c r="K232" s="29">
        <f t="shared" si="181"/>
        <v>49460</v>
      </c>
      <c r="M232" s="30" t="str">
        <f t="shared" ca="1" si="186"/>
        <v/>
      </c>
      <c r="O232" s="31">
        <f t="shared" si="189"/>
        <v>0</v>
      </c>
      <c r="P232" s="31">
        <f t="shared" si="182"/>
        <v>0</v>
      </c>
      <c r="Y232" s="114" t="str">
        <f t="shared" si="179"/>
        <v/>
      </c>
      <c r="AB232" s="120" t="str">
        <f t="shared" si="204"/>
        <v/>
      </c>
      <c r="AC232" s="312"/>
      <c r="AD232" s="112"/>
      <c r="AE232" s="324"/>
      <c r="AF232" s="315"/>
      <c r="AG232" s="323"/>
    </row>
    <row r="233" spans="1:33" ht="15" customHeight="1" thickBot="1" x14ac:dyDescent="0.3">
      <c r="A233" s="1">
        <v>226</v>
      </c>
      <c r="B233" s="328"/>
      <c r="C233" s="24" t="str">
        <f t="shared" si="177"/>
        <v xml:space="preserve">42 ans </v>
      </c>
      <c r="D233" s="25">
        <f t="shared" si="178"/>
        <v>2035</v>
      </c>
      <c r="E233" s="27" t="str">
        <f t="shared" si="180"/>
        <v>18 ans, 9 mois et 29 jours</v>
      </c>
      <c r="F233" s="27" t="s">
        <v>35</v>
      </c>
      <c r="H233" s="26" t="str">
        <f t="shared" si="166"/>
        <v>14 ans, 9 mois et 29 jours</v>
      </c>
      <c r="I233" s="29" t="str">
        <f t="shared" si="207"/>
        <v>16 ans, 2 mois et 29 jours</v>
      </c>
      <c r="J233" s="28">
        <f t="shared" si="185"/>
        <v>49461</v>
      </c>
      <c r="K233" s="29">
        <f t="shared" si="181"/>
        <v>49490</v>
      </c>
      <c r="M233" s="30" t="str">
        <f t="shared" ca="1" si="186"/>
        <v/>
      </c>
      <c r="O233" s="31">
        <f t="shared" si="189"/>
        <v>0</v>
      </c>
      <c r="P233" s="31">
        <f t="shared" si="182"/>
        <v>0</v>
      </c>
      <c r="Y233" s="114" t="str">
        <f t="shared" si="179"/>
        <v/>
      </c>
      <c r="AB233" s="120" t="str">
        <f t="shared" si="204"/>
        <v/>
      </c>
      <c r="AC233" s="313"/>
      <c r="AD233" s="112"/>
      <c r="AE233" s="324"/>
      <c r="AF233" s="316"/>
      <c r="AG233" s="323"/>
    </row>
    <row r="234" spans="1:33" ht="15" customHeight="1" x14ac:dyDescent="0.25">
      <c r="A234" s="1">
        <v>227</v>
      </c>
      <c r="B234" s="328"/>
      <c r="C234" s="24" t="str">
        <f t="shared" si="177"/>
        <v xml:space="preserve">42 ans </v>
      </c>
      <c r="D234" s="25">
        <f t="shared" si="178"/>
        <v>2035</v>
      </c>
      <c r="E234" s="27" t="str">
        <f t="shared" si="180"/>
        <v>18 ans, 10 mois et 30 jours</v>
      </c>
      <c r="F234" s="27" t="s">
        <v>35</v>
      </c>
      <c r="H234" s="26" t="str">
        <f t="shared" si="166"/>
        <v>14 ans, 10 mois et 30 jours</v>
      </c>
      <c r="I234" s="29" t="str">
        <f t="shared" si="207"/>
        <v>16 ans, 3 mois et 30 jours</v>
      </c>
      <c r="J234" s="28">
        <f t="shared" si="185"/>
        <v>49491</v>
      </c>
      <c r="K234" s="29">
        <f t="shared" si="181"/>
        <v>49521</v>
      </c>
      <c r="M234" s="30" t="str">
        <f t="shared" ca="1" si="186"/>
        <v/>
      </c>
      <c r="O234" s="31">
        <f t="shared" si="189"/>
        <v>0</v>
      </c>
      <c r="P234" s="31">
        <f t="shared" si="182"/>
        <v>0</v>
      </c>
      <c r="Y234" s="114" t="str">
        <f t="shared" si="179"/>
        <v/>
      </c>
      <c r="AB234" s="120" t="str">
        <f t="shared" si="204"/>
        <v/>
      </c>
      <c r="AC234" s="311">
        <f>SUM(Y234:Y236)</f>
        <v>0</v>
      </c>
      <c r="AD234" s="112"/>
      <c r="AE234" s="324">
        <v>76</v>
      </c>
      <c r="AF234" s="314">
        <f t="shared" ref="AF234" ca="1" si="210">OFFSET($AJ$13,((MOD(ROW(AE235)*4,3)/2)+1)*COUNTA(AE234)+IF(((MOD(ROW(AE235)*4,3)/2)+1)*COUNTA(AE234)=2,INT(ROW(AE228)/12),0),)</f>
        <v>0</v>
      </c>
      <c r="AG234" s="323" t="str">
        <f t="shared" ref="AG234" si="211">IF(AC234=0,"",IF(AC234&lt;AF234,"Alerte !",1))</f>
        <v/>
      </c>
    </row>
    <row r="235" spans="1:33" ht="15" customHeight="1" x14ac:dyDescent="0.25">
      <c r="A235" s="1">
        <v>228</v>
      </c>
      <c r="B235" s="328"/>
      <c r="C235" s="24" t="str">
        <f t="shared" si="177"/>
        <v xml:space="preserve">42 ans </v>
      </c>
      <c r="D235" s="25">
        <f t="shared" si="178"/>
        <v>2035</v>
      </c>
      <c r="E235" s="27" t="str">
        <f t="shared" si="180"/>
        <v>18 ans, 11 mois et 30 jours</v>
      </c>
      <c r="F235" s="27" t="s">
        <v>35</v>
      </c>
      <c r="H235" s="26" t="str">
        <f t="shared" si="166"/>
        <v>14 ans, 11 mois et 30 jours</v>
      </c>
      <c r="I235" s="29" t="str">
        <f t="shared" si="207"/>
        <v>16 ans, 4 mois et 30 jours</v>
      </c>
      <c r="J235" s="28">
        <f t="shared" si="185"/>
        <v>49522</v>
      </c>
      <c r="K235" s="29">
        <f t="shared" si="181"/>
        <v>49552</v>
      </c>
      <c r="M235" s="30" t="str">
        <f t="shared" ca="1" si="186"/>
        <v/>
      </c>
      <c r="O235" s="31">
        <f t="shared" si="189"/>
        <v>0</v>
      </c>
      <c r="P235" s="31">
        <f t="shared" si="182"/>
        <v>0</v>
      </c>
      <c r="Y235" s="114" t="str">
        <f t="shared" si="179"/>
        <v/>
      </c>
      <c r="AB235" s="120" t="str">
        <f t="shared" si="204"/>
        <v/>
      </c>
      <c r="AC235" s="312"/>
      <c r="AD235" s="112"/>
      <c r="AE235" s="324"/>
      <c r="AF235" s="315"/>
      <c r="AG235" s="323"/>
    </row>
    <row r="236" spans="1:33" ht="15" customHeight="1" thickBot="1" x14ac:dyDescent="0.3">
      <c r="A236" s="1">
        <v>229</v>
      </c>
      <c r="B236" s="328"/>
      <c r="C236" s="24" t="str">
        <f t="shared" si="177"/>
        <v xml:space="preserve">42 ans </v>
      </c>
      <c r="D236" s="25">
        <f t="shared" si="178"/>
        <v>2035</v>
      </c>
      <c r="E236" s="27" t="str">
        <f t="shared" si="180"/>
        <v>19 ans, 0 mois et 29 jours</v>
      </c>
      <c r="F236" s="27" t="s">
        <v>35</v>
      </c>
      <c r="H236" s="26" t="str">
        <f t="shared" si="166"/>
        <v>15 ans, 0 mois et 29 jours</v>
      </c>
      <c r="I236" s="29" t="str">
        <f t="shared" si="207"/>
        <v>16 ans, 5 mois et 29 jours</v>
      </c>
      <c r="J236" s="28">
        <f t="shared" si="185"/>
        <v>49553</v>
      </c>
      <c r="K236" s="29">
        <f t="shared" si="181"/>
        <v>49582</v>
      </c>
      <c r="M236" s="30" t="str">
        <f t="shared" ca="1" si="186"/>
        <v/>
      </c>
      <c r="O236" s="31">
        <f t="shared" si="189"/>
        <v>0</v>
      </c>
      <c r="P236" s="31">
        <f t="shared" si="182"/>
        <v>0</v>
      </c>
      <c r="Y236" s="114" t="str">
        <f t="shared" si="179"/>
        <v/>
      </c>
      <c r="AB236" s="120" t="str">
        <f t="shared" si="204"/>
        <v/>
      </c>
      <c r="AC236" s="313"/>
      <c r="AD236" s="112"/>
      <c r="AE236" s="324"/>
      <c r="AF236" s="316"/>
      <c r="AG236" s="323"/>
    </row>
    <row r="237" spans="1:33" ht="15" customHeight="1" x14ac:dyDescent="0.25">
      <c r="A237" s="1">
        <v>230</v>
      </c>
      <c r="B237" s="328"/>
      <c r="C237" s="24" t="str">
        <f t="shared" si="177"/>
        <v xml:space="preserve">42 ans </v>
      </c>
      <c r="D237" s="25">
        <f t="shared" si="178"/>
        <v>2035</v>
      </c>
      <c r="E237" s="27" t="str">
        <f t="shared" si="180"/>
        <v>19 ans, 1 mois et 30 jours</v>
      </c>
      <c r="F237" s="27" t="s">
        <v>35</v>
      </c>
      <c r="H237" s="26" t="str">
        <f t="shared" si="166"/>
        <v>15 ans, 1 mois et 30 jours</v>
      </c>
      <c r="I237" s="29" t="str">
        <f t="shared" si="207"/>
        <v>16 ans, 6 mois et 30 jours</v>
      </c>
      <c r="J237" s="28">
        <f t="shared" si="185"/>
        <v>49583</v>
      </c>
      <c r="K237" s="29">
        <f t="shared" si="181"/>
        <v>49613</v>
      </c>
      <c r="M237" s="30" t="str">
        <f t="shared" ca="1" si="186"/>
        <v/>
      </c>
      <c r="O237" s="31">
        <f t="shared" si="189"/>
        <v>0</v>
      </c>
      <c r="P237" s="31">
        <f t="shared" si="182"/>
        <v>0</v>
      </c>
      <c r="Y237" s="114" t="str">
        <f t="shared" si="179"/>
        <v/>
      </c>
      <c r="AB237" s="120" t="str">
        <f t="shared" si="204"/>
        <v/>
      </c>
      <c r="AC237" s="311">
        <f>SUM(Y237:Y239)</f>
        <v>0</v>
      </c>
      <c r="AD237" s="112"/>
      <c r="AE237" s="324">
        <v>77</v>
      </c>
      <c r="AF237" s="314">
        <f t="shared" ref="AF237" ca="1" si="212">OFFSET($AJ$13,((MOD(ROW(AE238)*4,3)/2)+1)*COUNTA(AE237)+IF(((MOD(ROW(AE238)*4,3)/2)+1)*COUNTA(AE237)=2,INT(ROW(AE231)/12),0),)</f>
        <v>0</v>
      </c>
      <c r="AG237" s="323" t="str">
        <f t="shared" ref="AG237" si="213">IF(AC237=0,"",IF(AC237&lt;AF237,"Alerte !",1))</f>
        <v/>
      </c>
    </row>
    <row r="238" spans="1:33" ht="15" customHeight="1" x14ac:dyDescent="0.25">
      <c r="A238" s="1">
        <v>231</v>
      </c>
      <c r="B238" s="328"/>
      <c r="C238" s="24" t="str">
        <f t="shared" si="177"/>
        <v xml:space="preserve">42 ans </v>
      </c>
      <c r="D238" s="25">
        <f t="shared" si="178"/>
        <v>2035</v>
      </c>
      <c r="E238" s="27" t="str">
        <f t="shared" si="180"/>
        <v>19 ans, 2 mois et 29 jours</v>
      </c>
      <c r="F238" s="27" t="s">
        <v>35</v>
      </c>
      <c r="H238" s="26" t="str">
        <f t="shared" si="166"/>
        <v>15 ans, 2 mois et 29 jours</v>
      </c>
      <c r="I238" s="29" t="str">
        <f t="shared" si="207"/>
        <v>16 ans, 7 mois et 29 jours</v>
      </c>
      <c r="J238" s="28">
        <f t="shared" si="185"/>
        <v>49614</v>
      </c>
      <c r="K238" s="29">
        <f t="shared" si="181"/>
        <v>49643</v>
      </c>
      <c r="M238" s="30" t="str">
        <f t="shared" ca="1" si="186"/>
        <v/>
      </c>
      <c r="O238" s="31">
        <f t="shared" si="189"/>
        <v>0</v>
      </c>
      <c r="P238" s="31">
        <f t="shared" si="182"/>
        <v>0</v>
      </c>
      <c r="Y238" s="114" t="str">
        <f t="shared" si="179"/>
        <v/>
      </c>
      <c r="AB238" s="120" t="str">
        <f t="shared" si="204"/>
        <v/>
      </c>
      <c r="AC238" s="312"/>
      <c r="AD238" s="112"/>
      <c r="AE238" s="324"/>
      <c r="AF238" s="315"/>
      <c r="AG238" s="323"/>
    </row>
    <row r="239" spans="1:33" ht="15" customHeight="1" thickBot="1" x14ac:dyDescent="0.3">
      <c r="A239" s="1">
        <v>232</v>
      </c>
      <c r="B239" s="328"/>
      <c r="C239" s="24" t="str">
        <f t="shared" si="177"/>
        <v xml:space="preserve">42 ans </v>
      </c>
      <c r="D239" s="25">
        <f t="shared" si="178"/>
        <v>2035</v>
      </c>
      <c r="E239" s="27" t="str">
        <f t="shared" si="180"/>
        <v>19 ans, 3 mois et 30 jours</v>
      </c>
      <c r="F239" s="27" t="s">
        <v>35</v>
      </c>
      <c r="H239" s="26" t="str">
        <f t="shared" si="166"/>
        <v>15 ans, 3 mois et 30 jours</v>
      </c>
      <c r="I239" s="29" t="str">
        <f t="shared" si="207"/>
        <v>16 ans, 8 mois et 30 jours</v>
      </c>
      <c r="J239" s="28">
        <f t="shared" si="185"/>
        <v>49644</v>
      </c>
      <c r="K239" s="29">
        <f t="shared" si="181"/>
        <v>49674</v>
      </c>
      <c r="M239" s="30" t="str">
        <f t="shared" ca="1" si="186"/>
        <v/>
      </c>
      <c r="O239" s="31">
        <f t="shared" si="189"/>
        <v>0</v>
      </c>
      <c r="P239" s="31">
        <f t="shared" si="182"/>
        <v>0</v>
      </c>
      <c r="Y239" s="114" t="str">
        <f t="shared" si="179"/>
        <v/>
      </c>
      <c r="AB239" s="120" t="str">
        <f t="shared" si="204"/>
        <v/>
      </c>
      <c r="AC239" s="313"/>
      <c r="AD239" s="112"/>
      <c r="AE239" s="324"/>
      <c r="AF239" s="316"/>
      <c r="AG239" s="323"/>
    </row>
    <row r="240" spans="1:33" ht="15" customHeight="1" x14ac:dyDescent="0.25">
      <c r="A240" s="1">
        <v>233</v>
      </c>
      <c r="B240" s="328" t="s">
        <v>60</v>
      </c>
      <c r="C240" s="24" t="str">
        <f t="shared" si="177"/>
        <v xml:space="preserve">42 ans </v>
      </c>
      <c r="D240" s="25">
        <f t="shared" si="178"/>
        <v>2036</v>
      </c>
      <c r="E240" s="27" t="str">
        <f t="shared" si="180"/>
        <v>19 ans, 4 mois et 30 jours</v>
      </c>
      <c r="F240" s="27" t="s">
        <v>35</v>
      </c>
      <c r="H240" s="26" t="str">
        <f t="shared" si="166"/>
        <v>15 ans, 4 mois et 30 jours</v>
      </c>
      <c r="I240" s="29" t="str">
        <f t="shared" si="207"/>
        <v>16 ans, 9 mois et 30 jours</v>
      </c>
      <c r="J240" s="28">
        <f t="shared" si="185"/>
        <v>49675</v>
      </c>
      <c r="K240" s="29">
        <f t="shared" si="181"/>
        <v>49705</v>
      </c>
      <c r="M240" s="30" t="str">
        <f t="shared" ca="1" si="186"/>
        <v/>
      </c>
      <c r="O240" s="31">
        <f t="shared" si="189"/>
        <v>0</v>
      </c>
      <c r="P240" s="31">
        <f t="shared" si="182"/>
        <v>0</v>
      </c>
      <c r="Y240" s="114" t="str">
        <f t="shared" si="179"/>
        <v/>
      </c>
      <c r="AB240" s="120" t="str">
        <f t="shared" si="204"/>
        <v/>
      </c>
      <c r="AC240" s="311">
        <f>SUM(Y240:Y242)</f>
        <v>0</v>
      </c>
      <c r="AD240" s="112"/>
      <c r="AE240" s="324">
        <v>78</v>
      </c>
      <c r="AF240" s="314">
        <f t="shared" ref="AF240" ca="1" si="214">OFFSET($AJ$13,((MOD(ROW(AE241)*4,3)/2)+1)*COUNTA(AE240)+IF(((MOD(ROW(AE241)*4,3)/2)+1)*COUNTA(AE240)=2,INT(ROW(AE234)/12),0),)</f>
        <v>0</v>
      </c>
      <c r="AG240" s="323" t="str">
        <f t="shared" ref="AG240" si="215">IF(AC240=0,"",IF(AC240&lt;AF240,"Alerte !",1))</f>
        <v/>
      </c>
    </row>
    <row r="241" spans="1:33" ht="15" customHeight="1" x14ac:dyDescent="0.25">
      <c r="A241" s="1">
        <v>234</v>
      </c>
      <c r="B241" s="328"/>
      <c r="C241" s="24" t="str">
        <f t="shared" si="177"/>
        <v xml:space="preserve">43 ans </v>
      </c>
      <c r="D241" s="25">
        <f t="shared" si="178"/>
        <v>2036</v>
      </c>
      <c r="E241" s="27" t="str">
        <f t="shared" si="180"/>
        <v>19 ans, 5 mois et 28 jours</v>
      </c>
      <c r="F241" s="27" t="s">
        <v>35</v>
      </c>
      <c r="H241" s="26" t="str">
        <f t="shared" si="166"/>
        <v>15 ans, 5 mois et 28 jours</v>
      </c>
      <c r="I241" s="29" t="str">
        <f t="shared" si="207"/>
        <v>16 ans, 10 mois et 28 jours</v>
      </c>
      <c r="J241" s="28">
        <f t="shared" si="185"/>
        <v>49706</v>
      </c>
      <c r="K241" s="29">
        <f t="shared" si="181"/>
        <v>49734</v>
      </c>
      <c r="M241" s="30" t="str">
        <f t="shared" ca="1" si="186"/>
        <v/>
      </c>
      <c r="O241" s="31">
        <f t="shared" si="189"/>
        <v>0</v>
      </c>
      <c r="P241" s="31">
        <f t="shared" si="182"/>
        <v>0</v>
      </c>
      <c r="Y241" s="114" t="str">
        <f t="shared" si="179"/>
        <v/>
      </c>
      <c r="AB241" s="120" t="str">
        <f t="shared" si="204"/>
        <v/>
      </c>
      <c r="AC241" s="312"/>
      <c r="AD241" s="112"/>
      <c r="AE241" s="324"/>
      <c r="AF241" s="315"/>
      <c r="AG241" s="323"/>
    </row>
    <row r="242" spans="1:33" ht="15" customHeight="1" thickBot="1" x14ac:dyDescent="0.3">
      <c r="A242" s="1">
        <v>235</v>
      </c>
      <c r="B242" s="328"/>
      <c r="C242" s="24" t="str">
        <f t="shared" si="177"/>
        <v xml:space="preserve">43 ans </v>
      </c>
      <c r="D242" s="25">
        <f t="shared" si="178"/>
        <v>2036</v>
      </c>
      <c r="E242" s="27" t="str">
        <f t="shared" si="180"/>
        <v>19 ans, 6 mois et 30 jours</v>
      </c>
      <c r="F242" s="27" t="s">
        <v>35</v>
      </c>
      <c r="H242" s="26" t="str">
        <f t="shared" si="166"/>
        <v>15 ans, 6 mois et 30 jours</v>
      </c>
      <c r="I242" s="29" t="str">
        <f t="shared" si="207"/>
        <v>16 ans, 11 mois et 30 jours</v>
      </c>
      <c r="J242" s="28">
        <f t="shared" si="185"/>
        <v>49735</v>
      </c>
      <c r="K242" s="29">
        <f t="shared" si="181"/>
        <v>49765</v>
      </c>
      <c r="M242" s="30" t="str">
        <f t="shared" ca="1" si="186"/>
        <v/>
      </c>
      <c r="O242" s="31">
        <f t="shared" si="189"/>
        <v>0</v>
      </c>
      <c r="P242" s="31">
        <f t="shared" si="182"/>
        <v>0</v>
      </c>
      <c r="Y242" s="114" t="str">
        <f t="shared" si="179"/>
        <v/>
      </c>
      <c r="AB242" s="120" t="str">
        <f t="shared" si="204"/>
        <v/>
      </c>
      <c r="AC242" s="313"/>
      <c r="AD242" s="112"/>
      <c r="AE242" s="324"/>
      <c r="AF242" s="316"/>
      <c r="AG242" s="323"/>
    </row>
    <row r="243" spans="1:33" ht="15" customHeight="1" x14ac:dyDescent="0.25">
      <c r="A243" s="1">
        <v>236</v>
      </c>
      <c r="B243" s="328"/>
      <c r="C243" s="24" t="str">
        <f t="shared" si="177"/>
        <v xml:space="preserve">43 ans </v>
      </c>
      <c r="D243" s="25">
        <f t="shared" si="178"/>
        <v>2036</v>
      </c>
      <c r="E243" s="27" t="str">
        <f t="shared" si="180"/>
        <v>19 ans, 7 mois et 29 jours</v>
      </c>
      <c r="F243" s="27" t="s">
        <v>35</v>
      </c>
      <c r="H243" s="26" t="str">
        <f t="shared" si="166"/>
        <v>15 ans, 7 mois et 29 jours</v>
      </c>
      <c r="I243" s="29" t="str">
        <f t="shared" si="207"/>
        <v>17 ans, 0 mois et 29 jours</v>
      </c>
      <c r="J243" s="28">
        <f t="shared" si="185"/>
        <v>49766</v>
      </c>
      <c r="K243" s="29">
        <f t="shared" si="181"/>
        <v>49795</v>
      </c>
      <c r="M243" s="30" t="str">
        <f t="shared" ca="1" si="186"/>
        <v/>
      </c>
      <c r="O243" s="31">
        <f t="shared" si="189"/>
        <v>0</v>
      </c>
      <c r="P243" s="31">
        <f t="shared" si="182"/>
        <v>0</v>
      </c>
      <c r="Y243" s="114" t="str">
        <f t="shared" si="179"/>
        <v/>
      </c>
      <c r="AB243" s="120" t="str">
        <f t="shared" si="204"/>
        <v/>
      </c>
      <c r="AC243" s="311">
        <f>SUM(Y243:Y245)</f>
        <v>0</v>
      </c>
      <c r="AD243" s="112"/>
      <c r="AE243" s="324">
        <v>79</v>
      </c>
      <c r="AF243" s="314">
        <f t="shared" ref="AF243" ca="1" si="216">OFFSET($AJ$13,((MOD(ROW(AE244)*4,3)/2)+1)*COUNTA(AE243)+IF(((MOD(ROW(AE244)*4,3)/2)+1)*COUNTA(AE243)=2,INT(ROW(AE237)/12),0),)</f>
        <v>0</v>
      </c>
      <c r="AG243" s="323" t="str">
        <f t="shared" ref="AG243" si="217">IF(AC243=0,"",IF(AC243&lt;AF243,"Alerte !",1))</f>
        <v/>
      </c>
    </row>
    <row r="244" spans="1:33" ht="15" customHeight="1" x14ac:dyDescent="0.25">
      <c r="A244" s="1">
        <v>237</v>
      </c>
      <c r="B244" s="328"/>
      <c r="C244" s="24" t="str">
        <f t="shared" si="177"/>
        <v xml:space="preserve">43 ans </v>
      </c>
      <c r="D244" s="25">
        <f t="shared" si="178"/>
        <v>2036</v>
      </c>
      <c r="E244" s="27" t="str">
        <f t="shared" si="180"/>
        <v>19 ans, 8 mois et 30 jours</v>
      </c>
      <c r="F244" s="27" t="s">
        <v>35</v>
      </c>
      <c r="H244" s="26" t="str">
        <f t="shared" si="166"/>
        <v>15 ans, 8 mois et 30 jours</v>
      </c>
      <c r="I244" s="29" t="str">
        <f t="shared" si="207"/>
        <v>17 ans, 1 mois et 30 jours</v>
      </c>
      <c r="J244" s="28">
        <f t="shared" si="185"/>
        <v>49796</v>
      </c>
      <c r="K244" s="29">
        <f t="shared" si="181"/>
        <v>49826</v>
      </c>
      <c r="M244" s="30" t="str">
        <f t="shared" ca="1" si="186"/>
        <v/>
      </c>
      <c r="O244" s="31">
        <f t="shared" si="189"/>
        <v>0</v>
      </c>
      <c r="P244" s="31">
        <f t="shared" si="182"/>
        <v>0</v>
      </c>
      <c r="Y244" s="114" t="str">
        <f t="shared" si="179"/>
        <v/>
      </c>
      <c r="AB244" s="120" t="str">
        <f t="shared" si="204"/>
        <v/>
      </c>
      <c r="AC244" s="312"/>
      <c r="AD244" s="112"/>
      <c r="AE244" s="324"/>
      <c r="AF244" s="315"/>
      <c r="AG244" s="323"/>
    </row>
    <row r="245" spans="1:33" ht="15" customHeight="1" thickBot="1" x14ac:dyDescent="0.3">
      <c r="A245" s="1">
        <v>238</v>
      </c>
      <c r="B245" s="328"/>
      <c r="C245" s="24" t="str">
        <f t="shared" si="177"/>
        <v xml:space="preserve">43 ans </v>
      </c>
      <c r="D245" s="25">
        <f t="shared" si="178"/>
        <v>2036</v>
      </c>
      <c r="E245" s="27" t="str">
        <f t="shared" si="180"/>
        <v>19 ans, 9 mois et 29 jours</v>
      </c>
      <c r="F245" s="27" t="s">
        <v>35</v>
      </c>
      <c r="H245" s="26" t="str">
        <f t="shared" si="166"/>
        <v>15 ans, 9 mois et 29 jours</v>
      </c>
      <c r="I245" s="29" t="str">
        <f t="shared" si="207"/>
        <v>17 ans, 2 mois et 29 jours</v>
      </c>
      <c r="J245" s="28">
        <f t="shared" si="185"/>
        <v>49827</v>
      </c>
      <c r="K245" s="29">
        <f t="shared" si="181"/>
        <v>49856</v>
      </c>
      <c r="M245" s="30" t="str">
        <f t="shared" ca="1" si="186"/>
        <v/>
      </c>
      <c r="O245" s="31">
        <f t="shared" si="189"/>
        <v>0</v>
      </c>
      <c r="P245" s="31">
        <f t="shared" si="182"/>
        <v>0</v>
      </c>
      <c r="Y245" s="114" t="str">
        <f t="shared" si="179"/>
        <v/>
      </c>
      <c r="AB245" s="120" t="str">
        <f t="shared" si="204"/>
        <v/>
      </c>
      <c r="AC245" s="313"/>
      <c r="AD245" s="112"/>
      <c r="AE245" s="324"/>
      <c r="AF245" s="316"/>
      <c r="AG245" s="323"/>
    </row>
    <row r="246" spans="1:33" ht="15" customHeight="1" x14ac:dyDescent="0.25">
      <c r="A246" s="1">
        <v>239</v>
      </c>
      <c r="B246" s="328"/>
      <c r="C246" s="24" t="str">
        <f t="shared" si="177"/>
        <v xml:space="preserve">43 ans </v>
      </c>
      <c r="D246" s="25">
        <f t="shared" si="178"/>
        <v>2036</v>
      </c>
      <c r="E246" s="27" t="str">
        <f t="shared" si="180"/>
        <v>19 ans, 10 mois et 30 jours</v>
      </c>
      <c r="F246" s="27" t="s">
        <v>35</v>
      </c>
      <c r="H246" s="26" t="str">
        <f t="shared" si="166"/>
        <v>15 ans, 10 mois et 30 jours</v>
      </c>
      <c r="I246" s="29" t="str">
        <f t="shared" si="207"/>
        <v>17 ans, 3 mois et 30 jours</v>
      </c>
      <c r="J246" s="28">
        <f t="shared" si="185"/>
        <v>49857</v>
      </c>
      <c r="K246" s="29">
        <f t="shared" si="181"/>
        <v>49887</v>
      </c>
      <c r="M246" s="30" t="str">
        <f t="shared" ca="1" si="186"/>
        <v/>
      </c>
      <c r="O246" s="31">
        <f t="shared" si="189"/>
        <v>0</v>
      </c>
      <c r="P246" s="31">
        <f t="shared" si="182"/>
        <v>0</v>
      </c>
      <c r="Y246" s="114" t="str">
        <f t="shared" si="179"/>
        <v/>
      </c>
      <c r="AB246" s="120" t="str">
        <f t="shared" si="204"/>
        <v/>
      </c>
      <c r="AC246" s="311">
        <f>SUM(Y246:Y248)</f>
        <v>0</v>
      </c>
      <c r="AD246" s="112"/>
      <c r="AE246" s="324">
        <v>80</v>
      </c>
      <c r="AF246" s="314">
        <f t="shared" ref="AF246" ca="1" si="218">OFFSET($AJ$13,((MOD(ROW(AE247)*4,3)/2)+1)*COUNTA(AE246)+IF(((MOD(ROW(AE247)*4,3)/2)+1)*COUNTA(AE246)=2,INT(ROW(AE240)/12),0),)</f>
        <v>0</v>
      </c>
      <c r="AG246" s="323" t="str">
        <f t="shared" ref="AG246" si="219">IF(AC246=0,"",IF(AC246&lt;AF246,"Alerte !",1))</f>
        <v/>
      </c>
    </row>
    <row r="247" spans="1:33" ht="15" customHeight="1" x14ac:dyDescent="0.25">
      <c r="A247" s="1">
        <v>240</v>
      </c>
      <c r="B247" s="328"/>
      <c r="C247" s="24" t="str">
        <f t="shared" si="177"/>
        <v xml:space="preserve">43 ans </v>
      </c>
      <c r="D247" s="25">
        <f t="shared" si="178"/>
        <v>2036</v>
      </c>
      <c r="E247" s="27" t="str">
        <f t="shared" si="180"/>
        <v>19 ans, 11 mois et 30 jours</v>
      </c>
      <c r="F247" s="27" t="s">
        <v>35</v>
      </c>
      <c r="H247" s="26" t="str">
        <f t="shared" si="166"/>
        <v>15 ans, 11 mois et 30 jours</v>
      </c>
      <c r="I247" s="29" t="str">
        <f t="shared" si="207"/>
        <v>17 ans, 4 mois et 30 jours</v>
      </c>
      <c r="J247" s="28">
        <f t="shared" si="185"/>
        <v>49888</v>
      </c>
      <c r="K247" s="29">
        <f t="shared" si="181"/>
        <v>49918</v>
      </c>
      <c r="M247" s="30" t="str">
        <f t="shared" ca="1" si="186"/>
        <v/>
      </c>
      <c r="O247" s="31">
        <f t="shared" si="189"/>
        <v>0</v>
      </c>
      <c r="P247" s="31">
        <f t="shared" si="182"/>
        <v>0</v>
      </c>
      <c r="Y247" s="114" t="str">
        <f t="shared" si="179"/>
        <v/>
      </c>
      <c r="AB247" s="120" t="str">
        <f t="shared" si="204"/>
        <v/>
      </c>
      <c r="AC247" s="312"/>
      <c r="AD247" s="112"/>
      <c r="AE247" s="324"/>
      <c r="AF247" s="315"/>
      <c r="AG247" s="323"/>
    </row>
    <row r="248" spans="1:33" ht="15" customHeight="1" thickBot="1" x14ac:dyDescent="0.3">
      <c r="A248" s="1">
        <v>241</v>
      </c>
      <c r="B248" s="328"/>
      <c r="C248" s="24" t="str">
        <f t="shared" si="177"/>
        <v xml:space="preserve">43 ans </v>
      </c>
      <c r="D248" s="25">
        <f t="shared" si="178"/>
        <v>2036</v>
      </c>
      <c r="E248" s="27" t="str">
        <f t="shared" si="180"/>
        <v>20 ans, 0 mois et 29 jours</v>
      </c>
      <c r="F248" s="27" t="s">
        <v>35</v>
      </c>
      <c r="H248" s="26" t="str">
        <f t="shared" ref="H248:H311" si="220">IF(A248="","",DATEDIF($J$56,K248,"y")&amp;IF(DATEDIF($J$56,K248,"y")&gt;1," ans, "," an, ")&amp;DATEDIF($J$56,K248,"ym")&amp;" mois et "&amp;DATEDIF($J$56,K248,"md")&amp;IF(DATEDIF(
$J$56,K248,"md")&gt;1," jours"," jour"))</f>
        <v>16 ans, 0 mois et 29 jours</v>
      </c>
      <c r="I248" s="29" t="str">
        <f t="shared" si="207"/>
        <v>17 ans, 5 mois et 29 jours</v>
      </c>
      <c r="J248" s="28">
        <f t="shared" si="185"/>
        <v>49919</v>
      </c>
      <c r="K248" s="29">
        <f t="shared" si="181"/>
        <v>49948</v>
      </c>
      <c r="M248" s="30" t="str">
        <f t="shared" ca="1" si="186"/>
        <v/>
      </c>
      <c r="O248" s="31">
        <f t="shared" si="189"/>
        <v>0</v>
      </c>
      <c r="P248" s="31">
        <f t="shared" si="182"/>
        <v>0</v>
      </c>
      <c r="Y248" s="114" t="str">
        <f t="shared" si="179"/>
        <v/>
      </c>
      <c r="AB248" s="120" t="str">
        <f t="shared" si="204"/>
        <v/>
      </c>
      <c r="AC248" s="313"/>
      <c r="AD248" s="112"/>
      <c r="AE248" s="324"/>
      <c r="AF248" s="316"/>
      <c r="AG248" s="323"/>
    </row>
    <row r="249" spans="1:33" ht="15" customHeight="1" x14ac:dyDescent="0.25">
      <c r="A249" s="1">
        <v>242</v>
      </c>
      <c r="B249" s="328"/>
      <c r="C249" s="24" t="str">
        <f t="shared" si="177"/>
        <v xml:space="preserve">43 ans </v>
      </c>
      <c r="D249" s="25">
        <f t="shared" si="178"/>
        <v>2036</v>
      </c>
      <c r="E249" s="27" t="str">
        <f t="shared" si="180"/>
        <v>20 ans, 1 mois et 30 jours</v>
      </c>
      <c r="F249" s="27" t="s">
        <v>35</v>
      </c>
      <c r="H249" s="26" t="str">
        <f t="shared" si="220"/>
        <v>16 ans, 1 mois et 30 jours</v>
      </c>
      <c r="I249" s="29" t="str">
        <f t="shared" si="207"/>
        <v>17 ans, 6 mois et 30 jours</v>
      </c>
      <c r="J249" s="28">
        <f t="shared" si="185"/>
        <v>49949</v>
      </c>
      <c r="K249" s="29">
        <f t="shared" si="181"/>
        <v>49979</v>
      </c>
      <c r="M249" s="30" t="str">
        <f t="shared" ca="1" si="186"/>
        <v/>
      </c>
      <c r="O249" s="31">
        <f t="shared" si="189"/>
        <v>0</v>
      </c>
      <c r="P249" s="31">
        <f t="shared" si="182"/>
        <v>0</v>
      </c>
      <c r="Y249" s="114" t="str">
        <f t="shared" si="179"/>
        <v/>
      </c>
      <c r="AB249" s="120" t="str">
        <f t="shared" si="204"/>
        <v/>
      </c>
      <c r="AC249" s="311">
        <f>SUM(Y249:Y251)</f>
        <v>0</v>
      </c>
      <c r="AD249" s="112"/>
      <c r="AE249" s="324">
        <v>81</v>
      </c>
      <c r="AF249" s="314">
        <f t="shared" ref="AF249" ca="1" si="221">OFFSET($AJ$13,((MOD(ROW(AE250)*4,3)/2)+1)*COUNTA(AE249)+IF(((MOD(ROW(AE250)*4,3)/2)+1)*COUNTA(AE249)=2,INT(ROW(AE243)/12),0),)</f>
        <v>0</v>
      </c>
      <c r="AG249" s="323" t="str">
        <f t="shared" ref="AG249" si="222">IF(AC249=0,"",IF(AC249&lt;AF249,"Alerte !",1))</f>
        <v/>
      </c>
    </row>
    <row r="250" spans="1:33" ht="15" customHeight="1" x14ac:dyDescent="0.25">
      <c r="A250" s="1">
        <v>243</v>
      </c>
      <c r="B250" s="328"/>
      <c r="C250" s="24" t="str">
        <f t="shared" si="177"/>
        <v xml:space="preserve">43 ans </v>
      </c>
      <c r="D250" s="25">
        <f t="shared" si="178"/>
        <v>2036</v>
      </c>
      <c r="E250" s="27" t="str">
        <f t="shared" si="180"/>
        <v>20 ans, 2 mois et 29 jours</v>
      </c>
      <c r="F250" s="27" t="s">
        <v>35</v>
      </c>
      <c r="H250" s="26" t="str">
        <f t="shared" si="220"/>
        <v>16 ans, 2 mois et 29 jours</v>
      </c>
      <c r="I250" s="29" t="str">
        <f t="shared" si="207"/>
        <v>17 ans, 7 mois et 29 jours</v>
      </c>
      <c r="J250" s="28">
        <f t="shared" si="185"/>
        <v>49980</v>
      </c>
      <c r="K250" s="29">
        <f t="shared" si="181"/>
        <v>50009</v>
      </c>
      <c r="M250" s="30" t="str">
        <f t="shared" ca="1" si="186"/>
        <v/>
      </c>
      <c r="O250" s="31">
        <f t="shared" si="189"/>
        <v>0</v>
      </c>
      <c r="P250" s="31">
        <f t="shared" si="182"/>
        <v>0</v>
      </c>
      <c r="Y250" s="114" t="str">
        <f t="shared" si="179"/>
        <v/>
      </c>
      <c r="AB250" s="120" t="str">
        <f t="shared" si="204"/>
        <v/>
      </c>
      <c r="AC250" s="312"/>
      <c r="AD250" s="112"/>
      <c r="AE250" s="324"/>
      <c r="AF250" s="315"/>
      <c r="AG250" s="323"/>
    </row>
    <row r="251" spans="1:33" ht="15" customHeight="1" thickBot="1" x14ac:dyDescent="0.3">
      <c r="A251" s="1">
        <v>244</v>
      </c>
      <c r="B251" s="328"/>
      <c r="C251" s="24" t="str">
        <f t="shared" si="177"/>
        <v xml:space="preserve">43 ans </v>
      </c>
      <c r="D251" s="25">
        <f t="shared" si="178"/>
        <v>2036</v>
      </c>
      <c r="E251" s="27" t="str">
        <f t="shared" si="180"/>
        <v>20 ans, 3 mois et 30 jours</v>
      </c>
      <c r="F251" s="27" t="s">
        <v>35</v>
      </c>
      <c r="H251" s="26" t="str">
        <f t="shared" si="220"/>
        <v>16 ans, 3 mois et 30 jours</v>
      </c>
      <c r="I251" s="29" t="str">
        <f t="shared" si="207"/>
        <v>17 ans, 8 mois et 30 jours</v>
      </c>
      <c r="J251" s="28">
        <f t="shared" si="185"/>
        <v>50010</v>
      </c>
      <c r="K251" s="29">
        <f t="shared" si="181"/>
        <v>50040</v>
      </c>
      <c r="M251" s="30" t="str">
        <f t="shared" ca="1" si="186"/>
        <v/>
      </c>
      <c r="O251" s="31">
        <f t="shared" si="189"/>
        <v>0</v>
      </c>
      <c r="P251" s="31">
        <f t="shared" si="182"/>
        <v>0</v>
      </c>
      <c r="Y251" s="114" t="str">
        <f t="shared" si="179"/>
        <v/>
      </c>
      <c r="AB251" s="120" t="str">
        <f t="shared" si="204"/>
        <v/>
      </c>
      <c r="AC251" s="313"/>
      <c r="AD251" s="112"/>
      <c r="AE251" s="324"/>
      <c r="AF251" s="316"/>
      <c r="AG251" s="323"/>
    </row>
    <row r="252" spans="1:33" ht="15" customHeight="1" x14ac:dyDescent="0.25">
      <c r="A252" s="1">
        <v>245</v>
      </c>
      <c r="B252" s="328" t="s">
        <v>61</v>
      </c>
      <c r="C252" s="24" t="str">
        <f t="shared" si="177"/>
        <v xml:space="preserve">43 ans </v>
      </c>
      <c r="D252" s="25">
        <f t="shared" si="178"/>
        <v>2037</v>
      </c>
      <c r="E252" s="27" t="str">
        <f t="shared" si="180"/>
        <v>20 ans, 4 mois et 30 jours</v>
      </c>
      <c r="F252" s="27" t="s">
        <v>35</v>
      </c>
      <c r="H252" s="26" t="str">
        <f t="shared" si="220"/>
        <v>16 ans, 4 mois et 30 jours</v>
      </c>
      <c r="I252" s="29" t="str">
        <f t="shared" si="207"/>
        <v>17 ans, 9 mois et 30 jours</v>
      </c>
      <c r="J252" s="28">
        <f t="shared" si="185"/>
        <v>50041</v>
      </c>
      <c r="K252" s="29">
        <f t="shared" si="181"/>
        <v>50071</v>
      </c>
      <c r="M252" s="30" t="str">
        <f t="shared" ca="1" si="186"/>
        <v/>
      </c>
      <c r="O252" s="31">
        <f t="shared" si="189"/>
        <v>0</v>
      </c>
      <c r="P252" s="31">
        <f t="shared" si="182"/>
        <v>0</v>
      </c>
      <c r="Y252" s="114" t="str">
        <f t="shared" si="179"/>
        <v/>
      </c>
      <c r="AB252" s="120" t="str">
        <f t="shared" si="204"/>
        <v/>
      </c>
      <c r="AC252" s="311">
        <f>SUM(Y252:Y254)</f>
        <v>0</v>
      </c>
      <c r="AD252" s="112"/>
      <c r="AE252" s="324">
        <v>82</v>
      </c>
      <c r="AF252" s="314">
        <f t="shared" ref="AF252" ca="1" si="223">OFFSET($AJ$13,((MOD(ROW(AE253)*4,3)/2)+1)*COUNTA(AE252)+IF(((MOD(ROW(AE253)*4,3)/2)+1)*COUNTA(AE252)=2,INT(ROW(AE246)/12),0),)</f>
        <v>0</v>
      </c>
      <c r="AG252" s="323" t="str">
        <f t="shared" ref="AG252" si="224">IF(AC252=0,"",IF(AC252&lt;AF252,"Alerte !",1))</f>
        <v/>
      </c>
    </row>
    <row r="253" spans="1:33" ht="15" customHeight="1" x14ac:dyDescent="0.25">
      <c r="A253" s="1">
        <v>246</v>
      </c>
      <c r="B253" s="328"/>
      <c r="C253" s="24" t="str">
        <f t="shared" si="177"/>
        <v xml:space="preserve">44 ans </v>
      </c>
      <c r="D253" s="25">
        <f t="shared" si="178"/>
        <v>2037</v>
      </c>
      <c r="E253" s="27" t="str">
        <f t="shared" si="180"/>
        <v>20 ans, 5 mois et 27 jours</v>
      </c>
      <c r="F253" s="27" t="s">
        <v>35</v>
      </c>
      <c r="H253" s="26" t="str">
        <f t="shared" si="220"/>
        <v>16 ans, 5 mois et 27 jours</v>
      </c>
      <c r="I253" s="29" t="str">
        <f t="shared" si="207"/>
        <v>17 ans, 10 mois et 27 jours</v>
      </c>
      <c r="J253" s="28">
        <f t="shared" si="185"/>
        <v>50072</v>
      </c>
      <c r="K253" s="29">
        <f t="shared" si="181"/>
        <v>50099</v>
      </c>
      <c r="M253" s="30" t="str">
        <f t="shared" ca="1" si="186"/>
        <v/>
      </c>
      <c r="O253" s="31">
        <f t="shared" si="189"/>
        <v>0</v>
      </c>
      <c r="P253" s="31">
        <f t="shared" si="182"/>
        <v>0</v>
      </c>
      <c r="Y253" s="114" t="str">
        <f t="shared" si="179"/>
        <v/>
      </c>
      <c r="AB253" s="120" t="str">
        <f t="shared" si="204"/>
        <v/>
      </c>
      <c r="AC253" s="312"/>
      <c r="AD253" s="112"/>
      <c r="AE253" s="324"/>
      <c r="AF253" s="315"/>
      <c r="AG253" s="323"/>
    </row>
    <row r="254" spans="1:33" ht="15" customHeight="1" thickBot="1" x14ac:dyDescent="0.3">
      <c r="A254" s="1">
        <v>247</v>
      </c>
      <c r="B254" s="328"/>
      <c r="C254" s="24" t="str">
        <f t="shared" si="177"/>
        <v xml:space="preserve">44 ans </v>
      </c>
      <c r="D254" s="25">
        <f t="shared" si="178"/>
        <v>2037</v>
      </c>
      <c r="E254" s="27" t="str">
        <f t="shared" si="180"/>
        <v>20 ans, 6 mois et 30 jours</v>
      </c>
      <c r="F254" s="27" t="s">
        <v>35</v>
      </c>
      <c r="H254" s="26" t="str">
        <f t="shared" si="220"/>
        <v>16 ans, 6 mois et 30 jours</v>
      </c>
      <c r="I254" s="29" t="str">
        <f t="shared" si="207"/>
        <v>17 ans, 11 mois et 30 jours</v>
      </c>
      <c r="J254" s="28">
        <f t="shared" si="185"/>
        <v>50100</v>
      </c>
      <c r="K254" s="29">
        <f t="shared" si="181"/>
        <v>50130</v>
      </c>
      <c r="M254" s="30" t="str">
        <f t="shared" ca="1" si="186"/>
        <v/>
      </c>
      <c r="O254" s="31">
        <f t="shared" si="189"/>
        <v>0</v>
      </c>
      <c r="P254" s="31">
        <f t="shared" si="182"/>
        <v>0</v>
      </c>
      <c r="Y254" s="114" t="str">
        <f t="shared" si="179"/>
        <v/>
      </c>
      <c r="AB254" s="120" t="str">
        <f t="shared" si="204"/>
        <v/>
      </c>
      <c r="AC254" s="313"/>
      <c r="AD254" s="112"/>
      <c r="AE254" s="324"/>
      <c r="AF254" s="316"/>
      <c r="AG254" s="323"/>
    </row>
    <row r="255" spans="1:33" ht="15" customHeight="1" x14ac:dyDescent="0.25">
      <c r="A255" s="1">
        <v>248</v>
      </c>
      <c r="B255" s="328"/>
      <c r="C255" s="24" t="str">
        <f t="shared" si="177"/>
        <v xml:space="preserve">44 ans </v>
      </c>
      <c r="D255" s="25">
        <f t="shared" si="178"/>
        <v>2037</v>
      </c>
      <c r="E255" s="27" t="str">
        <f t="shared" si="180"/>
        <v>20 ans, 7 mois et 29 jours</v>
      </c>
      <c r="F255" s="27" t="s">
        <v>35</v>
      </c>
      <c r="H255" s="26" t="str">
        <f t="shared" si="220"/>
        <v>16 ans, 7 mois et 29 jours</v>
      </c>
      <c r="I255" s="29" t="str">
        <f t="shared" si="207"/>
        <v>18 ans, 0 mois et 29 jours</v>
      </c>
      <c r="J255" s="28">
        <f t="shared" si="185"/>
        <v>50131</v>
      </c>
      <c r="K255" s="29">
        <f t="shared" si="181"/>
        <v>50160</v>
      </c>
      <c r="M255" s="30" t="str">
        <f t="shared" ca="1" si="186"/>
        <v/>
      </c>
      <c r="O255" s="31">
        <f t="shared" si="189"/>
        <v>0</v>
      </c>
      <c r="P255" s="31">
        <f t="shared" si="182"/>
        <v>0</v>
      </c>
      <c r="Y255" s="114" t="str">
        <f t="shared" si="179"/>
        <v/>
      </c>
      <c r="AB255" s="120" t="str">
        <f t="shared" si="204"/>
        <v/>
      </c>
      <c r="AC255" s="311">
        <f>SUM(Y255:Y257)</f>
        <v>0</v>
      </c>
      <c r="AD255" s="112"/>
      <c r="AE255" s="324">
        <v>83</v>
      </c>
      <c r="AF255" s="314">
        <f t="shared" ref="AF255" ca="1" si="225">OFFSET($AJ$13,((MOD(ROW(AE256)*4,3)/2)+1)*COUNTA(AE255)+IF(((MOD(ROW(AE256)*4,3)/2)+1)*COUNTA(AE255)=2,INT(ROW(AE249)/12),0),)</f>
        <v>0</v>
      </c>
      <c r="AG255" s="323" t="str">
        <f t="shared" ref="AG255" si="226">IF(AC255=0,"",IF(AC255&lt;AF255,"Alerte !",1))</f>
        <v/>
      </c>
    </row>
    <row r="256" spans="1:33" ht="15" customHeight="1" x14ac:dyDescent="0.25">
      <c r="A256" s="1">
        <v>249</v>
      </c>
      <c r="B256" s="328"/>
      <c r="C256" s="24" t="str">
        <f t="shared" si="177"/>
        <v xml:space="preserve">44 ans </v>
      </c>
      <c r="D256" s="25">
        <f t="shared" si="178"/>
        <v>2037</v>
      </c>
      <c r="E256" s="27" t="str">
        <f t="shared" si="180"/>
        <v>20 ans, 8 mois et 30 jours</v>
      </c>
      <c r="F256" s="27" t="s">
        <v>35</v>
      </c>
      <c r="H256" s="26" t="str">
        <f t="shared" si="220"/>
        <v>16 ans, 8 mois et 30 jours</v>
      </c>
      <c r="I256" s="29" t="str">
        <f t="shared" si="207"/>
        <v>18 ans, 1 mois et 30 jours</v>
      </c>
      <c r="J256" s="28">
        <f t="shared" si="185"/>
        <v>50161</v>
      </c>
      <c r="K256" s="29">
        <f t="shared" si="181"/>
        <v>50191</v>
      </c>
      <c r="M256" s="30" t="str">
        <f t="shared" ca="1" si="186"/>
        <v/>
      </c>
      <c r="O256" s="31">
        <f t="shared" si="189"/>
        <v>0</v>
      </c>
      <c r="P256" s="31">
        <f t="shared" si="182"/>
        <v>0</v>
      </c>
      <c r="Y256" s="114" t="str">
        <f t="shared" si="179"/>
        <v/>
      </c>
      <c r="AB256" s="120" t="str">
        <f t="shared" si="204"/>
        <v/>
      </c>
      <c r="AC256" s="312"/>
      <c r="AD256" s="112"/>
      <c r="AE256" s="324"/>
      <c r="AF256" s="315"/>
      <c r="AG256" s="323"/>
    </row>
    <row r="257" spans="1:33" ht="15" customHeight="1" thickBot="1" x14ac:dyDescent="0.3">
      <c r="A257" s="1">
        <v>250</v>
      </c>
      <c r="B257" s="328"/>
      <c r="C257" s="24" t="str">
        <f t="shared" si="177"/>
        <v xml:space="preserve">44 ans </v>
      </c>
      <c r="D257" s="25">
        <f t="shared" si="178"/>
        <v>2037</v>
      </c>
      <c r="E257" s="27" t="str">
        <f t="shared" si="180"/>
        <v>20 ans, 9 mois et 29 jours</v>
      </c>
      <c r="F257" s="27" t="s">
        <v>35</v>
      </c>
      <c r="H257" s="26" t="str">
        <f t="shared" si="220"/>
        <v>16 ans, 9 mois et 29 jours</v>
      </c>
      <c r="I257" s="29" t="str">
        <f t="shared" si="207"/>
        <v>18 ans, 2 mois et 29 jours</v>
      </c>
      <c r="J257" s="28">
        <f t="shared" si="185"/>
        <v>50192</v>
      </c>
      <c r="K257" s="29">
        <f t="shared" si="181"/>
        <v>50221</v>
      </c>
      <c r="M257" s="30" t="str">
        <f t="shared" ca="1" si="186"/>
        <v/>
      </c>
      <c r="O257" s="31">
        <f t="shared" si="189"/>
        <v>0</v>
      </c>
      <c r="P257" s="31">
        <f t="shared" si="182"/>
        <v>0</v>
      </c>
      <c r="Y257" s="114" t="str">
        <f t="shared" si="179"/>
        <v/>
      </c>
      <c r="AB257" s="120" t="str">
        <f t="shared" si="204"/>
        <v/>
      </c>
      <c r="AC257" s="313"/>
      <c r="AD257" s="112"/>
      <c r="AE257" s="324"/>
      <c r="AF257" s="316"/>
      <c r="AG257" s="323"/>
    </row>
    <row r="258" spans="1:33" ht="15" customHeight="1" x14ac:dyDescent="0.25">
      <c r="A258" s="1">
        <v>251</v>
      </c>
      <c r="B258" s="328"/>
      <c r="C258" s="24" t="str">
        <f t="shared" si="177"/>
        <v xml:space="preserve">44 ans </v>
      </c>
      <c r="D258" s="25">
        <f t="shared" si="178"/>
        <v>2037</v>
      </c>
      <c r="E258" s="27" t="str">
        <f t="shared" si="180"/>
        <v>20 ans, 10 mois et 30 jours</v>
      </c>
      <c r="F258" s="27" t="s">
        <v>35</v>
      </c>
      <c r="H258" s="26" t="str">
        <f t="shared" si="220"/>
        <v>16 ans, 10 mois et 30 jours</v>
      </c>
      <c r="I258" s="29" t="str">
        <f t="shared" si="207"/>
        <v>18 ans, 3 mois et 30 jours</v>
      </c>
      <c r="J258" s="28">
        <f t="shared" si="185"/>
        <v>50222</v>
      </c>
      <c r="K258" s="29">
        <f t="shared" si="181"/>
        <v>50252</v>
      </c>
      <c r="M258" s="30" t="str">
        <f t="shared" ca="1" si="186"/>
        <v/>
      </c>
      <c r="O258" s="31">
        <f t="shared" si="189"/>
        <v>0</v>
      </c>
      <c r="P258" s="31">
        <f t="shared" si="182"/>
        <v>0</v>
      </c>
      <c r="Y258" s="114" t="str">
        <f t="shared" si="179"/>
        <v/>
      </c>
      <c r="AB258" s="120" t="str">
        <f t="shared" si="204"/>
        <v/>
      </c>
      <c r="AC258" s="311">
        <f>SUM(Y258:Y260)</f>
        <v>0</v>
      </c>
      <c r="AD258" s="112"/>
      <c r="AE258" s="324">
        <v>84</v>
      </c>
      <c r="AF258" s="314">
        <f t="shared" ref="AF258" ca="1" si="227">OFFSET($AJ$13,((MOD(ROW(AE259)*4,3)/2)+1)*COUNTA(AE258)+IF(((MOD(ROW(AE259)*4,3)/2)+1)*COUNTA(AE258)=2,INT(ROW(AE252)/12),0),)</f>
        <v>0</v>
      </c>
      <c r="AG258" s="323" t="str">
        <f t="shared" ref="AG258" si="228">IF(AC258=0,"",IF(AC258&lt;AF258,"Alerte !",1))</f>
        <v/>
      </c>
    </row>
    <row r="259" spans="1:33" ht="15" customHeight="1" x14ac:dyDescent="0.25">
      <c r="A259" s="1">
        <v>252</v>
      </c>
      <c r="B259" s="328"/>
      <c r="C259" s="24" t="str">
        <f t="shared" si="177"/>
        <v xml:space="preserve">44 ans </v>
      </c>
      <c r="D259" s="25">
        <f t="shared" si="178"/>
        <v>2037</v>
      </c>
      <c r="E259" s="27" t="str">
        <f t="shared" si="180"/>
        <v>20 ans, 11 mois et 30 jours</v>
      </c>
      <c r="F259" s="27" t="s">
        <v>35</v>
      </c>
      <c r="H259" s="26" t="str">
        <f t="shared" si="220"/>
        <v>16 ans, 11 mois et 30 jours</v>
      </c>
      <c r="I259" s="29" t="str">
        <f t="shared" si="207"/>
        <v>18 ans, 4 mois et 30 jours</v>
      </c>
      <c r="J259" s="28">
        <f t="shared" si="185"/>
        <v>50253</v>
      </c>
      <c r="K259" s="29">
        <f t="shared" si="181"/>
        <v>50283</v>
      </c>
      <c r="M259" s="30" t="str">
        <f t="shared" ca="1" si="186"/>
        <v/>
      </c>
      <c r="O259" s="31">
        <f t="shared" si="189"/>
        <v>0</v>
      </c>
      <c r="P259" s="31">
        <f t="shared" si="182"/>
        <v>0</v>
      </c>
      <c r="Y259" s="114" t="str">
        <f t="shared" si="179"/>
        <v/>
      </c>
      <c r="AB259" s="120" t="str">
        <f t="shared" si="204"/>
        <v/>
      </c>
      <c r="AC259" s="312"/>
      <c r="AD259" s="112"/>
      <c r="AE259" s="324"/>
      <c r="AF259" s="315"/>
      <c r="AG259" s="323"/>
    </row>
    <row r="260" spans="1:33" ht="15" customHeight="1" thickBot="1" x14ac:dyDescent="0.3">
      <c r="A260" s="1">
        <v>253</v>
      </c>
      <c r="B260" s="328"/>
      <c r="C260" s="24" t="str">
        <f t="shared" si="177"/>
        <v xml:space="preserve">44 ans </v>
      </c>
      <c r="D260" s="25">
        <f t="shared" si="178"/>
        <v>2037</v>
      </c>
      <c r="E260" s="27" t="str">
        <f t="shared" si="180"/>
        <v>21 ans, 0 mois et 29 jours</v>
      </c>
      <c r="F260" s="27" t="s">
        <v>35</v>
      </c>
      <c r="H260" s="26" t="str">
        <f t="shared" si="220"/>
        <v>17 ans, 0 mois et 29 jours</v>
      </c>
      <c r="I260" s="29" t="str">
        <f t="shared" si="207"/>
        <v>18 ans, 5 mois et 29 jours</v>
      </c>
      <c r="J260" s="28">
        <f t="shared" si="185"/>
        <v>50284</v>
      </c>
      <c r="K260" s="29">
        <f t="shared" si="181"/>
        <v>50313</v>
      </c>
      <c r="M260" s="30" t="str">
        <f t="shared" ca="1" si="186"/>
        <v/>
      </c>
      <c r="O260" s="31">
        <f t="shared" si="189"/>
        <v>0</v>
      </c>
      <c r="P260" s="31">
        <f t="shared" si="182"/>
        <v>0</v>
      </c>
      <c r="Y260" s="114" t="str">
        <f t="shared" si="179"/>
        <v/>
      </c>
      <c r="AB260" s="120" t="str">
        <f t="shared" si="204"/>
        <v/>
      </c>
      <c r="AC260" s="313"/>
      <c r="AD260" s="112"/>
      <c r="AE260" s="324"/>
      <c r="AF260" s="316"/>
      <c r="AG260" s="323"/>
    </row>
    <row r="261" spans="1:33" ht="15" customHeight="1" x14ac:dyDescent="0.25">
      <c r="A261" s="1">
        <v>254</v>
      </c>
      <c r="B261" s="328"/>
      <c r="C261" s="24" t="str">
        <f t="shared" si="177"/>
        <v xml:space="preserve">44 ans </v>
      </c>
      <c r="D261" s="25">
        <f t="shared" si="178"/>
        <v>2037</v>
      </c>
      <c r="E261" s="27" t="str">
        <f t="shared" si="180"/>
        <v>21 ans, 1 mois et 30 jours</v>
      </c>
      <c r="F261" s="27" t="s">
        <v>35</v>
      </c>
      <c r="H261" s="26" t="str">
        <f t="shared" si="220"/>
        <v>17 ans, 1 mois et 30 jours</v>
      </c>
      <c r="I261" s="29" t="str">
        <f t="shared" si="207"/>
        <v>18 ans, 6 mois et 30 jours</v>
      </c>
      <c r="J261" s="28">
        <f t="shared" si="185"/>
        <v>50314</v>
      </c>
      <c r="K261" s="29">
        <f t="shared" si="181"/>
        <v>50344</v>
      </c>
      <c r="M261" s="30" t="str">
        <f t="shared" ca="1" si="186"/>
        <v/>
      </c>
      <c r="O261" s="31">
        <f t="shared" si="189"/>
        <v>0</v>
      </c>
      <c r="P261" s="31">
        <f t="shared" si="182"/>
        <v>0</v>
      </c>
      <c r="Y261" s="114" t="str">
        <f t="shared" si="179"/>
        <v/>
      </c>
      <c r="AB261" s="120" t="str">
        <f t="shared" si="204"/>
        <v/>
      </c>
      <c r="AC261" s="311">
        <f>SUM(Y261:Y263)</f>
        <v>0</v>
      </c>
      <c r="AD261" s="112"/>
      <c r="AE261" s="324">
        <v>85</v>
      </c>
      <c r="AF261" s="314">
        <f t="shared" ref="AF261" ca="1" si="229">OFFSET($AJ$13,((MOD(ROW(AE262)*4,3)/2)+1)*COUNTA(AE261)+IF(((MOD(ROW(AE262)*4,3)/2)+1)*COUNTA(AE261)=2,INT(ROW(AE255)/12),0),)</f>
        <v>0</v>
      </c>
      <c r="AG261" s="323" t="str">
        <f t="shared" ref="AG261" si="230">IF(AC261=0,"",IF(AC261&lt;AF261,"Alerte !",1))</f>
        <v/>
      </c>
    </row>
    <row r="262" spans="1:33" ht="15" customHeight="1" x14ac:dyDescent="0.25">
      <c r="A262" s="1">
        <v>255</v>
      </c>
      <c r="B262" s="328"/>
      <c r="C262" s="24" t="str">
        <f t="shared" si="177"/>
        <v xml:space="preserve">44 ans </v>
      </c>
      <c r="D262" s="25">
        <f t="shared" si="178"/>
        <v>2037</v>
      </c>
      <c r="E262" s="27" t="str">
        <f t="shared" si="180"/>
        <v>21 ans, 2 mois et 29 jours</v>
      </c>
      <c r="F262" s="27" t="s">
        <v>35</v>
      </c>
      <c r="H262" s="26" t="str">
        <f t="shared" si="220"/>
        <v>17 ans, 2 mois et 29 jours</v>
      </c>
      <c r="I262" s="29" t="str">
        <f t="shared" si="207"/>
        <v>18 ans, 7 mois et 29 jours</v>
      </c>
      <c r="J262" s="28">
        <f t="shared" si="185"/>
        <v>50345</v>
      </c>
      <c r="K262" s="29">
        <f t="shared" si="181"/>
        <v>50374</v>
      </c>
      <c r="M262" s="30" t="str">
        <f t="shared" ca="1" si="186"/>
        <v/>
      </c>
      <c r="O262" s="31">
        <f t="shared" si="189"/>
        <v>0</v>
      </c>
      <c r="P262" s="31">
        <f t="shared" si="182"/>
        <v>0</v>
      </c>
      <c r="Y262" s="114" t="str">
        <f t="shared" si="179"/>
        <v/>
      </c>
      <c r="AB262" s="120" t="str">
        <f t="shared" si="204"/>
        <v/>
      </c>
      <c r="AC262" s="312"/>
      <c r="AD262" s="112"/>
      <c r="AE262" s="324"/>
      <c r="AF262" s="315"/>
      <c r="AG262" s="323"/>
    </row>
    <row r="263" spans="1:33" ht="15" customHeight="1" thickBot="1" x14ac:dyDescent="0.3">
      <c r="A263" s="1">
        <v>256</v>
      </c>
      <c r="B263" s="328"/>
      <c r="C263" s="24" t="str">
        <f t="shared" si="177"/>
        <v xml:space="preserve">44 ans </v>
      </c>
      <c r="D263" s="25">
        <f t="shared" si="178"/>
        <v>2037</v>
      </c>
      <c r="E263" s="27" t="str">
        <f t="shared" si="180"/>
        <v>21 ans, 3 mois et 30 jours</v>
      </c>
      <c r="F263" s="27" t="s">
        <v>35</v>
      </c>
      <c r="H263" s="26" t="str">
        <f t="shared" si="220"/>
        <v>17 ans, 3 mois et 30 jours</v>
      </c>
      <c r="I263" s="29" t="str">
        <f t="shared" si="207"/>
        <v>18 ans, 8 mois et 30 jours</v>
      </c>
      <c r="J263" s="28">
        <f t="shared" si="185"/>
        <v>50375</v>
      </c>
      <c r="K263" s="29">
        <f t="shared" si="181"/>
        <v>50405</v>
      </c>
      <c r="M263" s="30" t="str">
        <f t="shared" ca="1" si="186"/>
        <v/>
      </c>
      <c r="O263" s="31">
        <f t="shared" si="189"/>
        <v>0</v>
      </c>
      <c r="P263" s="31">
        <f t="shared" si="182"/>
        <v>0</v>
      </c>
      <c r="Y263" s="114" t="str">
        <f t="shared" si="179"/>
        <v/>
      </c>
      <c r="AB263" s="120" t="str">
        <f t="shared" si="204"/>
        <v/>
      </c>
      <c r="AC263" s="313"/>
      <c r="AD263" s="112"/>
      <c r="AE263" s="324"/>
      <c r="AF263" s="316"/>
      <c r="AG263" s="323"/>
    </row>
    <row r="264" spans="1:33" ht="15" customHeight="1" x14ac:dyDescent="0.25">
      <c r="A264" s="1">
        <v>257</v>
      </c>
      <c r="B264" s="328" t="s">
        <v>62</v>
      </c>
      <c r="C264" s="24" t="str">
        <f t="shared" ref="C264:C327" si="231">IF(A264="","",DATEDIF($AK$10,J264,"y")&amp;IF(DATEDIF($AK$10,J264,"y")&gt;1," ans "," an "))</f>
        <v xml:space="preserve">44 ans </v>
      </c>
      <c r="D264" s="25">
        <f t="shared" ref="D264:D327" si="232">IF(A264="","",YEAR(J264))</f>
        <v>2038</v>
      </c>
      <c r="E264" s="27" t="str">
        <f t="shared" si="180"/>
        <v>21 ans, 4 mois et 30 jours</v>
      </c>
      <c r="F264" s="27" t="s">
        <v>35</v>
      </c>
      <c r="H264" s="26" t="str">
        <f t="shared" si="220"/>
        <v>17 ans, 4 mois et 30 jours</v>
      </c>
      <c r="I264" s="29" t="str">
        <f t="shared" si="207"/>
        <v>18 ans, 9 mois et 30 jours</v>
      </c>
      <c r="J264" s="28">
        <f t="shared" si="185"/>
        <v>50406</v>
      </c>
      <c r="K264" s="29">
        <f t="shared" si="181"/>
        <v>50436</v>
      </c>
      <c r="M264" s="30" t="str">
        <f t="shared" ca="1" si="186"/>
        <v/>
      </c>
      <c r="O264" s="31">
        <f t="shared" si="189"/>
        <v>0</v>
      </c>
      <c r="P264" s="31">
        <f t="shared" si="182"/>
        <v>0</v>
      </c>
      <c r="Y264" s="114" t="str">
        <f t="shared" ref="Y264:Y327" si="233">IF(Q264="","",SUM(Q264:X264))</f>
        <v/>
      </c>
      <c r="AB264" s="120" t="str">
        <f t="shared" si="204"/>
        <v/>
      </c>
      <c r="AC264" s="311">
        <f>SUM(Y264:Y266)</f>
        <v>0</v>
      </c>
      <c r="AD264" s="112"/>
      <c r="AE264" s="324">
        <v>86</v>
      </c>
      <c r="AF264" s="314">
        <f t="shared" ref="AF264" ca="1" si="234">OFFSET($AJ$13,((MOD(ROW(AE265)*4,3)/2)+1)*COUNTA(AE264)+IF(((MOD(ROW(AE265)*4,3)/2)+1)*COUNTA(AE264)=2,INT(ROW(AE258)/12),0),)</f>
        <v>0</v>
      </c>
      <c r="AG264" s="323" t="str">
        <f t="shared" ref="AG264" si="235">IF(AC264=0,"",IF(AC264&lt;AF264,"Alerte !",1))</f>
        <v/>
      </c>
    </row>
    <row r="265" spans="1:33" ht="15" customHeight="1" x14ac:dyDescent="0.25">
      <c r="A265" s="1">
        <v>258</v>
      </c>
      <c r="B265" s="328"/>
      <c r="C265" s="24" t="str">
        <f t="shared" si="231"/>
        <v xml:space="preserve">45 ans </v>
      </c>
      <c r="D265" s="25">
        <f t="shared" si="232"/>
        <v>2038</v>
      </c>
      <c r="E265" s="27" t="str">
        <f t="shared" ref="E265:E328" si="236">IF(A265="","",DATEDIF($J$8,K265,"y")&amp;IF(DATEDIF($J$8,K265,"y")&gt;1," ans, "," an, ")&amp;DATEDIF($J$8,K265,"ym")&amp;" mois et "&amp;DATEDIF($J$8,K265,"md")&amp;IF(DATEDIF(
$J$8,K265,"md")&gt;1," jours"," jour"))</f>
        <v>21 ans, 5 mois et 27 jours</v>
      </c>
      <c r="F265" s="27" t="s">
        <v>35</v>
      </c>
      <c r="H265" s="26" t="str">
        <f t="shared" si="220"/>
        <v>17 ans, 5 mois et 27 jours</v>
      </c>
      <c r="I265" s="29" t="str">
        <f t="shared" si="207"/>
        <v>18 ans, 10 mois et 27 jours</v>
      </c>
      <c r="J265" s="28">
        <f t="shared" si="185"/>
        <v>50437</v>
      </c>
      <c r="K265" s="29">
        <f t="shared" ref="K265:K328" si="237">IF(A265="","",EOMONTH(J265,0))</f>
        <v>50464</v>
      </c>
      <c r="M265" s="30" t="str">
        <f t="shared" ca="1" si="186"/>
        <v/>
      </c>
      <c r="O265" s="31">
        <f t="shared" si="189"/>
        <v>0</v>
      </c>
      <c r="P265" s="31">
        <f t="shared" ref="P265:P328" si="238">Q265-O265</f>
        <v>0</v>
      </c>
      <c r="Y265" s="114" t="str">
        <f t="shared" si="233"/>
        <v/>
      </c>
      <c r="AB265" s="120" t="str">
        <f t="shared" si="204"/>
        <v/>
      </c>
      <c r="AC265" s="312"/>
      <c r="AD265" s="112"/>
      <c r="AE265" s="324"/>
      <c r="AF265" s="315"/>
      <c r="AG265" s="323"/>
    </row>
    <row r="266" spans="1:33" ht="15" customHeight="1" thickBot="1" x14ac:dyDescent="0.3">
      <c r="A266" s="1">
        <v>259</v>
      </c>
      <c r="B266" s="328"/>
      <c r="C266" s="24" t="str">
        <f t="shared" si="231"/>
        <v xml:space="preserve">45 ans </v>
      </c>
      <c r="D266" s="25">
        <f t="shared" si="232"/>
        <v>2038</v>
      </c>
      <c r="E266" s="27" t="str">
        <f t="shared" si="236"/>
        <v>21 ans, 6 mois et 30 jours</v>
      </c>
      <c r="F266" s="27" t="s">
        <v>35</v>
      </c>
      <c r="H266" s="26" t="str">
        <f t="shared" si="220"/>
        <v>17 ans, 6 mois et 30 jours</v>
      </c>
      <c r="I266" s="29" t="str">
        <f t="shared" si="207"/>
        <v>18 ans, 11 mois et 30 jours</v>
      </c>
      <c r="J266" s="28">
        <f t="shared" ref="J266:J329" si="239">IF(A266="","",EDATE(J265,1))</f>
        <v>50465</v>
      </c>
      <c r="K266" s="29">
        <f t="shared" si="237"/>
        <v>50495</v>
      </c>
      <c r="M266" s="30" t="str">
        <f t="shared" ref="M266:M329" ca="1" si="240">IF(N266="","",MATCH(N266,OFFSET($AT$7,VLOOKUP(L266,$AW$8:$AY$15,4,FALSE)-3,,VLOOKUP(L266,$AW$8:$AY$15,3,FALSE))))</f>
        <v/>
      </c>
      <c r="O266" s="31">
        <f t="shared" si="189"/>
        <v>0</v>
      </c>
      <c r="P266" s="31">
        <f t="shared" si="238"/>
        <v>0</v>
      </c>
      <c r="Y266" s="114" t="str">
        <f t="shared" si="233"/>
        <v/>
      </c>
      <c r="AB266" s="120" t="str">
        <f t="shared" si="204"/>
        <v/>
      </c>
      <c r="AC266" s="313"/>
      <c r="AD266" s="112"/>
      <c r="AE266" s="324"/>
      <c r="AF266" s="316"/>
      <c r="AG266" s="323"/>
    </row>
    <row r="267" spans="1:33" ht="15" customHeight="1" x14ac:dyDescent="0.25">
      <c r="A267" s="1">
        <v>260</v>
      </c>
      <c r="B267" s="328"/>
      <c r="C267" s="24" t="str">
        <f t="shared" si="231"/>
        <v xml:space="preserve">45 ans </v>
      </c>
      <c r="D267" s="25">
        <f t="shared" si="232"/>
        <v>2038</v>
      </c>
      <c r="E267" s="27" t="str">
        <f t="shared" si="236"/>
        <v>21 ans, 7 mois et 29 jours</v>
      </c>
      <c r="F267" s="27" t="s">
        <v>35</v>
      </c>
      <c r="H267" s="26" t="str">
        <f t="shared" si="220"/>
        <v>17 ans, 7 mois et 29 jours</v>
      </c>
      <c r="I267" s="29" t="str">
        <f t="shared" si="207"/>
        <v>19 ans, 0 mois et 29 jours</v>
      </c>
      <c r="J267" s="28">
        <f t="shared" si="239"/>
        <v>50496</v>
      </c>
      <c r="K267" s="29">
        <f t="shared" si="237"/>
        <v>50525</v>
      </c>
      <c r="M267" s="30" t="str">
        <f t="shared" ca="1" si="240"/>
        <v/>
      </c>
      <c r="O267" s="31">
        <f t="shared" si="189"/>
        <v>0</v>
      </c>
      <c r="P267" s="31">
        <f t="shared" si="238"/>
        <v>0</v>
      </c>
      <c r="Y267" s="114" t="str">
        <f t="shared" si="233"/>
        <v/>
      </c>
      <c r="AB267" s="120" t="str">
        <f t="shared" si="204"/>
        <v/>
      </c>
      <c r="AC267" s="311">
        <f>SUM(Y267:Y269)</f>
        <v>0</v>
      </c>
      <c r="AD267" s="112"/>
      <c r="AE267" s="324">
        <v>87</v>
      </c>
      <c r="AF267" s="314">
        <f t="shared" ref="AF267" ca="1" si="241">OFFSET($AJ$13,((MOD(ROW(AE268)*4,3)/2)+1)*COUNTA(AE267)+IF(((MOD(ROW(AE268)*4,3)/2)+1)*COUNTA(AE267)=2,INT(ROW(AE261)/12),0),)</f>
        <v>0</v>
      </c>
      <c r="AG267" s="323" t="str">
        <f t="shared" ref="AG267" si="242">IF(AC267=0,"",IF(AC267&lt;AF267,"Alerte !",1))</f>
        <v/>
      </c>
    </row>
    <row r="268" spans="1:33" ht="15" customHeight="1" x14ac:dyDescent="0.25">
      <c r="A268" s="1">
        <v>261</v>
      </c>
      <c r="B268" s="328"/>
      <c r="C268" s="24" t="str">
        <f t="shared" si="231"/>
        <v xml:space="preserve">45 ans </v>
      </c>
      <c r="D268" s="25">
        <f t="shared" si="232"/>
        <v>2038</v>
      </c>
      <c r="E268" s="27" t="str">
        <f t="shared" si="236"/>
        <v>21 ans, 8 mois et 30 jours</v>
      </c>
      <c r="F268" s="27" t="s">
        <v>35</v>
      </c>
      <c r="H268" s="26" t="str">
        <f t="shared" si="220"/>
        <v>17 ans, 8 mois et 30 jours</v>
      </c>
      <c r="I268" s="29" t="str">
        <f t="shared" si="207"/>
        <v>19 ans, 1 mois et 30 jours</v>
      </c>
      <c r="J268" s="28">
        <f t="shared" si="239"/>
        <v>50526</v>
      </c>
      <c r="K268" s="29">
        <f t="shared" si="237"/>
        <v>50556</v>
      </c>
      <c r="M268" s="30" t="str">
        <f t="shared" ca="1" si="240"/>
        <v/>
      </c>
      <c r="O268" s="31">
        <f t="shared" si="189"/>
        <v>0</v>
      </c>
      <c r="P268" s="31">
        <f t="shared" si="238"/>
        <v>0</v>
      </c>
      <c r="Y268" s="114" t="str">
        <f t="shared" si="233"/>
        <v/>
      </c>
      <c r="AB268" s="120" t="str">
        <f t="shared" si="204"/>
        <v/>
      </c>
      <c r="AC268" s="312"/>
      <c r="AD268" s="112"/>
      <c r="AE268" s="324"/>
      <c r="AF268" s="315"/>
      <c r="AG268" s="323"/>
    </row>
    <row r="269" spans="1:33" ht="15" customHeight="1" thickBot="1" x14ac:dyDescent="0.3">
      <c r="A269" s="1">
        <v>262</v>
      </c>
      <c r="B269" s="328"/>
      <c r="C269" s="24" t="str">
        <f t="shared" si="231"/>
        <v xml:space="preserve">45 ans </v>
      </c>
      <c r="D269" s="25">
        <f t="shared" si="232"/>
        <v>2038</v>
      </c>
      <c r="E269" s="27" t="str">
        <f t="shared" si="236"/>
        <v>21 ans, 9 mois et 29 jours</v>
      </c>
      <c r="F269" s="27" t="s">
        <v>35</v>
      </c>
      <c r="H269" s="26" t="str">
        <f t="shared" si="220"/>
        <v>17 ans, 9 mois et 29 jours</v>
      </c>
      <c r="I269" s="29" t="str">
        <f t="shared" si="207"/>
        <v>19 ans, 2 mois et 29 jours</v>
      </c>
      <c r="J269" s="28">
        <f t="shared" si="239"/>
        <v>50557</v>
      </c>
      <c r="K269" s="29">
        <f t="shared" si="237"/>
        <v>50586</v>
      </c>
      <c r="M269" s="30" t="str">
        <f t="shared" ca="1" si="240"/>
        <v/>
      </c>
      <c r="O269" s="31">
        <f t="shared" ref="O269:O332" si="243">N269*$AN$9</f>
        <v>0</v>
      </c>
      <c r="P269" s="31">
        <f t="shared" si="238"/>
        <v>0</v>
      </c>
      <c r="Y269" s="114" t="str">
        <f t="shared" si="233"/>
        <v/>
      </c>
      <c r="AB269" s="120" t="str">
        <f t="shared" si="204"/>
        <v/>
      </c>
      <c r="AC269" s="313"/>
      <c r="AD269" s="112"/>
      <c r="AE269" s="324"/>
      <c r="AF269" s="316"/>
      <c r="AG269" s="323"/>
    </row>
    <row r="270" spans="1:33" ht="15" customHeight="1" x14ac:dyDescent="0.25">
      <c r="A270" s="1">
        <v>263</v>
      </c>
      <c r="B270" s="328"/>
      <c r="C270" s="24" t="str">
        <f t="shared" si="231"/>
        <v xml:space="preserve">45 ans </v>
      </c>
      <c r="D270" s="25">
        <f t="shared" si="232"/>
        <v>2038</v>
      </c>
      <c r="E270" s="27" t="str">
        <f t="shared" si="236"/>
        <v>21 ans, 10 mois et 30 jours</v>
      </c>
      <c r="F270" s="27" t="s">
        <v>35</v>
      </c>
      <c r="H270" s="26" t="str">
        <f t="shared" si="220"/>
        <v>17 ans, 10 mois et 30 jours</v>
      </c>
      <c r="I270" s="29" t="str">
        <f t="shared" si="207"/>
        <v>19 ans, 3 mois et 30 jours</v>
      </c>
      <c r="J270" s="28">
        <f t="shared" si="239"/>
        <v>50587</v>
      </c>
      <c r="K270" s="29">
        <f t="shared" si="237"/>
        <v>50617</v>
      </c>
      <c r="M270" s="30" t="str">
        <f t="shared" ca="1" si="240"/>
        <v/>
      </c>
      <c r="O270" s="31">
        <f t="shared" si="243"/>
        <v>0</v>
      </c>
      <c r="P270" s="31">
        <f t="shared" si="238"/>
        <v>0</v>
      </c>
      <c r="Y270" s="114" t="str">
        <f t="shared" si="233"/>
        <v/>
      </c>
      <c r="AB270" s="120" t="str">
        <f t="shared" si="204"/>
        <v/>
      </c>
      <c r="AC270" s="311">
        <f>SUM(Y270:Y272)</f>
        <v>0</v>
      </c>
      <c r="AD270" s="112"/>
      <c r="AE270" s="324">
        <v>88</v>
      </c>
      <c r="AF270" s="314">
        <f t="shared" ref="AF270" ca="1" si="244">OFFSET($AJ$13,((MOD(ROW(AE271)*4,3)/2)+1)*COUNTA(AE270)+IF(((MOD(ROW(AE271)*4,3)/2)+1)*COUNTA(AE270)=2,INT(ROW(AE264)/12),0),)</f>
        <v>0</v>
      </c>
      <c r="AG270" s="323" t="str">
        <f t="shared" ref="AG270" si="245">IF(AC270=0,"",IF(AC270&lt;AF270,"Alerte !",1))</f>
        <v/>
      </c>
    </row>
    <row r="271" spans="1:33" ht="15" customHeight="1" x14ac:dyDescent="0.25">
      <c r="A271" s="1">
        <v>264</v>
      </c>
      <c r="B271" s="328"/>
      <c r="C271" s="24" t="str">
        <f t="shared" si="231"/>
        <v xml:space="preserve">45 ans </v>
      </c>
      <c r="D271" s="25">
        <f t="shared" si="232"/>
        <v>2038</v>
      </c>
      <c r="E271" s="27" t="str">
        <f t="shared" si="236"/>
        <v>21 ans, 11 mois et 30 jours</v>
      </c>
      <c r="F271" s="27" t="s">
        <v>35</v>
      </c>
      <c r="H271" s="26" t="str">
        <f t="shared" si="220"/>
        <v>17 ans, 11 mois et 30 jours</v>
      </c>
      <c r="I271" s="29" t="str">
        <f t="shared" si="207"/>
        <v>19 ans, 4 mois et 30 jours</v>
      </c>
      <c r="J271" s="28">
        <f t="shared" si="239"/>
        <v>50618</v>
      </c>
      <c r="K271" s="29">
        <f t="shared" si="237"/>
        <v>50648</v>
      </c>
      <c r="M271" s="30" t="str">
        <f t="shared" ca="1" si="240"/>
        <v/>
      </c>
      <c r="O271" s="31">
        <f t="shared" si="243"/>
        <v>0</v>
      </c>
      <c r="P271" s="31">
        <f t="shared" si="238"/>
        <v>0</v>
      </c>
      <c r="Y271" s="114" t="str">
        <f t="shared" si="233"/>
        <v/>
      </c>
      <c r="AB271" s="120" t="str">
        <f t="shared" si="204"/>
        <v/>
      </c>
      <c r="AC271" s="312"/>
      <c r="AD271" s="112"/>
      <c r="AE271" s="324"/>
      <c r="AF271" s="315"/>
      <c r="AG271" s="323"/>
    </row>
    <row r="272" spans="1:33" ht="15" customHeight="1" thickBot="1" x14ac:dyDescent="0.3">
      <c r="A272" s="1">
        <v>265</v>
      </c>
      <c r="B272" s="328"/>
      <c r="C272" s="24" t="str">
        <f t="shared" si="231"/>
        <v xml:space="preserve">45 ans </v>
      </c>
      <c r="D272" s="25">
        <f t="shared" si="232"/>
        <v>2038</v>
      </c>
      <c r="E272" s="27" t="str">
        <f t="shared" si="236"/>
        <v>22 ans, 0 mois et 29 jours</v>
      </c>
      <c r="F272" s="27" t="s">
        <v>35</v>
      </c>
      <c r="H272" s="26" t="str">
        <f t="shared" si="220"/>
        <v>18 ans, 0 mois et 29 jours</v>
      </c>
      <c r="I272" s="29" t="str">
        <f t="shared" si="207"/>
        <v>19 ans, 5 mois et 29 jours</v>
      </c>
      <c r="J272" s="28">
        <f t="shared" si="239"/>
        <v>50649</v>
      </c>
      <c r="K272" s="29">
        <f t="shared" si="237"/>
        <v>50678</v>
      </c>
      <c r="M272" s="30" t="str">
        <f t="shared" ca="1" si="240"/>
        <v/>
      </c>
      <c r="O272" s="31">
        <f t="shared" si="243"/>
        <v>0</v>
      </c>
      <c r="P272" s="31">
        <f t="shared" si="238"/>
        <v>0</v>
      </c>
      <c r="Y272" s="114" t="str">
        <f t="shared" si="233"/>
        <v/>
      </c>
      <c r="AB272" s="120" t="str">
        <f t="shared" si="204"/>
        <v/>
      </c>
      <c r="AC272" s="313"/>
      <c r="AD272" s="112"/>
      <c r="AE272" s="324"/>
      <c r="AF272" s="316"/>
      <c r="AG272" s="323"/>
    </row>
    <row r="273" spans="1:33" ht="15" customHeight="1" x14ac:dyDescent="0.25">
      <c r="A273" s="1">
        <v>266</v>
      </c>
      <c r="B273" s="328"/>
      <c r="C273" s="24" t="str">
        <f t="shared" si="231"/>
        <v xml:space="preserve">45 ans </v>
      </c>
      <c r="D273" s="25">
        <f t="shared" si="232"/>
        <v>2038</v>
      </c>
      <c r="E273" s="27" t="str">
        <f t="shared" si="236"/>
        <v>22 ans, 1 mois et 30 jours</v>
      </c>
      <c r="F273" s="27" t="s">
        <v>35</v>
      </c>
      <c r="H273" s="26" t="str">
        <f t="shared" si="220"/>
        <v>18 ans, 1 mois et 30 jours</v>
      </c>
      <c r="I273" s="29" t="str">
        <f t="shared" si="207"/>
        <v>19 ans, 6 mois et 30 jours</v>
      </c>
      <c r="J273" s="28">
        <f t="shared" si="239"/>
        <v>50679</v>
      </c>
      <c r="K273" s="29">
        <f t="shared" si="237"/>
        <v>50709</v>
      </c>
      <c r="M273" s="30" t="str">
        <f t="shared" ca="1" si="240"/>
        <v/>
      </c>
      <c r="O273" s="31">
        <f t="shared" si="243"/>
        <v>0</v>
      </c>
      <c r="P273" s="31">
        <f t="shared" si="238"/>
        <v>0</v>
      </c>
      <c r="Y273" s="114" t="str">
        <f t="shared" si="233"/>
        <v/>
      </c>
      <c r="AB273" s="120" t="str">
        <f t="shared" si="204"/>
        <v/>
      </c>
      <c r="AC273" s="311">
        <f>SUM(Y273:Y275)</f>
        <v>0</v>
      </c>
      <c r="AD273" s="112"/>
      <c r="AE273" s="324">
        <v>89</v>
      </c>
      <c r="AF273" s="314">
        <f t="shared" ref="AF273" ca="1" si="246">OFFSET($AJ$13,((MOD(ROW(AE274)*4,3)/2)+1)*COUNTA(AE273)+IF(((MOD(ROW(AE274)*4,3)/2)+1)*COUNTA(AE273)=2,INT(ROW(AE267)/12),0),)</f>
        <v>0</v>
      </c>
      <c r="AG273" s="323" t="str">
        <f t="shared" ref="AG273" si="247">IF(AC273=0,"",IF(AC273&lt;AF273,"Alerte !",1))</f>
        <v/>
      </c>
    </row>
    <row r="274" spans="1:33" ht="15" customHeight="1" x14ac:dyDescent="0.25">
      <c r="A274" s="1">
        <v>267</v>
      </c>
      <c r="B274" s="328"/>
      <c r="C274" s="24" t="str">
        <f t="shared" si="231"/>
        <v xml:space="preserve">45 ans </v>
      </c>
      <c r="D274" s="25">
        <f t="shared" si="232"/>
        <v>2038</v>
      </c>
      <c r="E274" s="27" t="str">
        <f t="shared" si="236"/>
        <v>22 ans, 2 mois et 29 jours</v>
      </c>
      <c r="F274" s="27" t="s">
        <v>35</v>
      </c>
      <c r="H274" s="26" t="str">
        <f t="shared" si="220"/>
        <v>18 ans, 2 mois et 29 jours</v>
      </c>
      <c r="I274" s="29" t="str">
        <f t="shared" si="207"/>
        <v>19 ans, 7 mois et 29 jours</v>
      </c>
      <c r="J274" s="28">
        <f t="shared" si="239"/>
        <v>50710</v>
      </c>
      <c r="K274" s="29">
        <f t="shared" si="237"/>
        <v>50739</v>
      </c>
      <c r="M274" s="30" t="str">
        <f t="shared" ca="1" si="240"/>
        <v/>
      </c>
      <c r="O274" s="31">
        <f t="shared" si="243"/>
        <v>0</v>
      </c>
      <c r="P274" s="31">
        <f t="shared" si="238"/>
        <v>0</v>
      </c>
      <c r="Y274" s="114" t="str">
        <f t="shared" si="233"/>
        <v/>
      </c>
      <c r="AB274" s="120" t="str">
        <f t="shared" si="204"/>
        <v/>
      </c>
      <c r="AC274" s="312"/>
      <c r="AD274" s="112"/>
      <c r="AE274" s="324"/>
      <c r="AF274" s="315"/>
      <c r="AG274" s="323"/>
    </row>
    <row r="275" spans="1:33" ht="15" customHeight="1" thickBot="1" x14ac:dyDescent="0.3">
      <c r="A275" s="1">
        <v>268</v>
      </c>
      <c r="B275" s="328"/>
      <c r="C275" s="24" t="str">
        <f t="shared" si="231"/>
        <v xml:space="preserve">45 ans </v>
      </c>
      <c r="D275" s="25">
        <f t="shared" si="232"/>
        <v>2038</v>
      </c>
      <c r="E275" s="27" t="str">
        <f t="shared" si="236"/>
        <v>22 ans, 3 mois et 30 jours</v>
      </c>
      <c r="F275" s="27" t="s">
        <v>35</v>
      </c>
      <c r="H275" s="26" t="str">
        <f t="shared" si="220"/>
        <v>18 ans, 3 mois et 30 jours</v>
      </c>
      <c r="I275" s="29" t="str">
        <f t="shared" si="207"/>
        <v>19 ans, 8 mois et 30 jours</v>
      </c>
      <c r="J275" s="28">
        <f t="shared" si="239"/>
        <v>50740</v>
      </c>
      <c r="K275" s="29">
        <f t="shared" si="237"/>
        <v>50770</v>
      </c>
      <c r="M275" s="30" t="str">
        <f t="shared" ca="1" si="240"/>
        <v/>
      </c>
      <c r="O275" s="31">
        <f t="shared" si="243"/>
        <v>0</v>
      </c>
      <c r="P275" s="31">
        <f t="shared" si="238"/>
        <v>0</v>
      </c>
      <c r="Y275" s="114" t="str">
        <f t="shared" si="233"/>
        <v/>
      </c>
      <c r="AB275" s="120" t="str">
        <f t="shared" si="204"/>
        <v/>
      </c>
      <c r="AC275" s="313"/>
      <c r="AD275" s="112"/>
      <c r="AE275" s="324"/>
      <c r="AF275" s="316"/>
      <c r="AG275" s="323"/>
    </row>
    <row r="276" spans="1:33" ht="15" customHeight="1" x14ac:dyDescent="0.25">
      <c r="A276" s="1">
        <v>269</v>
      </c>
      <c r="B276" s="328" t="s">
        <v>63</v>
      </c>
      <c r="C276" s="24" t="str">
        <f t="shared" si="231"/>
        <v xml:space="preserve">45 ans </v>
      </c>
      <c r="D276" s="25">
        <f t="shared" si="232"/>
        <v>2039</v>
      </c>
      <c r="E276" s="27" t="str">
        <f t="shared" si="236"/>
        <v>22 ans, 4 mois et 30 jours</v>
      </c>
      <c r="F276" s="27" t="s">
        <v>35</v>
      </c>
      <c r="H276" s="26" t="str">
        <f t="shared" si="220"/>
        <v>18 ans, 4 mois et 30 jours</v>
      </c>
      <c r="I276" s="29" t="str">
        <f t="shared" si="207"/>
        <v>19 ans, 9 mois et 30 jours</v>
      </c>
      <c r="J276" s="28">
        <f t="shared" si="239"/>
        <v>50771</v>
      </c>
      <c r="K276" s="29">
        <f t="shared" si="237"/>
        <v>50801</v>
      </c>
      <c r="M276" s="30" t="str">
        <f t="shared" ca="1" si="240"/>
        <v/>
      </c>
      <c r="O276" s="31">
        <f t="shared" si="243"/>
        <v>0</v>
      </c>
      <c r="P276" s="31">
        <f t="shared" si="238"/>
        <v>0</v>
      </c>
      <c r="Y276" s="114" t="str">
        <f t="shared" si="233"/>
        <v/>
      </c>
      <c r="AB276" s="120" t="str">
        <f t="shared" si="204"/>
        <v/>
      </c>
      <c r="AC276" s="311">
        <f>SUM(Y276:Y278)</f>
        <v>0</v>
      </c>
      <c r="AD276" s="112"/>
      <c r="AE276" s="324">
        <v>90</v>
      </c>
      <c r="AF276" s="314">
        <f t="shared" ref="AF276" ca="1" si="248">OFFSET($AJ$13,((MOD(ROW(AE277)*4,3)/2)+1)*COUNTA(AE276)+IF(((MOD(ROW(AE277)*4,3)/2)+1)*COUNTA(AE276)=2,INT(ROW(AE270)/12),0),)</f>
        <v>0</v>
      </c>
      <c r="AG276" s="323" t="str">
        <f t="shared" ref="AG276" si="249">IF(AC276=0,"",IF(AC276&lt;AF276,"Alerte !",1))</f>
        <v/>
      </c>
    </row>
    <row r="277" spans="1:33" ht="15" customHeight="1" x14ac:dyDescent="0.25">
      <c r="A277" s="1">
        <v>270</v>
      </c>
      <c r="B277" s="328"/>
      <c r="C277" s="24" t="str">
        <f t="shared" si="231"/>
        <v xml:space="preserve">46 ans </v>
      </c>
      <c r="D277" s="25">
        <f t="shared" si="232"/>
        <v>2039</v>
      </c>
      <c r="E277" s="27" t="str">
        <f t="shared" si="236"/>
        <v>22 ans, 5 mois et 27 jours</v>
      </c>
      <c r="F277" s="27" t="s">
        <v>35</v>
      </c>
      <c r="H277" s="26" t="str">
        <f t="shared" si="220"/>
        <v>18 ans, 5 mois et 27 jours</v>
      </c>
      <c r="I277" s="29" t="str">
        <f t="shared" si="207"/>
        <v>19 ans, 10 mois et 27 jours</v>
      </c>
      <c r="J277" s="28">
        <f t="shared" si="239"/>
        <v>50802</v>
      </c>
      <c r="K277" s="29">
        <f t="shared" si="237"/>
        <v>50829</v>
      </c>
      <c r="M277" s="30" t="str">
        <f t="shared" ca="1" si="240"/>
        <v/>
      </c>
      <c r="O277" s="31">
        <f t="shared" si="243"/>
        <v>0</v>
      </c>
      <c r="P277" s="31">
        <f t="shared" si="238"/>
        <v>0</v>
      </c>
      <c r="Y277" s="114" t="str">
        <f t="shared" si="233"/>
        <v/>
      </c>
      <c r="AB277" s="120" t="str">
        <f t="shared" si="204"/>
        <v/>
      </c>
      <c r="AC277" s="312"/>
      <c r="AD277" s="112"/>
      <c r="AE277" s="324"/>
      <c r="AF277" s="315"/>
      <c r="AG277" s="323"/>
    </row>
    <row r="278" spans="1:33" ht="15" customHeight="1" thickBot="1" x14ac:dyDescent="0.3">
      <c r="A278" s="1">
        <v>271</v>
      </c>
      <c r="B278" s="328"/>
      <c r="C278" s="24" t="str">
        <f t="shared" si="231"/>
        <v xml:space="preserve">46 ans </v>
      </c>
      <c r="D278" s="25">
        <f t="shared" si="232"/>
        <v>2039</v>
      </c>
      <c r="E278" s="27" t="str">
        <f t="shared" si="236"/>
        <v>22 ans, 6 mois et 30 jours</v>
      </c>
      <c r="F278" s="27" t="s">
        <v>35</v>
      </c>
      <c r="H278" s="26" t="str">
        <f t="shared" si="220"/>
        <v>18 ans, 6 mois et 30 jours</v>
      </c>
      <c r="I278" s="29" t="str">
        <f t="shared" si="207"/>
        <v>19 ans, 11 mois et 30 jours</v>
      </c>
      <c r="J278" s="28">
        <f t="shared" si="239"/>
        <v>50830</v>
      </c>
      <c r="K278" s="29">
        <f t="shared" si="237"/>
        <v>50860</v>
      </c>
      <c r="M278" s="30" t="str">
        <f t="shared" ca="1" si="240"/>
        <v/>
      </c>
      <c r="O278" s="31">
        <f t="shared" si="243"/>
        <v>0</v>
      </c>
      <c r="P278" s="31">
        <f t="shared" si="238"/>
        <v>0</v>
      </c>
      <c r="Y278" s="114" t="str">
        <f t="shared" si="233"/>
        <v/>
      </c>
      <c r="AB278" s="120" t="str">
        <f t="shared" si="204"/>
        <v/>
      </c>
      <c r="AC278" s="313"/>
      <c r="AD278" s="112"/>
      <c r="AE278" s="324"/>
      <c r="AF278" s="316"/>
      <c r="AG278" s="323"/>
    </row>
    <row r="279" spans="1:33" ht="15" customHeight="1" x14ac:dyDescent="0.25">
      <c r="A279" s="1">
        <v>272</v>
      </c>
      <c r="B279" s="328"/>
      <c r="C279" s="24" t="str">
        <f t="shared" si="231"/>
        <v xml:space="preserve">46 ans </v>
      </c>
      <c r="D279" s="25">
        <f t="shared" si="232"/>
        <v>2039</v>
      </c>
      <c r="E279" s="27" t="str">
        <f t="shared" si="236"/>
        <v>22 ans, 7 mois et 29 jours</v>
      </c>
      <c r="F279" s="27" t="s">
        <v>35</v>
      </c>
      <c r="H279" s="26" t="str">
        <f t="shared" si="220"/>
        <v>18 ans, 7 mois et 29 jours</v>
      </c>
      <c r="I279" s="29" t="str">
        <f t="shared" si="207"/>
        <v>20 ans, 0 mois et 29 jours</v>
      </c>
      <c r="J279" s="28">
        <f t="shared" si="239"/>
        <v>50861</v>
      </c>
      <c r="K279" s="29">
        <f t="shared" si="237"/>
        <v>50890</v>
      </c>
      <c r="M279" s="30" t="str">
        <f t="shared" ca="1" si="240"/>
        <v/>
      </c>
      <c r="O279" s="31">
        <f t="shared" si="243"/>
        <v>0</v>
      </c>
      <c r="P279" s="31">
        <f t="shared" si="238"/>
        <v>0</v>
      </c>
      <c r="Y279" s="114" t="str">
        <f t="shared" si="233"/>
        <v/>
      </c>
      <c r="AB279" s="120" t="str">
        <f t="shared" si="204"/>
        <v/>
      </c>
      <c r="AC279" s="311">
        <f>SUM(Y279:Y281)</f>
        <v>0</v>
      </c>
      <c r="AD279" s="112"/>
      <c r="AE279" s="324">
        <v>91</v>
      </c>
      <c r="AF279" s="314">
        <f t="shared" ref="AF279" ca="1" si="250">OFFSET($AJ$13,((MOD(ROW(AE280)*4,3)/2)+1)*COUNTA(AE279)+IF(((MOD(ROW(AE280)*4,3)/2)+1)*COUNTA(AE279)=2,INT(ROW(AE273)/12),0),)</f>
        <v>0</v>
      </c>
      <c r="AG279" s="323" t="str">
        <f t="shared" ref="AG279" si="251">IF(AC279=0,"",IF(AC279&lt;AF279,"Alerte !",1))</f>
        <v/>
      </c>
    </row>
    <row r="280" spans="1:33" ht="15" customHeight="1" x14ac:dyDescent="0.25">
      <c r="A280" s="1">
        <v>273</v>
      </c>
      <c r="B280" s="328"/>
      <c r="C280" s="24" t="str">
        <f t="shared" si="231"/>
        <v xml:space="preserve">46 ans </v>
      </c>
      <c r="D280" s="25">
        <f t="shared" si="232"/>
        <v>2039</v>
      </c>
      <c r="E280" s="27" t="str">
        <f t="shared" si="236"/>
        <v>22 ans, 8 mois et 30 jours</v>
      </c>
      <c r="F280" s="27" t="s">
        <v>35</v>
      </c>
      <c r="H280" s="26" t="str">
        <f t="shared" si="220"/>
        <v>18 ans, 8 mois et 30 jours</v>
      </c>
      <c r="I280" s="29" t="str">
        <f t="shared" si="207"/>
        <v>20 ans, 1 mois et 30 jours</v>
      </c>
      <c r="J280" s="28">
        <f t="shared" si="239"/>
        <v>50891</v>
      </c>
      <c r="K280" s="29">
        <f t="shared" si="237"/>
        <v>50921</v>
      </c>
      <c r="M280" s="30" t="str">
        <f t="shared" ca="1" si="240"/>
        <v/>
      </c>
      <c r="O280" s="31">
        <f t="shared" si="243"/>
        <v>0</v>
      </c>
      <c r="P280" s="31">
        <f t="shared" si="238"/>
        <v>0</v>
      </c>
      <c r="Y280" s="114" t="str">
        <f t="shared" si="233"/>
        <v/>
      </c>
      <c r="AB280" s="120" t="str">
        <f t="shared" si="204"/>
        <v/>
      </c>
      <c r="AC280" s="312"/>
      <c r="AD280" s="112"/>
      <c r="AE280" s="324"/>
      <c r="AF280" s="315"/>
      <c r="AG280" s="323"/>
    </row>
    <row r="281" spans="1:33" ht="15" customHeight="1" thickBot="1" x14ac:dyDescent="0.3">
      <c r="A281" s="1">
        <v>274</v>
      </c>
      <c r="B281" s="328"/>
      <c r="C281" s="24" t="str">
        <f t="shared" si="231"/>
        <v xml:space="preserve">46 ans </v>
      </c>
      <c r="D281" s="25">
        <f t="shared" si="232"/>
        <v>2039</v>
      </c>
      <c r="E281" s="27" t="str">
        <f t="shared" si="236"/>
        <v>22 ans, 9 mois et 29 jours</v>
      </c>
      <c r="F281" s="27" t="s">
        <v>35</v>
      </c>
      <c r="H281" s="26" t="str">
        <f t="shared" si="220"/>
        <v>18 ans, 9 mois et 29 jours</v>
      </c>
      <c r="I281" s="29" t="str">
        <f t="shared" si="207"/>
        <v>20 ans, 2 mois et 29 jours</v>
      </c>
      <c r="J281" s="28">
        <f t="shared" si="239"/>
        <v>50922</v>
      </c>
      <c r="K281" s="29">
        <f t="shared" si="237"/>
        <v>50951</v>
      </c>
      <c r="M281" s="30" t="str">
        <f t="shared" ca="1" si="240"/>
        <v/>
      </c>
      <c r="O281" s="31">
        <f t="shared" si="243"/>
        <v>0</v>
      </c>
      <c r="P281" s="31">
        <f t="shared" si="238"/>
        <v>0</v>
      </c>
      <c r="Y281" s="114" t="str">
        <f t="shared" si="233"/>
        <v/>
      </c>
      <c r="AB281" s="120" t="str">
        <f t="shared" si="204"/>
        <v/>
      </c>
      <c r="AC281" s="313"/>
      <c r="AD281" s="112"/>
      <c r="AE281" s="324"/>
      <c r="AF281" s="316"/>
      <c r="AG281" s="323"/>
    </row>
    <row r="282" spans="1:33" ht="15" customHeight="1" x14ac:dyDescent="0.25">
      <c r="A282" s="1">
        <v>275</v>
      </c>
      <c r="B282" s="328"/>
      <c r="C282" s="24" t="str">
        <f t="shared" si="231"/>
        <v xml:space="preserve">46 ans </v>
      </c>
      <c r="D282" s="25">
        <f t="shared" si="232"/>
        <v>2039</v>
      </c>
      <c r="E282" s="27" t="str">
        <f t="shared" si="236"/>
        <v>22 ans, 10 mois et 30 jours</v>
      </c>
      <c r="F282" s="27" t="s">
        <v>35</v>
      </c>
      <c r="H282" s="26" t="str">
        <f t="shared" si="220"/>
        <v>18 ans, 10 mois et 30 jours</v>
      </c>
      <c r="I282" s="29" t="str">
        <f t="shared" si="207"/>
        <v>20 ans, 3 mois et 30 jours</v>
      </c>
      <c r="J282" s="28">
        <f t="shared" si="239"/>
        <v>50952</v>
      </c>
      <c r="K282" s="29">
        <f t="shared" si="237"/>
        <v>50982</v>
      </c>
      <c r="M282" s="30" t="str">
        <f t="shared" ca="1" si="240"/>
        <v/>
      </c>
      <c r="O282" s="31">
        <f t="shared" si="243"/>
        <v>0</v>
      </c>
      <c r="P282" s="31">
        <f t="shared" si="238"/>
        <v>0</v>
      </c>
      <c r="Y282" s="114" t="str">
        <f t="shared" si="233"/>
        <v/>
      </c>
      <c r="AB282" s="120" t="str">
        <f t="shared" si="204"/>
        <v/>
      </c>
      <c r="AC282" s="311">
        <f>SUM(Y282:Y284)</f>
        <v>0</v>
      </c>
      <c r="AD282" s="112"/>
      <c r="AE282" s="324">
        <v>92</v>
      </c>
      <c r="AF282" s="314">
        <f t="shared" ref="AF282" ca="1" si="252">OFFSET($AJ$13,((MOD(ROW(AE283)*4,3)/2)+1)*COUNTA(AE282)+IF(((MOD(ROW(AE283)*4,3)/2)+1)*COUNTA(AE282)=2,INT(ROW(AE276)/12),0),)</f>
        <v>0</v>
      </c>
      <c r="AG282" s="323" t="str">
        <f t="shared" ref="AG282" si="253">IF(AC282=0,"",IF(AC282&lt;AF282,"Alerte !",1))</f>
        <v/>
      </c>
    </row>
    <row r="283" spans="1:33" ht="15" customHeight="1" x14ac:dyDescent="0.25">
      <c r="A283" s="1">
        <v>276</v>
      </c>
      <c r="B283" s="328"/>
      <c r="C283" s="24" t="str">
        <f t="shared" si="231"/>
        <v xml:space="preserve">46 ans </v>
      </c>
      <c r="D283" s="25">
        <f t="shared" si="232"/>
        <v>2039</v>
      </c>
      <c r="E283" s="27" t="str">
        <f t="shared" si="236"/>
        <v>22 ans, 11 mois et 30 jours</v>
      </c>
      <c r="F283" s="27" t="s">
        <v>35</v>
      </c>
      <c r="H283" s="26" t="str">
        <f t="shared" si="220"/>
        <v>18 ans, 11 mois et 30 jours</v>
      </c>
      <c r="I283" s="29" t="str">
        <f t="shared" si="207"/>
        <v>20 ans, 4 mois et 30 jours</v>
      </c>
      <c r="J283" s="28">
        <f t="shared" si="239"/>
        <v>50983</v>
      </c>
      <c r="K283" s="29">
        <f t="shared" si="237"/>
        <v>51013</v>
      </c>
      <c r="M283" s="30" t="str">
        <f t="shared" ca="1" si="240"/>
        <v/>
      </c>
      <c r="O283" s="31">
        <f t="shared" si="243"/>
        <v>0</v>
      </c>
      <c r="P283" s="31">
        <f t="shared" si="238"/>
        <v>0</v>
      </c>
      <c r="Y283" s="114" t="str">
        <f t="shared" si="233"/>
        <v/>
      </c>
      <c r="AB283" s="120" t="str">
        <f t="shared" si="204"/>
        <v/>
      </c>
      <c r="AC283" s="312"/>
      <c r="AD283" s="112"/>
      <c r="AE283" s="324"/>
      <c r="AF283" s="315"/>
      <c r="AG283" s="323"/>
    </row>
    <row r="284" spans="1:33" ht="15" customHeight="1" thickBot="1" x14ac:dyDescent="0.3">
      <c r="A284" s="1">
        <v>277</v>
      </c>
      <c r="B284" s="328"/>
      <c r="C284" s="24" t="str">
        <f t="shared" si="231"/>
        <v xml:space="preserve">46 ans </v>
      </c>
      <c r="D284" s="25">
        <f t="shared" si="232"/>
        <v>2039</v>
      </c>
      <c r="E284" s="27" t="str">
        <f t="shared" si="236"/>
        <v>23 ans, 0 mois et 29 jours</v>
      </c>
      <c r="F284" s="27" t="s">
        <v>35</v>
      </c>
      <c r="H284" s="26" t="str">
        <f t="shared" si="220"/>
        <v>19 ans, 0 mois et 29 jours</v>
      </c>
      <c r="I284" s="29" t="str">
        <f t="shared" si="207"/>
        <v>20 ans, 5 mois et 29 jours</v>
      </c>
      <c r="J284" s="28">
        <f t="shared" si="239"/>
        <v>51014</v>
      </c>
      <c r="K284" s="29">
        <f t="shared" si="237"/>
        <v>51043</v>
      </c>
      <c r="M284" s="30" t="str">
        <f t="shared" ca="1" si="240"/>
        <v/>
      </c>
      <c r="O284" s="31">
        <f t="shared" si="243"/>
        <v>0</v>
      </c>
      <c r="P284" s="31">
        <f t="shared" si="238"/>
        <v>0</v>
      </c>
      <c r="Y284" s="114" t="str">
        <f t="shared" si="233"/>
        <v/>
      </c>
      <c r="AB284" s="120" t="str">
        <f t="shared" si="204"/>
        <v/>
      </c>
      <c r="AC284" s="313"/>
      <c r="AD284" s="112"/>
      <c r="AE284" s="324"/>
      <c r="AF284" s="316"/>
      <c r="AG284" s="323"/>
    </row>
    <row r="285" spans="1:33" ht="15" customHeight="1" x14ac:dyDescent="0.25">
      <c r="A285" s="1">
        <v>278</v>
      </c>
      <c r="B285" s="328"/>
      <c r="C285" s="24" t="str">
        <f t="shared" si="231"/>
        <v xml:space="preserve">46 ans </v>
      </c>
      <c r="D285" s="25">
        <f t="shared" si="232"/>
        <v>2039</v>
      </c>
      <c r="E285" s="27" t="str">
        <f t="shared" si="236"/>
        <v>23 ans, 1 mois et 30 jours</v>
      </c>
      <c r="F285" s="27" t="s">
        <v>35</v>
      </c>
      <c r="H285" s="26" t="str">
        <f t="shared" si="220"/>
        <v>19 ans, 1 mois et 30 jours</v>
      </c>
      <c r="I285" s="29" t="str">
        <f t="shared" si="207"/>
        <v>20 ans, 6 mois et 30 jours</v>
      </c>
      <c r="J285" s="28">
        <f t="shared" si="239"/>
        <v>51044</v>
      </c>
      <c r="K285" s="29">
        <f t="shared" si="237"/>
        <v>51074</v>
      </c>
      <c r="M285" s="30" t="str">
        <f t="shared" ca="1" si="240"/>
        <v/>
      </c>
      <c r="O285" s="31">
        <f t="shared" si="243"/>
        <v>0</v>
      </c>
      <c r="P285" s="31">
        <f t="shared" si="238"/>
        <v>0</v>
      </c>
      <c r="Y285" s="114" t="str">
        <f t="shared" si="233"/>
        <v/>
      </c>
      <c r="AB285" s="120" t="str">
        <f t="shared" si="204"/>
        <v/>
      </c>
      <c r="AC285" s="311">
        <f>SUM(Y285:Y287)</f>
        <v>0</v>
      </c>
      <c r="AD285" s="112"/>
      <c r="AE285" s="324">
        <v>93</v>
      </c>
      <c r="AF285" s="314">
        <f t="shared" ref="AF285" ca="1" si="254">OFFSET($AJ$13,((MOD(ROW(AE286)*4,3)/2)+1)*COUNTA(AE285)+IF(((MOD(ROW(AE286)*4,3)/2)+1)*COUNTA(AE285)=2,INT(ROW(AE279)/12),0),)</f>
        <v>0</v>
      </c>
      <c r="AG285" s="323" t="str">
        <f t="shared" ref="AG285" si="255">IF(AC285=0,"",IF(AC285&lt;AF285,"Alerte !",1))</f>
        <v/>
      </c>
    </row>
    <row r="286" spans="1:33" ht="15" customHeight="1" x14ac:dyDescent="0.25">
      <c r="A286" s="1">
        <v>279</v>
      </c>
      <c r="B286" s="328"/>
      <c r="C286" s="24" t="str">
        <f t="shared" si="231"/>
        <v xml:space="preserve">46 ans </v>
      </c>
      <c r="D286" s="25">
        <f t="shared" si="232"/>
        <v>2039</v>
      </c>
      <c r="E286" s="27" t="str">
        <f t="shared" si="236"/>
        <v>23 ans, 2 mois et 29 jours</v>
      </c>
      <c r="F286" s="27" t="s">
        <v>35</v>
      </c>
      <c r="H286" s="26" t="str">
        <f t="shared" si="220"/>
        <v>19 ans, 2 mois et 29 jours</v>
      </c>
      <c r="I286" s="29" t="str">
        <f t="shared" si="207"/>
        <v>20 ans, 7 mois et 29 jours</v>
      </c>
      <c r="J286" s="28">
        <f t="shared" si="239"/>
        <v>51075</v>
      </c>
      <c r="K286" s="29">
        <f t="shared" si="237"/>
        <v>51104</v>
      </c>
      <c r="M286" s="30" t="str">
        <f t="shared" ca="1" si="240"/>
        <v/>
      </c>
      <c r="O286" s="31">
        <f t="shared" si="243"/>
        <v>0</v>
      </c>
      <c r="P286" s="31">
        <f t="shared" si="238"/>
        <v>0</v>
      </c>
      <c r="Y286" s="114" t="str">
        <f t="shared" si="233"/>
        <v/>
      </c>
      <c r="AB286" s="120" t="str">
        <f t="shared" si="204"/>
        <v/>
      </c>
      <c r="AC286" s="312"/>
      <c r="AD286" s="112"/>
      <c r="AE286" s="324"/>
      <c r="AF286" s="315"/>
      <c r="AG286" s="323"/>
    </row>
    <row r="287" spans="1:33" ht="15" customHeight="1" thickBot="1" x14ac:dyDescent="0.3">
      <c r="A287" s="1">
        <v>280</v>
      </c>
      <c r="B287" s="328"/>
      <c r="C287" s="24" t="str">
        <f t="shared" si="231"/>
        <v xml:space="preserve">46 ans </v>
      </c>
      <c r="D287" s="25">
        <f t="shared" si="232"/>
        <v>2039</v>
      </c>
      <c r="E287" s="27" t="str">
        <f t="shared" si="236"/>
        <v>23 ans, 3 mois et 30 jours</v>
      </c>
      <c r="F287" s="27" t="s">
        <v>35</v>
      </c>
      <c r="H287" s="26" t="str">
        <f t="shared" si="220"/>
        <v>19 ans, 3 mois et 30 jours</v>
      </c>
      <c r="I287" s="29" t="str">
        <f t="shared" si="207"/>
        <v>20 ans, 8 mois et 30 jours</v>
      </c>
      <c r="J287" s="28">
        <f t="shared" si="239"/>
        <v>51105</v>
      </c>
      <c r="K287" s="29">
        <f t="shared" si="237"/>
        <v>51135</v>
      </c>
      <c r="M287" s="30" t="str">
        <f t="shared" ca="1" si="240"/>
        <v/>
      </c>
      <c r="O287" s="31">
        <f t="shared" si="243"/>
        <v>0</v>
      </c>
      <c r="P287" s="31">
        <f t="shared" si="238"/>
        <v>0</v>
      </c>
      <c r="Y287" s="114" t="str">
        <f t="shared" si="233"/>
        <v/>
      </c>
      <c r="AB287" s="120" t="str">
        <f t="shared" si="204"/>
        <v/>
      </c>
      <c r="AC287" s="313"/>
      <c r="AD287" s="112"/>
      <c r="AE287" s="324"/>
      <c r="AF287" s="316"/>
      <c r="AG287" s="323"/>
    </row>
    <row r="288" spans="1:33" ht="15" customHeight="1" x14ac:dyDescent="0.25">
      <c r="A288" s="1">
        <v>281</v>
      </c>
      <c r="B288" s="328" t="s">
        <v>64</v>
      </c>
      <c r="C288" s="24" t="str">
        <f t="shared" si="231"/>
        <v xml:space="preserve">46 ans </v>
      </c>
      <c r="D288" s="25">
        <f t="shared" si="232"/>
        <v>2040</v>
      </c>
      <c r="E288" s="27" t="str">
        <f t="shared" si="236"/>
        <v>23 ans, 4 mois et 30 jours</v>
      </c>
      <c r="F288" s="27" t="s">
        <v>35</v>
      </c>
      <c r="H288" s="26" t="str">
        <f t="shared" si="220"/>
        <v>19 ans, 4 mois et 30 jours</v>
      </c>
      <c r="I288" s="29" t="str">
        <f t="shared" si="207"/>
        <v>20 ans, 9 mois et 30 jours</v>
      </c>
      <c r="J288" s="28">
        <f t="shared" si="239"/>
        <v>51136</v>
      </c>
      <c r="K288" s="29">
        <f t="shared" si="237"/>
        <v>51166</v>
      </c>
      <c r="M288" s="30" t="str">
        <f t="shared" ca="1" si="240"/>
        <v/>
      </c>
      <c r="O288" s="31">
        <f t="shared" si="243"/>
        <v>0</v>
      </c>
      <c r="P288" s="31">
        <f t="shared" si="238"/>
        <v>0</v>
      </c>
      <c r="Y288" s="114" t="str">
        <f t="shared" si="233"/>
        <v/>
      </c>
      <c r="AB288" s="120" t="str">
        <f t="shared" si="204"/>
        <v/>
      </c>
      <c r="AC288" s="311">
        <f>SUM(Y288:Y290)</f>
        <v>0</v>
      </c>
      <c r="AD288" s="112"/>
      <c r="AE288" s="324">
        <v>94</v>
      </c>
      <c r="AF288" s="314">
        <f t="shared" ref="AF288" ca="1" si="256">OFFSET($AJ$13,((MOD(ROW(AE289)*4,3)/2)+1)*COUNTA(AE288)+IF(((MOD(ROW(AE289)*4,3)/2)+1)*COUNTA(AE288)=2,INT(ROW(AE282)/12),0),)</f>
        <v>0</v>
      </c>
      <c r="AG288" s="323" t="str">
        <f t="shared" ref="AG288" si="257">IF(AC288=0,"",IF(AC288&lt;AF288,"Alerte !",1))</f>
        <v/>
      </c>
    </row>
    <row r="289" spans="1:33" ht="15" customHeight="1" x14ac:dyDescent="0.25">
      <c r="A289" s="1">
        <v>282</v>
      </c>
      <c r="B289" s="328"/>
      <c r="C289" s="24" t="str">
        <f t="shared" si="231"/>
        <v xml:space="preserve">47 ans </v>
      </c>
      <c r="D289" s="25">
        <f t="shared" si="232"/>
        <v>2040</v>
      </c>
      <c r="E289" s="27" t="str">
        <f t="shared" si="236"/>
        <v>23 ans, 5 mois et 28 jours</v>
      </c>
      <c r="F289" s="27" t="s">
        <v>35</v>
      </c>
      <c r="H289" s="26" t="str">
        <f t="shared" si="220"/>
        <v>19 ans, 5 mois et 28 jours</v>
      </c>
      <c r="I289" s="29" t="str">
        <f t="shared" si="207"/>
        <v>20 ans, 10 mois et 28 jours</v>
      </c>
      <c r="J289" s="28">
        <f t="shared" si="239"/>
        <v>51167</v>
      </c>
      <c r="K289" s="29">
        <f t="shared" si="237"/>
        <v>51195</v>
      </c>
      <c r="M289" s="30" t="str">
        <f t="shared" ca="1" si="240"/>
        <v/>
      </c>
      <c r="O289" s="31">
        <f t="shared" si="243"/>
        <v>0</v>
      </c>
      <c r="P289" s="31">
        <f t="shared" si="238"/>
        <v>0</v>
      </c>
      <c r="Y289" s="114" t="str">
        <f t="shared" si="233"/>
        <v/>
      </c>
      <c r="AB289" s="120" t="str">
        <f t="shared" si="204"/>
        <v/>
      </c>
      <c r="AC289" s="312"/>
      <c r="AD289" s="112"/>
      <c r="AE289" s="324"/>
      <c r="AF289" s="315"/>
      <c r="AG289" s="323"/>
    </row>
    <row r="290" spans="1:33" ht="15" customHeight="1" thickBot="1" x14ac:dyDescent="0.3">
      <c r="A290" s="1">
        <v>283</v>
      </c>
      <c r="B290" s="328"/>
      <c r="C290" s="24" t="str">
        <f t="shared" si="231"/>
        <v xml:space="preserve">47 ans </v>
      </c>
      <c r="D290" s="25">
        <f t="shared" si="232"/>
        <v>2040</v>
      </c>
      <c r="E290" s="27" t="str">
        <f t="shared" si="236"/>
        <v>23 ans, 6 mois et 30 jours</v>
      </c>
      <c r="F290" s="27" t="s">
        <v>35</v>
      </c>
      <c r="H290" s="26" t="str">
        <f t="shared" si="220"/>
        <v>19 ans, 6 mois et 30 jours</v>
      </c>
      <c r="I290" s="29" t="str">
        <f t="shared" si="207"/>
        <v>20 ans, 11 mois et 30 jours</v>
      </c>
      <c r="J290" s="28">
        <f t="shared" si="239"/>
        <v>51196</v>
      </c>
      <c r="K290" s="29">
        <f t="shared" si="237"/>
        <v>51226</v>
      </c>
      <c r="M290" s="30" t="str">
        <f t="shared" ca="1" si="240"/>
        <v/>
      </c>
      <c r="O290" s="31">
        <f t="shared" si="243"/>
        <v>0</v>
      </c>
      <c r="P290" s="31">
        <f t="shared" si="238"/>
        <v>0</v>
      </c>
      <c r="Y290" s="114" t="str">
        <f t="shared" si="233"/>
        <v/>
      </c>
      <c r="AB290" s="120" t="str">
        <f t="shared" si="204"/>
        <v/>
      </c>
      <c r="AC290" s="313"/>
      <c r="AD290" s="112"/>
      <c r="AE290" s="324"/>
      <c r="AF290" s="316"/>
      <c r="AG290" s="323"/>
    </row>
    <row r="291" spans="1:33" ht="15" customHeight="1" x14ac:dyDescent="0.25">
      <c r="A291" s="1">
        <v>284</v>
      </c>
      <c r="B291" s="328"/>
      <c r="C291" s="24" t="str">
        <f t="shared" si="231"/>
        <v xml:space="preserve">47 ans </v>
      </c>
      <c r="D291" s="25">
        <f t="shared" si="232"/>
        <v>2040</v>
      </c>
      <c r="E291" s="27" t="str">
        <f t="shared" si="236"/>
        <v>23 ans, 7 mois et 29 jours</v>
      </c>
      <c r="F291" s="27" t="s">
        <v>35</v>
      </c>
      <c r="H291" s="26" t="str">
        <f t="shared" si="220"/>
        <v>19 ans, 7 mois et 29 jours</v>
      </c>
      <c r="I291" s="29" t="str">
        <f t="shared" si="207"/>
        <v>21 ans, 0 mois et 29 jours</v>
      </c>
      <c r="J291" s="28">
        <f t="shared" si="239"/>
        <v>51227</v>
      </c>
      <c r="K291" s="29">
        <f t="shared" si="237"/>
        <v>51256</v>
      </c>
      <c r="M291" s="30" t="str">
        <f t="shared" ca="1" si="240"/>
        <v/>
      </c>
      <c r="O291" s="31">
        <f t="shared" si="243"/>
        <v>0</v>
      </c>
      <c r="P291" s="31">
        <f t="shared" si="238"/>
        <v>0</v>
      </c>
      <c r="Y291" s="114" t="str">
        <f t="shared" si="233"/>
        <v/>
      </c>
      <c r="AB291" s="120" t="str">
        <f t="shared" si="204"/>
        <v/>
      </c>
      <c r="AC291" s="311">
        <f>SUM(Y291:Y293)</f>
        <v>0</v>
      </c>
      <c r="AD291" s="112"/>
      <c r="AE291" s="324">
        <v>95</v>
      </c>
      <c r="AF291" s="314">
        <f t="shared" ref="AF291" ca="1" si="258">OFFSET($AJ$13,((MOD(ROW(AE292)*4,3)/2)+1)*COUNTA(AE291)+IF(((MOD(ROW(AE292)*4,3)/2)+1)*COUNTA(AE291)=2,INT(ROW(AE285)/12),0),)</f>
        <v>0</v>
      </c>
      <c r="AG291" s="323" t="str">
        <f t="shared" ref="AG291" si="259">IF(AC291=0,"",IF(AC291&lt;AF291,"Alerte !",1))</f>
        <v/>
      </c>
    </row>
    <row r="292" spans="1:33" ht="15" customHeight="1" x14ac:dyDescent="0.25">
      <c r="A292" s="1">
        <v>285</v>
      </c>
      <c r="B292" s="328"/>
      <c r="C292" s="24" t="str">
        <f t="shared" si="231"/>
        <v xml:space="preserve">47 ans </v>
      </c>
      <c r="D292" s="25">
        <f t="shared" si="232"/>
        <v>2040</v>
      </c>
      <c r="E292" s="27" t="str">
        <f t="shared" si="236"/>
        <v>23 ans, 8 mois et 30 jours</v>
      </c>
      <c r="F292" s="27" t="s">
        <v>35</v>
      </c>
      <c r="H292" s="26" t="str">
        <f t="shared" si="220"/>
        <v>19 ans, 8 mois et 30 jours</v>
      </c>
      <c r="I292" s="29" t="str">
        <f t="shared" si="207"/>
        <v>21 ans, 1 mois et 30 jours</v>
      </c>
      <c r="J292" s="28">
        <f t="shared" si="239"/>
        <v>51257</v>
      </c>
      <c r="K292" s="29">
        <f t="shared" si="237"/>
        <v>51287</v>
      </c>
      <c r="M292" s="30" t="str">
        <f t="shared" ca="1" si="240"/>
        <v/>
      </c>
      <c r="O292" s="31">
        <f t="shared" si="243"/>
        <v>0</v>
      </c>
      <c r="P292" s="31">
        <f t="shared" si="238"/>
        <v>0</v>
      </c>
      <c r="Y292" s="114" t="str">
        <f t="shared" si="233"/>
        <v/>
      </c>
      <c r="AB292" s="120" t="str">
        <f t="shared" ref="AB292:AB355" si="260">IF(Y292="","",Y292-Z292-AA292)</f>
        <v/>
      </c>
      <c r="AC292" s="312"/>
      <c r="AD292" s="112"/>
      <c r="AE292" s="324"/>
      <c r="AF292" s="315"/>
      <c r="AG292" s="323"/>
    </row>
    <row r="293" spans="1:33" ht="15" customHeight="1" thickBot="1" x14ac:dyDescent="0.3">
      <c r="A293" s="1">
        <v>286</v>
      </c>
      <c r="B293" s="328"/>
      <c r="C293" s="24" t="str">
        <f t="shared" si="231"/>
        <v xml:space="preserve">47 ans </v>
      </c>
      <c r="D293" s="25">
        <f t="shared" si="232"/>
        <v>2040</v>
      </c>
      <c r="E293" s="27" t="str">
        <f t="shared" si="236"/>
        <v>23 ans, 9 mois et 29 jours</v>
      </c>
      <c r="F293" s="27" t="s">
        <v>35</v>
      </c>
      <c r="H293" s="26" t="str">
        <f t="shared" si="220"/>
        <v>19 ans, 9 mois et 29 jours</v>
      </c>
      <c r="I293" s="29" t="str">
        <f t="shared" si="207"/>
        <v>21 ans, 2 mois et 29 jours</v>
      </c>
      <c r="J293" s="28">
        <f t="shared" si="239"/>
        <v>51288</v>
      </c>
      <c r="K293" s="29">
        <f t="shared" si="237"/>
        <v>51317</v>
      </c>
      <c r="M293" s="30" t="str">
        <f t="shared" ca="1" si="240"/>
        <v/>
      </c>
      <c r="O293" s="31">
        <f t="shared" si="243"/>
        <v>0</v>
      </c>
      <c r="P293" s="31">
        <f t="shared" si="238"/>
        <v>0</v>
      </c>
      <c r="Y293" s="114" t="str">
        <f t="shared" si="233"/>
        <v/>
      </c>
      <c r="AB293" s="120" t="str">
        <f t="shared" si="260"/>
        <v/>
      </c>
      <c r="AC293" s="313"/>
      <c r="AD293" s="112"/>
      <c r="AE293" s="324"/>
      <c r="AF293" s="316"/>
      <c r="AG293" s="323"/>
    </row>
    <row r="294" spans="1:33" ht="15" customHeight="1" x14ac:dyDescent="0.25">
      <c r="A294" s="1">
        <v>287</v>
      </c>
      <c r="B294" s="328"/>
      <c r="C294" s="24" t="str">
        <f t="shared" si="231"/>
        <v xml:space="preserve">47 ans </v>
      </c>
      <c r="D294" s="25">
        <f t="shared" si="232"/>
        <v>2040</v>
      </c>
      <c r="E294" s="27" t="str">
        <f t="shared" si="236"/>
        <v>23 ans, 10 mois et 30 jours</v>
      </c>
      <c r="F294" s="27" t="s">
        <v>35</v>
      </c>
      <c r="H294" s="26" t="str">
        <f t="shared" si="220"/>
        <v>19 ans, 10 mois et 30 jours</v>
      </c>
      <c r="I294" s="29" t="str">
        <f t="shared" si="207"/>
        <v>21 ans, 3 mois et 30 jours</v>
      </c>
      <c r="J294" s="28">
        <f t="shared" si="239"/>
        <v>51318</v>
      </c>
      <c r="K294" s="29">
        <f t="shared" si="237"/>
        <v>51348</v>
      </c>
      <c r="M294" s="30" t="str">
        <f t="shared" ca="1" si="240"/>
        <v/>
      </c>
      <c r="O294" s="31">
        <f t="shared" si="243"/>
        <v>0</v>
      </c>
      <c r="P294" s="31">
        <f t="shared" si="238"/>
        <v>0</v>
      </c>
      <c r="Y294" s="114" t="str">
        <f t="shared" si="233"/>
        <v/>
      </c>
      <c r="AB294" s="120" t="str">
        <f t="shared" si="260"/>
        <v/>
      </c>
      <c r="AC294" s="311">
        <f>SUM(Y294:Y296)</f>
        <v>0</v>
      </c>
      <c r="AD294" s="112"/>
      <c r="AE294" s="324">
        <v>96</v>
      </c>
      <c r="AF294" s="314">
        <f t="shared" ref="AF294" ca="1" si="261">OFFSET($AJ$13,((MOD(ROW(AE295)*4,3)/2)+1)*COUNTA(AE294)+IF(((MOD(ROW(AE295)*4,3)/2)+1)*COUNTA(AE294)=2,INT(ROW(AE288)/12),0),)</f>
        <v>0</v>
      </c>
      <c r="AG294" s="323" t="str">
        <f t="shared" ref="AG294" si="262">IF(AC294=0,"",IF(AC294&lt;AF294,"Alerte !",1))</f>
        <v/>
      </c>
    </row>
    <row r="295" spans="1:33" ht="15" customHeight="1" x14ac:dyDescent="0.25">
      <c r="A295" s="1">
        <v>288</v>
      </c>
      <c r="B295" s="328"/>
      <c r="C295" s="24" t="str">
        <f t="shared" si="231"/>
        <v xml:space="preserve">47 ans </v>
      </c>
      <c r="D295" s="25">
        <f t="shared" si="232"/>
        <v>2040</v>
      </c>
      <c r="E295" s="27" t="str">
        <f t="shared" si="236"/>
        <v>23 ans, 11 mois et 30 jours</v>
      </c>
      <c r="F295" s="27" t="s">
        <v>35</v>
      </c>
      <c r="H295" s="26" t="str">
        <f t="shared" si="220"/>
        <v>19 ans, 11 mois et 30 jours</v>
      </c>
      <c r="I295" s="29" t="str">
        <f t="shared" ref="I295:I358" si="263">IF(A295="","",DATEDIF($J$39,K295,"y")&amp;IF(DATEDIF($J$39,K295,"y")&gt;1," ans, "," an, ")&amp;DATEDIF($J$39,K295,"ym")&amp;" mois et "&amp;DATEDIF($J$39,K295,"md")&amp;IF(DATEDIF(
$J$39,K295,"md")&gt;1," jours"," jour"))</f>
        <v>21 ans, 4 mois et 30 jours</v>
      </c>
      <c r="J295" s="28">
        <f t="shared" si="239"/>
        <v>51349</v>
      </c>
      <c r="K295" s="29">
        <f t="shared" si="237"/>
        <v>51379</v>
      </c>
      <c r="M295" s="30" t="str">
        <f t="shared" ca="1" si="240"/>
        <v/>
      </c>
      <c r="O295" s="31">
        <f t="shared" si="243"/>
        <v>0</v>
      </c>
      <c r="P295" s="31">
        <f t="shared" si="238"/>
        <v>0</v>
      </c>
      <c r="Y295" s="114" t="str">
        <f t="shared" si="233"/>
        <v/>
      </c>
      <c r="AB295" s="120" t="str">
        <f t="shared" si="260"/>
        <v/>
      </c>
      <c r="AC295" s="312"/>
      <c r="AD295" s="112"/>
      <c r="AE295" s="324"/>
      <c r="AF295" s="315"/>
      <c r="AG295" s="323"/>
    </row>
    <row r="296" spans="1:33" ht="15" customHeight="1" thickBot="1" x14ac:dyDescent="0.3">
      <c r="A296" s="1">
        <v>289</v>
      </c>
      <c r="B296" s="328"/>
      <c r="C296" s="24" t="str">
        <f t="shared" si="231"/>
        <v xml:space="preserve">47 ans </v>
      </c>
      <c r="D296" s="25">
        <f t="shared" si="232"/>
        <v>2040</v>
      </c>
      <c r="E296" s="27" t="str">
        <f t="shared" si="236"/>
        <v>24 ans, 0 mois et 29 jours</v>
      </c>
      <c r="F296" s="27" t="s">
        <v>35</v>
      </c>
      <c r="H296" s="26" t="str">
        <f t="shared" si="220"/>
        <v>20 ans, 0 mois et 29 jours</v>
      </c>
      <c r="I296" s="29" t="str">
        <f t="shared" si="263"/>
        <v>21 ans, 5 mois et 29 jours</v>
      </c>
      <c r="J296" s="28">
        <f t="shared" si="239"/>
        <v>51380</v>
      </c>
      <c r="K296" s="29">
        <f t="shared" si="237"/>
        <v>51409</v>
      </c>
      <c r="M296" s="30" t="str">
        <f t="shared" ca="1" si="240"/>
        <v/>
      </c>
      <c r="O296" s="31">
        <f t="shared" si="243"/>
        <v>0</v>
      </c>
      <c r="P296" s="31">
        <f t="shared" si="238"/>
        <v>0</v>
      </c>
      <c r="Y296" s="114" t="str">
        <f t="shared" si="233"/>
        <v/>
      </c>
      <c r="AB296" s="120" t="str">
        <f t="shared" si="260"/>
        <v/>
      </c>
      <c r="AC296" s="313"/>
      <c r="AD296" s="112"/>
      <c r="AE296" s="324"/>
      <c r="AF296" s="316"/>
      <c r="AG296" s="323"/>
    </row>
    <row r="297" spans="1:33" ht="15" customHeight="1" x14ac:dyDescent="0.25">
      <c r="A297" s="1">
        <v>290</v>
      </c>
      <c r="B297" s="328"/>
      <c r="C297" s="24" t="str">
        <f t="shared" si="231"/>
        <v xml:space="preserve">47 ans </v>
      </c>
      <c r="D297" s="25">
        <f t="shared" si="232"/>
        <v>2040</v>
      </c>
      <c r="E297" s="27" t="str">
        <f t="shared" si="236"/>
        <v>24 ans, 1 mois et 30 jours</v>
      </c>
      <c r="F297" s="27" t="s">
        <v>35</v>
      </c>
      <c r="H297" s="26" t="str">
        <f t="shared" si="220"/>
        <v>20 ans, 1 mois et 30 jours</v>
      </c>
      <c r="I297" s="29" t="str">
        <f t="shared" si="263"/>
        <v>21 ans, 6 mois et 30 jours</v>
      </c>
      <c r="J297" s="28">
        <f t="shared" si="239"/>
        <v>51410</v>
      </c>
      <c r="K297" s="29">
        <f t="shared" si="237"/>
        <v>51440</v>
      </c>
      <c r="M297" s="30" t="str">
        <f t="shared" ca="1" si="240"/>
        <v/>
      </c>
      <c r="O297" s="31">
        <f t="shared" si="243"/>
        <v>0</v>
      </c>
      <c r="P297" s="31">
        <f t="shared" si="238"/>
        <v>0</v>
      </c>
      <c r="Y297" s="114" t="str">
        <f t="shared" si="233"/>
        <v/>
      </c>
      <c r="AB297" s="120" t="str">
        <f t="shared" si="260"/>
        <v/>
      </c>
      <c r="AC297" s="311">
        <f>SUM(Y297:Y299)</f>
        <v>0</v>
      </c>
      <c r="AD297" s="112"/>
      <c r="AE297" s="324">
        <v>97</v>
      </c>
      <c r="AF297" s="314">
        <f t="shared" ref="AF297" ca="1" si="264">OFFSET($AJ$13,((MOD(ROW(AE298)*4,3)/2)+1)*COUNTA(AE297)+IF(((MOD(ROW(AE298)*4,3)/2)+1)*COUNTA(AE297)=2,INT(ROW(AE291)/12),0),)</f>
        <v>0</v>
      </c>
      <c r="AG297" s="323" t="str">
        <f t="shared" ref="AG297" si="265">IF(AC297=0,"",IF(AC297&lt;AF297,"Alerte !",1))</f>
        <v/>
      </c>
    </row>
    <row r="298" spans="1:33" ht="15" customHeight="1" x14ac:dyDescent="0.25">
      <c r="A298" s="1">
        <v>291</v>
      </c>
      <c r="B298" s="328"/>
      <c r="C298" s="24" t="str">
        <f t="shared" si="231"/>
        <v xml:space="preserve">47 ans </v>
      </c>
      <c r="D298" s="25">
        <f t="shared" si="232"/>
        <v>2040</v>
      </c>
      <c r="E298" s="27" t="str">
        <f t="shared" si="236"/>
        <v>24 ans, 2 mois et 29 jours</v>
      </c>
      <c r="F298" s="27" t="s">
        <v>35</v>
      </c>
      <c r="H298" s="26" t="str">
        <f t="shared" si="220"/>
        <v>20 ans, 2 mois et 29 jours</v>
      </c>
      <c r="I298" s="29" t="str">
        <f t="shared" si="263"/>
        <v>21 ans, 7 mois et 29 jours</v>
      </c>
      <c r="J298" s="28">
        <f t="shared" si="239"/>
        <v>51441</v>
      </c>
      <c r="K298" s="29">
        <f t="shared" si="237"/>
        <v>51470</v>
      </c>
      <c r="M298" s="30" t="str">
        <f t="shared" ca="1" si="240"/>
        <v/>
      </c>
      <c r="O298" s="31">
        <f t="shared" si="243"/>
        <v>0</v>
      </c>
      <c r="P298" s="31">
        <f t="shared" si="238"/>
        <v>0</v>
      </c>
      <c r="Y298" s="114" t="str">
        <f t="shared" si="233"/>
        <v/>
      </c>
      <c r="AB298" s="120" t="str">
        <f t="shared" si="260"/>
        <v/>
      </c>
      <c r="AC298" s="312"/>
      <c r="AD298" s="112"/>
      <c r="AE298" s="324"/>
      <c r="AF298" s="315"/>
      <c r="AG298" s="323"/>
    </row>
    <row r="299" spans="1:33" ht="15" customHeight="1" thickBot="1" x14ac:dyDescent="0.3">
      <c r="A299" s="1">
        <v>292</v>
      </c>
      <c r="B299" s="328"/>
      <c r="C299" s="24" t="str">
        <f t="shared" si="231"/>
        <v xml:space="preserve">47 ans </v>
      </c>
      <c r="D299" s="25">
        <f t="shared" si="232"/>
        <v>2040</v>
      </c>
      <c r="E299" s="27" t="str">
        <f t="shared" si="236"/>
        <v>24 ans, 3 mois et 30 jours</v>
      </c>
      <c r="F299" s="27" t="s">
        <v>35</v>
      </c>
      <c r="H299" s="26" t="str">
        <f t="shared" si="220"/>
        <v>20 ans, 3 mois et 30 jours</v>
      </c>
      <c r="I299" s="29" t="str">
        <f t="shared" si="263"/>
        <v>21 ans, 8 mois et 30 jours</v>
      </c>
      <c r="J299" s="28">
        <f t="shared" si="239"/>
        <v>51471</v>
      </c>
      <c r="K299" s="29">
        <f t="shared" si="237"/>
        <v>51501</v>
      </c>
      <c r="M299" s="30" t="str">
        <f t="shared" ca="1" si="240"/>
        <v/>
      </c>
      <c r="O299" s="31">
        <f t="shared" si="243"/>
        <v>0</v>
      </c>
      <c r="P299" s="31">
        <f t="shared" si="238"/>
        <v>0</v>
      </c>
      <c r="Y299" s="114" t="str">
        <f t="shared" si="233"/>
        <v/>
      </c>
      <c r="AB299" s="120" t="str">
        <f t="shared" si="260"/>
        <v/>
      </c>
      <c r="AC299" s="313"/>
      <c r="AD299" s="112"/>
      <c r="AE299" s="324"/>
      <c r="AF299" s="316"/>
      <c r="AG299" s="323"/>
    </row>
    <row r="300" spans="1:33" ht="15" customHeight="1" x14ac:dyDescent="0.25">
      <c r="A300" s="1">
        <v>293</v>
      </c>
      <c r="B300" s="328" t="s">
        <v>65</v>
      </c>
      <c r="C300" s="24" t="str">
        <f t="shared" si="231"/>
        <v xml:space="preserve">47 ans </v>
      </c>
      <c r="D300" s="25">
        <f t="shared" si="232"/>
        <v>2041</v>
      </c>
      <c r="E300" s="27" t="str">
        <f t="shared" si="236"/>
        <v>24 ans, 4 mois et 30 jours</v>
      </c>
      <c r="F300" s="27" t="s">
        <v>35</v>
      </c>
      <c r="H300" s="26" t="str">
        <f t="shared" si="220"/>
        <v>20 ans, 4 mois et 30 jours</v>
      </c>
      <c r="I300" s="29" t="str">
        <f t="shared" si="263"/>
        <v>21 ans, 9 mois et 30 jours</v>
      </c>
      <c r="J300" s="28">
        <f t="shared" si="239"/>
        <v>51502</v>
      </c>
      <c r="K300" s="29">
        <f t="shared" si="237"/>
        <v>51532</v>
      </c>
      <c r="M300" s="30" t="str">
        <f t="shared" ca="1" si="240"/>
        <v/>
      </c>
      <c r="O300" s="31">
        <f t="shared" si="243"/>
        <v>0</v>
      </c>
      <c r="P300" s="31">
        <f t="shared" si="238"/>
        <v>0</v>
      </c>
      <c r="Y300" s="114" t="str">
        <f t="shared" si="233"/>
        <v/>
      </c>
      <c r="AB300" s="120" t="str">
        <f t="shared" si="260"/>
        <v/>
      </c>
      <c r="AC300" s="311">
        <f>SUM(Y300:Y302)</f>
        <v>0</v>
      </c>
      <c r="AD300" s="112"/>
      <c r="AE300" s="324">
        <v>98</v>
      </c>
      <c r="AF300" s="314">
        <f t="shared" ref="AF300" ca="1" si="266">OFFSET($AJ$13,((MOD(ROW(AE301)*4,3)/2)+1)*COUNTA(AE300)+IF(((MOD(ROW(AE301)*4,3)/2)+1)*COUNTA(AE300)=2,INT(ROW(AE294)/12),0),)</f>
        <v>0</v>
      </c>
      <c r="AG300" s="323" t="str">
        <f t="shared" ref="AG300" si="267">IF(AC300=0,"",IF(AC300&lt;AF300,"Alerte !",1))</f>
        <v/>
      </c>
    </row>
    <row r="301" spans="1:33" ht="15" customHeight="1" x14ac:dyDescent="0.25">
      <c r="A301" s="1">
        <v>294</v>
      </c>
      <c r="B301" s="328"/>
      <c r="C301" s="24" t="str">
        <f t="shared" si="231"/>
        <v xml:space="preserve">48 ans </v>
      </c>
      <c r="D301" s="25">
        <f t="shared" si="232"/>
        <v>2041</v>
      </c>
      <c r="E301" s="27" t="str">
        <f t="shared" si="236"/>
        <v>24 ans, 5 mois et 27 jours</v>
      </c>
      <c r="F301" s="27" t="s">
        <v>35</v>
      </c>
      <c r="H301" s="26" t="str">
        <f t="shared" si="220"/>
        <v>20 ans, 5 mois et 27 jours</v>
      </c>
      <c r="I301" s="29" t="str">
        <f t="shared" si="263"/>
        <v>21 ans, 10 mois et 27 jours</v>
      </c>
      <c r="J301" s="28">
        <f t="shared" si="239"/>
        <v>51533</v>
      </c>
      <c r="K301" s="29">
        <f t="shared" si="237"/>
        <v>51560</v>
      </c>
      <c r="M301" s="30" t="str">
        <f t="shared" ca="1" si="240"/>
        <v/>
      </c>
      <c r="O301" s="31">
        <f t="shared" si="243"/>
        <v>0</v>
      </c>
      <c r="P301" s="31">
        <f t="shared" si="238"/>
        <v>0</v>
      </c>
      <c r="Y301" s="114" t="str">
        <f t="shared" si="233"/>
        <v/>
      </c>
      <c r="AB301" s="120" t="str">
        <f t="shared" si="260"/>
        <v/>
      </c>
      <c r="AC301" s="312"/>
      <c r="AD301" s="112"/>
      <c r="AE301" s="324"/>
      <c r="AF301" s="315"/>
      <c r="AG301" s="323"/>
    </row>
    <row r="302" spans="1:33" ht="15" customHeight="1" thickBot="1" x14ac:dyDescent="0.3">
      <c r="A302" s="1">
        <v>295</v>
      </c>
      <c r="B302" s="328"/>
      <c r="C302" s="24" t="str">
        <f t="shared" si="231"/>
        <v xml:space="preserve">48 ans </v>
      </c>
      <c r="D302" s="25">
        <f t="shared" si="232"/>
        <v>2041</v>
      </c>
      <c r="E302" s="27" t="str">
        <f t="shared" si="236"/>
        <v>24 ans, 6 mois et 30 jours</v>
      </c>
      <c r="F302" s="27" t="s">
        <v>35</v>
      </c>
      <c r="H302" s="26" t="str">
        <f t="shared" si="220"/>
        <v>20 ans, 6 mois et 30 jours</v>
      </c>
      <c r="I302" s="29" t="str">
        <f t="shared" si="263"/>
        <v>21 ans, 11 mois et 30 jours</v>
      </c>
      <c r="J302" s="28">
        <f t="shared" si="239"/>
        <v>51561</v>
      </c>
      <c r="K302" s="29">
        <f t="shared" si="237"/>
        <v>51591</v>
      </c>
      <c r="M302" s="30" t="str">
        <f t="shared" ca="1" si="240"/>
        <v/>
      </c>
      <c r="O302" s="31">
        <f t="shared" si="243"/>
        <v>0</v>
      </c>
      <c r="P302" s="31">
        <f t="shared" si="238"/>
        <v>0</v>
      </c>
      <c r="Y302" s="114" t="str">
        <f t="shared" si="233"/>
        <v/>
      </c>
      <c r="AB302" s="120" t="str">
        <f t="shared" si="260"/>
        <v/>
      </c>
      <c r="AC302" s="313"/>
      <c r="AD302" s="112"/>
      <c r="AE302" s="324"/>
      <c r="AF302" s="316"/>
      <c r="AG302" s="323"/>
    </row>
    <row r="303" spans="1:33" ht="15" customHeight="1" x14ac:dyDescent="0.25">
      <c r="A303" s="1">
        <v>296</v>
      </c>
      <c r="B303" s="328"/>
      <c r="C303" s="24" t="str">
        <f t="shared" si="231"/>
        <v xml:space="preserve">48 ans </v>
      </c>
      <c r="D303" s="25">
        <f t="shared" si="232"/>
        <v>2041</v>
      </c>
      <c r="E303" s="27" t="str">
        <f t="shared" si="236"/>
        <v>24 ans, 7 mois et 29 jours</v>
      </c>
      <c r="F303" s="27" t="s">
        <v>35</v>
      </c>
      <c r="H303" s="26" t="str">
        <f t="shared" si="220"/>
        <v>20 ans, 7 mois et 29 jours</v>
      </c>
      <c r="I303" s="29" t="str">
        <f t="shared" si="263"/>
        <v>22 ans, 0 mois et 29 jours</v>
      </c>
      <c r="J303" s="28">
        <f t="shared" si="239"/>
        <v>51592</v>
      </c>
      <c r="K303" s="29">
        <f t="shared" si="237"/>
        <v>51621</v>
      </c>
      <c r="M303" s="30" t="str">
        <f t="shared" ca="1" si="240"/>
        <v/>
      </c>
      <c r="O303" s="31">
        <f t="shared" si="243"/>
        <v>0</v>
      </c>
      <c r="P303" s="31">
        <f t="shared" si="238"/>
        <v>0</v>
      </c>
      <c r="Y303" s="114" t="str">
        <f t="shared" si="233"/>
        <v/>
      </c>
      <c r="AB303" s="120" t="str">
        <f t="shared" si="260"/>
        <v/>
      </c>
      <c r="AC303" s="311">
        <f>SUM(Y303:Y305)</f>
        <v>0</v>
      </c>
      <c r="AD303" s="112"/>
      <c r="AE303" s="324">
        <v>99</v>
      </c>
      <c r="AF303" s="314">
        <f t="shared" ref="AF303" ca="1" si="268">OFFSET($AJ$13,((MOD(ROW(AE304)*4,3)/2)+1)*COUNTA(AE303)+IF(((MOD(ROW(AE304)*4,3)/2)+1)*COUNTA(AE303)=2,INT(ROW(AE297)/12),0),)</f>
        <v>0</v>
      </c>
      <c r="AG303" s="323" t="str">
        <f t="shared" ref="AG303" si="269">IF(AC303=0,"",IF(AC303&lt;AF303,"Alerte !",1))</f>
        <v/>
      </c>
    </row>
    <row r="304" spans="1:33" ht="15" customHeight="1" x14ac:dyDescent="0.25">
      <c r="A304" s="1">
        <v>297</v>
      </c>
      <c r="B304" s="328"/>
      <c r="C304" s="24" t="str">
        <f t="shared" si="231"/>
        <v xml:space="preserve">48 ans </v>
      </c>
      <c r="D304" s="25">
        <f t="shared" si="232"/>
        <v>2041</v>
      </c>
      <c r="E304" s="27" t="str">
        <f t="shared" si="236"/>
        <v>24 ans, 8 mois et 30 jours</v>
      </c>
      <c r="F304" s="27" t="s">
        <v>35</v>
      </c>
      <c r="H304" s="26" t="str">
        <f t="shared" si="220"/>
        <v>20 ans, 8 mois et 30 jours</v>
      </c>
      <c r="I304" s="29" t="str">
        <f t="shared" si="263"/>
        <v>22 ans, 1 mois et 30 jours</v>
      </c>
      <c r="J304" s="28">
        <f t="shared" si="239"/>
        <v>51622</v>
      </c>
      <c r="K304" s="29">
        <f t="shared" si="237"/>
        <v>51652</v>
      </c>
      <c r="M304" s="30" t="str">
        <f t="shared" ca="1" si="240"/>
        <v/>
      </c>
      <c r="O304" s="31">
        <f t="shared" si="243"/>
        <v>0</v>
      </c>
      <c r="P304" s="31">
        <f t="shared" si="238"/>
        <v>0</v>
      </c>
      <c r="Y304" s="114" t="str">
        <f t="shared" si="233"/>
        <v/>
      </c>
      <c r="AB304" s="120" t="str">
        <f t="shared" si="260"/>
        <v/>
      </c>
      <c r="AC304" s="312"/>
      <c r="AD304" s="112"/>
      <c r="AE304" s="324"/>
      <c r="AF304" s="315"/>
      <c r="AG304" s="323"/>
    </row>
    <row r="305" spans="1:33" ht="15" customHeight="1" thickBot="1" x14ac:dyDescent="0.3">
      <c r="A305" s="1">
        <v>298</v>
      </c>
      <c r="B305" s="328"/>
      <c r="C305" s="24" t="str">
        <f t="shared" si="231"/>
        <v xml:space="preserve">48 ans </v>
      </c>
      <c r="D305" s="25">
        <f t="shared" si="232"/>
        <v>2041</v>
      </c>
      <c r="E305" s="27" t="str">
        <f t="shared" si="236"/>
        <v>24 ans, 9 mois et 29 jours</v>
      </c>
      <c r="F305" s="27" t="s">
        <v>35</v>
      </c>
      <c r="H305" s="26" t="str">
        <f t="shared" si="220"/>
        <v>20 ans, 9 mois et 29 jours</v>
      </c>
      <c r="I305" s="29" t="str">
        <f t="shared" si="263"/>
        <v>22 ans, 2 mois et 29 jours</v>
      </c>
      <c r="J305" s="28">
        <f t="shared" si="239"/>
        <v>51653</v>
      </c>
      <c r="K305" s="29">
        <f t="shared" si="237"/>
        <v>51682</v>
      </c>
      <c r="M305" s="30" t="str">
        <f t="shared" ca="1" si="240"/>
        <v/>
      </c>
      <c r="O305" s="31">
        <f t="shared" si="243"/>
        <v>0</v>
      </c>
      <c r="P305" s="31">
        <f t="shared" si="238"/>
        <v>0</v>
      </c>
      <c r="Y305" s="114" t="str">
        <f t="shared" si="233"/>
        <v/>
      </c>
      <c r="AB305" s="120" t="str">
        <f t="shared" si="260"/>
        <v/>
      </c>
      <c r="AC305" s="313"/>
      <c r="AD305" s="112"/>
      <c r="AE305" s="324"/>
      <c r="AF305" s="316"/>
      <c r="AG305" s="323"/>
    </row>
    <row r="306" spans="1:33" ht="15" customHeight="1" x14ac:dyDescent="0.25">
      <c r="A306" s="1">
        <v>299</v>
      </c>
      <c r="B306" s="328"/>
      <c r="C306" s="24" t="str">
        <f t="shared" si="231"/>
        <v xml:space="preserve">48 ans </v>
      </c>
      <c r="D306" s="25">
        <f t="shared" si="232"/>
        <v>2041</v>
      </c>
      <c r="E306" s="27" t="str">
        <f t="shared" si="236"/>
        <v>24 ans, 10 mois et 30 jours</v>
      </c>
      <c r="F306" s="27" t="s">
        <v>35</v>
      </c>
      <c r="H306" s="26" t="str">
        <f t="shared" si="220"/>
        <v>20 ans, 10 mois et 30 jours</v>
      </c>
      <c r="I306" s="29" t="str">
        <f t="shared" si="263"/>
        <v>22 ans, 3 mois et 30 jours</v>
      </c>
      <c r="J306" s="28">
        <f t="shared" si="239"/>
        <v>51683</v>
      </c>
      <c r="K306" s="29">
        <f t="shared" si="237"/>
        <v>51713</v>
      </c>
      <c r="M306" s="30" t="str">
        <f t="shared" ca="1" si="240"/>
        <v/>
      </c>
      <c r="O306" s="31">
        <f t="shared" si="243"/>
        <v>0</v>
      </c>
      <c r="P306" s="31">
        <f t="shared" si="238"/>
        <v>0</v>
      </c>
      <c r="Y306" s="114" t="str">
        <f t="shared" si="233"/>
        <v/>
      </c>
      <c r="AB306" s="120" t="str">
        <f t="shared" si="260"/>
        <v/>
      </c>
      <c r="AC306" s="311">
        <f>SUM(Y306:Y308)</f>
        <v>0</v>
      </c>
      <c r="AD306" s="112"/>
      <c r="AE306" s="324">
        <v>100</v>
      </c>
      <c r="AF306" s="314">
        <f t="shared" ref="AF306" ca="1" si="270">OFFSET($AJ$13,((MOD(ROW(AE307)*4,3)/2)+1)*COUNTA(AE306)+IF(((MOD(ROW(AE307)*4,3)/2)+1)*COUNTA(AE306)=2,INT(ROW(AE300)/12),0),)</f>
        <v>0</v>
      </c>
      <c r="AG306" s="323" t="str">
        <f t="shared" ref="AG306" si="271">IF(AC306=0,"",IF(AC306&lt;AF306,"Alerte !",1))</f>
        <v/>
      </c>
    </row>
    <row r="307" spans="1:33" ht="15" customHeight="1" x14ac:dyDescent="0.25">
      <c r="A307" s="1">
        <v>300</v>
      </c>
      <c r="B307" s="328"/>
      <c r="C307" s="24" t="str">
        <f t="shared" si="231"/>
        <v xml:space="preserve">48 ans </v>
      </c>
      <c r="D307" s="25">
        <f t="shared" si="232"/>
        <v>2041</v>
      </c>
      <c r="E307" s="27" t="str">
        <f t="shared" si="236"/>
        <v>24 ans, 11 mois et 30 jours</v>
      </c>
      <c r="F307" s="27" t="s">
        <v>35</v>
      </c>
      <c r="H307" s="26" t="str">
        <f t="shared" si="220"/>
        <v>20 ans, 11 mois et 30 jours</v>
      </c>
      <c r="I307" s="29" t="str">
        <f t="shared" si="263"/>
        <v>22 ans, 4 mois et 30 jours</v>
      </c>
      <c r="J307" s="28">
        <f t="shared" si="239"/>
        <v>51714</v>
      </c>
      <c r="K307" s="29">
        <f t="shared" si="237"/>
        <v>51744</v>
      </c>
      <c r="M307" s="30" t="str">
        <f t="shared" ca="1" si="240"/>
        <v/>
      </c>
      <c r="O307" s="31">
        <f t="shared" si="243"/>
        <v>0</v>
      </c>
      <c r="P307" s="31">
        <f t="shared" si="238"/>
        <v>0</v>
      </c>
      <c r="Y307" s="114" t="str">
        <f t="shared" si="233"/>
        <v/>
      </c>
      <c r="AB307" s="120" t="str">
        <f t="shared" si="260"/>
        <v/>
      </c>
      <c r="AC307" s="312"/>
      <c r="AD307" s="112"/>
      <c r="AE307" s="324"/>
      <c r="AF307" s="315"/>
      <c r="AG307" s="323"/>
    </row>
    <row r="308" spans="1:33" ht="15" customHeight="1" thickBot="1" x14ac:dyDescent="0.3">
      <c r="A308" s="1">
        <v>301</v>
      </c>
      <c r="B308" s="328"/>
      <c r="C308" s="24" t="str">
        <f t="shared" si="231"/>
        <v xml:space="preserve">48 ans </v>
      </c>
      <c r="D308" s="25">
        <f t="shared" si="232"/>
        <v>2041</v>
      </c>
      <c r="E308" s="27" t="str">
        <f t="shared" si="236"/>
        <v>25 ans, 0 mois et 29 jours</v>
      </c>
      <c r="F308" s="27" t="s">
        <v>35</v>
      </c>
      <c r="H308" s="26" t="str">
        <f t="shared" si="220"/>
        <v>21 ans, 0 mois et 29 jours</v>
      </c>
      <c r="I308" s="29" t="str">
        <f t="shared" si="263"/>
        <v>22 ans, 5 mois et 29 jours</v>
      </c>
      <c r="J308" s="28">
        <f t="shared" si="239"/>
        <v>51745</v>
      </c>
      <c r="K308" s="29">
        <f t="shared" si="237"/>
        <v>51774</v>
      </c>
      <c r="M308" s="30" t="str">
        <f t="shared" ca="1" si="240"/>
        <v/>
      </c>
      <c r="O308" s="31">
        <f t="shared" si="243"/>
        <v>0</v>
      </c>
      <c r="P308" s="31">
        <f t="shared" si="238"/>
        <v>0</v>
      </c>
      <c r="Y308" s="114" t="str">
        <f t="shared" si="233"/>
        <v/>
      </c>
      <c r="AB308" s="120" t="str">
        <f t="shared" si="260"/>
        <v/>
      </c>
      <c r="AC308" s="313"/>
      <c r="AD308" s="112"/>
      <c r="AE308" s="324"/>
      <c r="AF308" s="316"/>
      <c r="AG308" s="323"/>
    </row>
    <row r="309" spans="1:33" ht="15" customHeight="1" x14ac:dyDescent="0.25">
      <c r="A309" s="1">
        <v>302</v>
      </c>
      <c r="B309" s="328"/>
      <c r="C309" s="24" t="str">
        <f t="shared" si="231"/>
        <v xml:space="preserve">48 ans </v>
      </c>
      <c r="D309" s="25">
        <f t="shared" si="232"/>
        <v>2041</v>
      </c>
      <c r="E309" s="27" t="str">
        <f t="shared" si="236"/>
        <v>25 ans, 1 mois et 30 jours</v>
      </c>
      <c r="F309" s="27" t="s">
        <v>35</v>
      </c>
      <c r="H309" s="26" t="str">
        <f t="shared" si="220"/>
        <v>21 ans, 1 mois et 30 jours</v>
      </c>
      <c r="I309" s="29" t="str">
        <f t="shared" si="263"/>
        <v>22 ans, 6 mois et 30 jours</v>
      </c>
      <c r="J309" s="28">
        <f t="shared" si="239"/>
        <v>51775</v>
      </c>
      <c r="K309" s="29">
        <f t="shared" si="237"/>
        <v>51805</v>
      </c>
      <c r="M309" s="30" t="str">
        <f t="shared" ca="1" si="240"/>
        <v/>
      </c>
      <c r="O309" s="31">
        <f t="shared" si="243"/>
        <v>0</v>
      </c>
      <c r="P309" s="31">
        <f t="shared" si="238"/>
        <v>0</v>
      </c>
      <c r="Y309" s="114" t="str">
        <f t="shared" si="233"/>
        <v/>
      </c>
      <c r="AB309" s="120" t="str">
        <f t="shared" si="260"/>
        <v/>
      </c>
      <c r="AC309" s="311">
        <f>SUM(Y309:Y311)</f>
        <v>0</v>
      </c>
      <c r="AD309" s="112"/>
      <c r="AE309" s="324">
        <v>101</v>
      </c>
      <c r="AF309" s="314">
        <f t="shared" ref="AF309" ca="1" si="272">OFFSET($AJ$13,((MOD(ROW(AE310)*4,3)/2)+1)*COUNTA(AE309)+IF(((MOD(ROW(AE310)*4,3)/2)+1)*COUNTA(AE309)=2,INT(ROW(AE303)/12),0),)</f>
        <v>0</v>
      </c>
      <c r="AG309" s="323" t="str">
        <f t="shared" ref="AG309" si="273">IF(AC309=0,"",IF(AC309&lt;AF309,"Alerte !",1))</f>
        <v/>
      </c>
    </row>
    <row r="310" spans="1:33" ht="15" customHeight="1" x14ac:dyDescent="0.25">
      <c r="A310" s="1">
        <v>303</v>
      </c>
      <c r="B310" s="328"/>
      <c r="C310" s="24" t="str">
        <f t="shared" si="231"/>
        <v xml:space="preserve">48 ans </v>
      </c>
      <c r="D310" s="25">
        <f t="shared" si="232"/>
        <v>2041</v>
      </c>
      <c r="E310" s="27" t="str">
        <f t="shared" si="236"/>
        <v>25 ans, 2 mois et 29 jours</v>
      </c>
      <c r="F310" s="27" t="s">
        <v>35</v>
      </c>
      <c r="H310" s="26" t="str">
        <f t="shared" si="220"/>
        <v>21 ans, 2 mois et 29 jours</v>
      </c>
      <c r="I310" s="29" t="str">
        <f t="shared" si="263"/>
        <v>22 ans, 7 mois et 29 jours</v>
      </c>
      <c r="J310" s="28">
        <f t="shared" si="239"/>
        <v>51806</v>
      </c>
      <c r="K310" s="29">
        <f t="shared" si="237"/>
        <v>51835</v>
      </c>
      <c r="M310" s="30" t="str">
        <f t="shared" ca="1" si="240"/>
        <v/>
      </c>
      <c r="O310" s="31">
        <f t="shared" si="243"/>
        <v>0</v>
      </c>
      <c r="P310" s="31">
        <f t="shared" si="238"/>
        <v>0</v>
      </c>
      <c r="Y310" s="114" t="str">
        <f t="shared" si="233"/>
        <v/>
      </c>
      <c r="AB310" s="120" t="str">
        <f t="shared" si="260"/>
        <v/>
      </c>
      <c r="AC310" s="312"/>
      <c r="AD310" s="112"/>
      <c r="AE310" s="324"/>
      <c r="AF310" s="315"/>
      <c r="AG310" s="323"/>
    </row>
    <row r="311" spans="1:33" ht="15" customHeight="1" thickBot="1" x14ac:dyDescent="0.3">
      <c r="A311" s="1">
        <v>304</v>
      </c>
      <c r="B311" s="328"/>
      <c r="C311" s="24" t="str">
        <f t="shared" si="231"/>
        <v xml:space="preserve">48 ans </v>
      </c>
      <c r="D311" s="25">
        <f t="shared" si="232"/>
        <v>2041</v>
      </c>
      <c r="E311" s="27" t="str">
        <f t="shared" si="236"/>
        <v>25 ans, 3 mois et 30 jours</v>
      </c>
      <c r="F311" s="27" t="s">
        <v>35</v>
      </c>
      <c r="H311" s="26" t="str">
        <f t="shared" si="220"/>
        <v>21 ans, 3 mois et 30 jours</v>
      </c>
      <c r="I311" s="29" t="str">
        <f t="shared" si="263"/>
        <v>22 ans, 8 mois et 30 jours</v>
      </c>
      <c r="J311" s="28">
        <f t="shared" si="239"/>
        <v>51836</v>
      </c>
      <c r="K311" s="29">
        <f t="shared" si="237"/>
        <v>51866</v>
      </c>
      <c r="M311" s="30" t="str">
        <f t="shared" ca="1" si="240"/>
        <v/>
      </c>
      <c r="O311" s="31">
        <f t="shared" si="243"/>
        <v>0</v>
      </c>
      <c r="P311" s="31">
        <f t="shared" si="238"/>
        <v>0</v>
      </c>
      <c r="Y311" s="114" t="str">
        <f t="shared" si="233"/>
        <v/>
      </c>
      <c r="AB311" s="120" t="str">
        <f t="shared" si="260"/>
        <v/>
      </c>
      <c r="AC311" s="313"/>
      <c r="AD311" s="112"/>
      <c r="AE311" s="324"/>
      <c r="AF311" s="316"/>
      <c r="AG311" s="323"/>
    </row>
    <row r="312" spans="1:33" ht="15" customHeight="1" x14ac:dyDescent="0.25">
      <c r="A312" s="1">
        <v>305</v>
      </c>
      <c r="B312" s="328" t="s">
        <v>66</v>
      </c>
      <c r="C312" s="24" t="str">
        <f t="shared" si="231"/>
        <v xml:space="preserve">48 ans </v>
      </c>
      <c r="D312" s="25">
        <f t="shared" si="232"/>
        <v>2042</v>
      </c>
      <c r="E312" s="27" t="str">
        <f t="shared" si="236"/>
        <v>25 ans, 4 mois et 30 jours</v>
      </c>
      <c r="F312" s="27" t="s">
        <v>35</v>
      </c>
      <c r="H312" s="26" t="str">
        <f t="shared" ref="H312:H375" si="274">IF(A312="","",DATEDIF($J$56,K312,"y")&amp;IF(DATEDIF($J$56,K312,"y")&gt;1," ans, "," an, ")&amp;DATEDIF($J$56,K312,"ym")&amp;" mois et "&amp;DATEDIF($J$56,K312,"md")&amp;IF(DATEDIF(
$J$56,K312,"md")&gt;1," jours"," jour"))</f>
        <v>21 ans, 4 mois et 30 jours</v>
      </c>
      <c r="I312" s="29" t="str">
        <f t="shared" si="263"/>
        <v>22 ans, 9 mois et 30 jours</v>
      </c>
      <c r="J312" s="28">
        <f t="shared" si="239"/>
        <v>51867</v>
      </c>
      <c r="K312" s="29">
        <f t="shared" si="237"/>
        <v>51897</v>
      </c>
      <c r="M312" s="30" t="str">
        <f t="shared" ca="1" si="240"/>
        <v/>
      </c>
      <c r="O312" s="31">
        <f t="shared" si="243"/>
        <v>0</v>
      </c>
      <c r="P312" s="31">
        <f t="shared" si="238"/>
        <v>0</v>
      </c>
      <c r="Y312" s="114" t="str">
        <f t="shared" si="233"/>
        <v/>
      </c>
      <c r="AB312" s="120" t="str">
        <f t="shared" si="260"/>
        <v/>
      </c>
      <c r="AC312" s="311">
        <f>SUM(Y312:Y314)</f>
        <v>0</v>
      </c>
      <c r="AD312" s="112"/>
      <c r="AE312" s="324">
        <v>102</v>
      </c>
      <c r="AF312" s="314">
        <f t="shared" ref="AF312" ca="1" si="275">OFFSET($AJ$13,((MOD(ROW(AE313)*4,3)/2)+1)*COUNTA(AE312)+IF(((MOD(ROW(AE313)*4,3)/2)+1)*COUNTA(AE312)=2,INT(ROW(AE306)/12),0),)</f>
        <v>0</v>
      </c>
      <c r="AG312" s="323" t="str">
        <f t="shared" ref="AG312" si="276">IF(AC312=0,"",IF(AC312&lt;AF312,"Alerte !",1))</f>
        <v/>
      </c>
    </row>
    <row r="313" spans="1:33" ht="15" customHeight="1" x14ac:dyDescent="0.25">
      <c r="A313" s="1">
        <v>306</v>
      </c>
      <c r="B313" s="328"/>
      <c r="C313" s="24" t="str">
        <f t="shared" si="231"/>
        <v xml:space="preserve">49 ans </v>
      </c>
      <c r="D313" s="25">
        <f t="shared" si="232"/>
        <v>2042</v>
      </c>
      <c r="E313" s="27" t="str">
        <f t="shared" si="236"/>
        <v>25 ans, 5 mois et 27 jours</v>
      </c>
      <c r="F313" s="27" t="s">
        <v>35</v>
      </c>
      <c r="H313" s="26" t="str">
        <f t="shared" si="274"/>
        <v>21 ans, 5 mois et 27 jours</v>
      </c>
      <c r="I313" s="29" t="str">
        <f t="shared" si="263"/>
        <v>22 ans, 10 mois et 27 jours</v>
      </c>
      <c r="J313" s="28">
        <f t="shared" si="239"/>
        <v>51898</v>
      </c>
      <c r="K313" s="29">
        <f t="shared" si="237"/>
        <v>51925</v>
      </c>
      <c r="M313" s="30" t="str">
        <f t="shared" ca="1" si="240"/>
        <v/>
      </c>
      <c r="O313" s="31">
        <f t="shared" si="243"/>
        <v>0</v>
      </c>
      <c r="P313" s="31">
        <f t="shared" si="238"/>
        <v>0</v>
      </c>
      <c r="Y313" s="114" t="str">
        <f t="shared" si="233"/>
        <v/>
      </c>
      <c r="AB313" s="120" t="str">
        <f t="shared" si="260"/>
        <v/>
      </c>
      <c r="AC313" s="312"/>
      <c r="AD313" s="112"/>
      <c r="AE313" s="324"/>
      <c r="AF313" s="315"/>
      <c r="AG313" s="323"/>
    </row>
    <row r="314" spans="1:33" ht="15" customHeight="1" thickBot="1" x14ac:dyDescent="0.3">
      <c r="A314" s="1">
        <v>307</v>
      </c>
      <c r="B314" s="328"/>
      <c r="C314" s="24" t="str">
        <f t="shared" si="231"/>
        <v xml:space="preserve">49 ans </v>
      </c>
      <c r="D314" s="25">
        <f t="shared" si="232"/>
        <v>2042</v>
      </c>
      <c r="E314" s="27" t="str">
        <f t="shared" si="236"/>
        <v>25 ans, 6 mois et 30 jours</v>
      </c>
      <c r="F314" s="27" t="s">
        <v>35</v>
      </c>
      <c r="H314" s="26" t="str">
        <f t="shared" si="274"/>
        <v>21 ans, 6 mois et 30 jours</v>
      </c>
      <c r="I314" s="29" t="str">
        <f t="shared" si="263"/>
        <v>22 ans, 11 mois et 30 jours</v>
      </c>
      <c r="J314" s="28">
        <f t="shared" si="239"/>
        <v>51926</v>
      </c>
      <c r="K314" s="29">
        <f t="shared" si="237"/>
        <v>51956</v>
      </c>
      <c r="M314" s="30" t="str">
        <f t="shared" ca="1" si="240"/>
        <v/>
      </c>
      <c r="O314" s="31">
        <f t="shared" si="243"/>
        <v>0</v>
      </c>
      <c r="P314" s="31">
        <f t="shared" si="238"/>
        <v>0</v>
      </c>
      <c r="Y314" s="114" t="str">
        <f t="shared" si="233"/>
        <v/>
      </c>
      <c r="AB314" s="120" t="str">
        <f t="shared" si="260"/>
        <v/>
      </c>
      <c r="AC314" s="313"/>
      <c r="AD314" s="112"/>
      <c r="AE314" s="324"/>
      <c r="AF314" s="316"/>
      <c r="AG314" s="323"/>
    </row>
    <row r="315" spans="1:33" ht="15" customHeight="1" x14ac:dyDescent="0.25">
      <c r="A315" s="1">
        <v>308</v>
      </c>
      <c r="B315" s="328"/>
      <c r="C315" s="24" t="str">
        <f t="shared" si="231"/>
        <v xml:space="preserve">49 ans </v>
      </c>
      <c r="D315" s="25">
        <f t="shared" si="232"/>
        <v>2042</v>
      </c>
      <c r="E315" s="27" t="str">
        <f t="shared" si="236"/>
        <v>25 ans, 7 mois et 29 jours</v>
      </c>
      <c r="F315" s="27" t="s">
        <v>35</v>
      </c>
      <c r="H315" s="26" t="str">
        <f t="shared" si="274"/>
        <v>21 ans, 7 mois et 29 jours</v>
      </c>
      <c r="I315" s="29" t="str">
        <f t="shared" si="263"/>
        <v>23 ans, 0 mois et 29 jours</v>
      </c>
      <c r="J315" s="28">
        <f t="shared" si="239"/>
        <v>51957</v>
      </c>
      <c r="K315" s="29">
        <f t="shared" si="237"/>
        <v>51986</v>
      </c>
      <c r="M315" s="30" t="str">
        <f t="shared" ca="1" si="240"/>
        <v/>
      </c>
      <c r="O315" s="31">
        <f t="shared" si="243"/>
        <v>0</v>
      </c>
      <c r="P315" s="31">
        <f t="shared" si="238"/>
        <v>0</v>
      </c>
      <c r="Y315" s="114" t="str">
        <f t="shared" si="233"/>
        <v/>
      </c>
      <c r="AB315" s="120" t="str">
        <f t="shared" si="260"/>
        <v/>
      </c>
      <c r="AC315" s="311">
        <f>SUM(Y315:Y317)</f>
        <v>0</v>
      </c>
      <c r="AD315" s="112"/>
      <c r="AE315" s="324">
        <v>103</v>
      </c>
      <c r="AF315" s="314">
        <f t="shared" ref="AF315" ca="1" si="277">OFFSET($AJ$13,((MOD(ROW(AE316)*4,3)/2)+1)*COUNTA(AE315)+IF(((MOD(ROW(AE316)*4,3)/2)+1)*COUNTA(AE315)=2,INT(ROW(AE309)/12),0),)</f>
        <v>0</v>
      </c>
      <c r="AG315" s="323" t="str">
        <f t="shared" ref="AG315" si="278">IF(AC315=0,"",IF(AC315&lt;AF315,"Alerte !",1))</f>
        <v/>
      </c>
    </row>
    <row r="316" spans="1:33" ht="15" customHeight="1" x14ac:dyDescent="0.25">
      <c r="A316" s="1">
        <v>309</v>
      </c>
      <c r="B316" s="328"/>
      <c r="C316" s="24" t="str">
        <f t="shared" si="231"/>
        <v xml:space="preserve">49 ans </v>
      </c>
      <c r="D316" s="25">
        <f t="shared" si="232"/>
        <v>2042</v>
      </c>
      <c r="E316" s="27" t="str">
        <f t="shared" si="236"/>
        <v>25 ans, 8 mois et 30 jours</v>
      </c>
      <c r="F316" s="27" t="s">
        <v>35</v>
      </c>
      <c r="H316" s="26" t="str">
        <f t="shared" si="274"/>
        <v>21 ans, 8 mois et 30 jours</v>
      </c>
      <c r="I316" s="29" t="str">
        <f t="shared" si="263"/>
        <v>23 ans, 1 mois et 30 jours</v>
      </c>
      <c r="J316" s="28">
        <f t="shared" si="239"/>
        <v>51987</v>
      </c>
      <c r="K316" s="29">
        <f t="shared" si="237"/>
        <v>52017</v>
      </c>
      <c r="M316" s="30" t="str">
        <f t="shared" ca="1" si="240"/>
        <v/>
      </c>
      <c r="O316" s="31">
        <f t="shared" si="243"/>
        <v>0</v>
      </c>
      <c r="P316" s="31">
        <f t="shared" si="238"/>
        <v>0</v>
      </c>
      <c r="Y316" s="114" t="str">
        <f t="shared" si="233"/>
        <v/>
      </c>
      <c r="AB316" s="120" t="str">
        <f t="shared" si="260"/>
        <v/>
      </c>
      <c r="AC316" s="312"/>
      <c r="AD316" s="112"/>
      <c r="AE316" s="324"/>
      <c r="AF316" s="315"/>
      <c r="AG316" s="323"/>
    </row>
    <row r="317" spans="1:33" ht="15" customHeight="1" thickBot="1" x14ac:dyDescent="0.3">
      <c r="A317" s="1">
        <v>310</v>
      </c>
      <c r="B317" s="328"/>
      <c r="C317" s="24" t="str">
        <f t="shared" si="231"/>
        <v xml:space="preserve">49 ans </v>
      </c>
      <c r="D317" s="25">
        <f t="shared" si="232"/>
        <v>2042</v>
      </c>
      <c r="E317" s="27" t="str">
        <f t="shared" si="236"/>
        <v>25 ans, 9 mois et 29 jours</v>
      </c>
      <c r="F317" s="27" t="s">
        <v>35</v>
      </c>
      <c r="H317" s="26" t="str">
        <f t="shared" si="274"/>
        <v>21 ans, 9 mois et 29 jours</v>
      </c>
      <c r="I317" s="29" t="str">
        <f t="shared" si="263"/>
        <v>23 ans, 2 mois et 29 jours</v>
      </c>
      <c r="J317" s="28">
        <f t="shared" si="239"/>
        <v>52018</v>
      </c>
      <c r="K317" s="29">
        <f t="shared" si="237"/>
        <v>52047</v>
      </c>
      <c r="M317" s="30" t="str">
        <f t="shared" ca="1" si="240"/>
        <v/>
      </c>
      <c r="O317" s="31">
        <f t="shared" si="243"/>
        <v>0</v>
      </c>
      <c r="P317" s="31">
        <f t="shared" si="238"/>
        <v>0</v>
      </c>
      <c r="Y317" s="114" t="str">
        <f t="shared" si="233"/>
        <v/>
      </c>
      <c r="AB317" s="120" t="str">
        <f t="shared" si="260"/>
        <v/>
      </c>
      <c r="AC317" s="313"/>
      <c r="AD317" s="112"/>
      <c r="AE317" s="324"/>
      <c r="AF317" s="316"/>
      <c r="AG317" s="323"/>
    </row>
    <row r="318" spans="1:33" ht="15" customHeight="1" x14ac:dyDescent="0.25">
      <c r="A318" s="1">
        <v>311</v>
      </c>
      <c r="B318" s="328"/>
      <c r="C318" s="24" t="str">
        <f t="shared" si="231"/>
        <v xml:space="preserve">49 ans </v>
      </c>
      <c r="D318" s="25">
        <f t="shared" si="232"/>
        <v>2042</v>
      </c>
      <c r="E318" s="27" t="str">
        <f t="shared" si="236"/>
        <v>25 ans, 10 mois et 30 jours</v>
      </c>
      <c r="F318" s="27" t="s">
        <v>35</v>
      </c>
      <c r="H318" s="26" t="str">
        <f t="shared" si="274"/>
        <v>21 ans, 10 mois et 30 jours</v>
      </c>
      <c r="I318" s="29" t="str">
        <f t="shared" si="263"/>
        <v>23 ans, 3 mois et 30 jours</v>
      </c>
      <c r="J318" s="28">
        <f t="shared" si="239"/>
        <v>52048</v>
      </c>
      <c r="K318" s="29">
        <f t="shared" si="237"/>
        <v>52078</v>
      </c>
      <c r="M318" s="30" t="str">
        <f t="shared" ca="1" si="240"/>
        <v/>
      </c>
      <c r="O318" s="31">
        <f t="shared" si="243"/>
        <v>0</v>
      </c>
      <c r="P318" s="31">
        <f t="shared" si="238"/>
        <v>0</v>
      </c>
      <c r="Y318" s="114" t="str">
        <f t="shared" si="233"/>
        <v/>
      </c>
      <c r="AB318" s="120" t="str">
        <f t="shared" si="260"/>
        <v/>
      </c>
      <c r="AC318" s="311">
        <f>SUM(Y318:Y320)</f>
        <v>0</v>
      </c>
      <c r="AD318" s="112"/>
      <c r="AE318" s="324">
        <v>104</v>
      </c>
      <c r="AF318" s="314">
        <f t="shared" ref="AF318" ca="1" si="279">OFFSET($AJ$13,((MOD(ROW(AE319)*4,3)/2)+1)*COUNTA(AE318)+IF(((MOD(ROW(AE319)*4,3)/2)+1)*COUNTA(AE318)=2,INT(ROW(AE312)/12),0),)</f>
        <v>0</v>
      </c>
      <c r="AG318" s="323" t="str">
        <f t="shared" ref="AG318" si="280">IF(AC318=0,"",IF(AC318&lt;AF318,"Alerte !",1))</f>
        <v/>
      </c>
    </row>
    <row r="319" spans="1:33" ht="15" customHeight="1" x14ac:dyDescent="0.25">
      <c r="A319" s="1">
        <v>312</v>
      </c>
      <c r="B319" s="328"/>
      <c r="C319" s="24" t="str">
        <f t="shared" si="231"/>
        <v xml:space="preserve">49 ans </v>
      </c>
      <c r="D319" s="25">
        <f t="shared" si="232"/>
        <v>2042</v>
      </c>
      <c r="E319" s="27" t="str">
        <f t="shared" si="236"/>
        <v>25 ans, 11 mois et 30 jours</v>
      </c>
      <c r="F319" s="27" t="s">
        <v>35</v>
      </c>
      <c r="H319" s="26" t="str">
        <f t="shared" si="274"/>
        <v>21 ans, 11 mois et 30 jours</v>
      </c>
      <c r="I319" s="29" t="str">
        <f t="shared" si="263"/>
        <v>23 ans, 4 mois et 30 jours</v>
      </c>
      <c r="J319" s="28">
        <f t="shared" si="239"/>
        <v>52079</v>
      </c>
      <c r="K319" s="29">
        <f t="shared" si="237"/>
        <v>52109</v>
      </c>
      <c r="M319" s="30" t="str">
        <f t="shared" ca="1" si="240"/>
        <v/>
      </c>
      <c r="O319" s="31">
        <f t="shared" si="243"/>
        <v>0</v>
      </c>
      <c r="P319" s="31">
        <f t="shared" si="238"/>
        <v>0</v>
      </c>
      <c r="Y319" s="114" t="str">
        <f t="shared" si="233"/>
        <v/>
      </c>
      <c r="AB319" s="120" t="str">
        <f t="shared" si="260"/>
        <v/>
      </c>
      <c r="AC319" s="312"/>
      <c r="AD319" s="112"/>
      <c r="AE319" s="324"/>
      <c r="AF319" s="315"/>
      <c r="AG319" s="323"/>
    </row>
    <row r="320" spans="1:33" ht="15" customHeight="1" thickBot="1" x14ac:dyDescent="0.3">
      <c r="A320" s="1">
        <v>313</v>
      </c>
      <c r="B320" s="328"/>
      <c r="C320" s="24" t="str">
        <f t="shared" si="231"/>
        <v xml:space="preserve">49 ans </v>
      </c>
      <c r="D320" s="25">
        <f t="shared" si="232"/>
        <v>2042</v>
      </c>
      <c r="E320" s="27" t="str">
        <f t="shared" si="236"/>
        <v>26 ans, 0 mois et 29 jours</v>
      </c>
      <c r="F320" s="27" t="s">
        <v>35</v>
      </c>
      <c r="H320" s="26" t="str">
        <f t="shared" si="274"/>
        <v>22 ans, 0 mois et 29 jours</v>
      </c>
      <c r="I320" s="29" t="str">
        <f t="shared" si="263"/>
        <v>23 ans, 5 mois et 29 jours</v>
      </c>
      <c r="J320" s="28">
        <f t="shared" si="239"/>
        <v>52110</v>
      </c>
      <c r="K320" s="29">
        <f t="shared" si="237"/>
        <v>52139</v>
      </c>
      <c r="M320" s="30" t="str">
        <f t="shared" ca="1" si="240"/>
        <v/>
      </c>
      <c r="O320" s="31">
        <f t="shared" si="243"/>
        <v>0</v>
      </c>
      <c r="P320" s="31">
        <f t="shared" si="238"/>
        <v>0</v>
      </c>
      <c r="Y320" s="114" t="str">
        <f t="shared" si="233"/>
        <v/>
      </c>
      <c r="AB320" s="120" t="str">
        <f t="shared" si="260"/>
        <v/>
      </c>
      <c r="AC320" s="313"/>
      <c r="AD320" s="112"/>
      <c r="AE320" s="324"/>
      <c r="AF320" s="316"/>
      <c r="AG320" s="323"/>
    </row>
    <row r="321" spans="1:33" ht="15" customHeight="1" x14ac:dyDescent="0.25">
      <c r="A321" s="1">
        <v>314</v>
      </c>
      <c r="B321" s="328"/>
      <c r="C321" s="24" t="str">
        <f t="shared" si="231"/>
        <v xml:space="preserve">49 ans </v>
      </c>
      <c r="D321" s="25">
        <f t="shared" si="232"/>
        <v>2042</v>
      </c>
      <c r="E321" s="27" t="str">
        <f t="shared" si="236"/>
        <v>26 ans, 1 mois et 30 jours</v>
      </c>
      <c r="F321" s="27" t="s">
        <v>35</v>
      </c>
      <c r="H321" s="26" t="str">
        <f t="shared" si="274"/>
        <v>22 ans, 1 mois et 30 jours</v>
      </c>
      <c r="I321" s="29" t="str">
        <f t="shared" si="263"/>
        <v>23 ans, 6 mois et 30 jours</v>
      </c>
      <c r="J321" s="28">
        <f t="shared" si="239"/>
        <v>52140</v>
      </c>
      <c r="K321" s="29">
        <f t="shared" si="237"/>
        <v>52170</v>
      </c>
      <c r="M321" s="30" t="str">
        <f t="shared" ca="1" si="240"/>
        <v/>
      </c>
      <c r="O321" s="31">
        <f t="shared" si="243"/>
        <v>0</v>
      </c>
      <c r="P321" s="31">
        <f t="shared" si="238"/>
        <v>0</v>
      </c>
      <c r="Y321" s="114" t="str">
        <f t="shared" si="233"/>
        <v/>
      </c>
      <c r="AB321" s="120" t="str">
        <f t="shared" si="260"/>
        <v/>
      </c>
      <c r="AC321" s="311">
        <f>SUM(Y321:Y323)</f>
        <v>0</v>
      </c>
      <c r="AD321" s="112"/>
      <c r="AE321" s="324">
        <v>105</v>
      </c>
      <c r="AF321" s="314">
        <f t="shared" ref="AF321" ca="1" si="281">OFFSET($AJ$13,((MOD(ROW(AE322)*4,3)/2)+1)*COUNTA(AE321)+IF(((MOD(ROW(AE322)*4,3)/2)+1)*COUNTA(AE321)=2,INT(ROW(AE315)/12),0),)</f>
        <v>0</v>
      </c>
      <c r="AG321" s="323" t="str">
        <f t="shared" ref="AG321" si="282">IF(AC321=0,"",IF(AC321&lt;AF321,"Alerte !",1))</f>
        <v/>
      </c>
    </row>
    <row r="322" spans="1:33" ht="15" customHeight="1" x14ac:dyDescent="0.25">
      <c r="A322" s="1">
        <v>315</v>
      </c>
      <c r="B322" s="328"/>
      <c r="C322" s="24" t="str">
        <f t="shared" si="231"/>
        <v xml:space="preserve">49 ans </v>
      </c>
      <c r="D322" s="25">
        <f t="shared" si="232"/>
        <v>2042</v>
      </c>
      <c r="E322" s="27" t="str">
        <f t="shared" si="236"/>
        <v>26 ans, 2 mois et 29 jours</v>
      </c>
      <c r="F322" s="27" t="s">
        <v>35</v>
      </c>
      <c r="H322" s="26" t="str">
        <f t="shared" si="274"/>
        <v>22 ans, 2 mois et 29 jours</v>
      </c>
      <c r="I322" s="29" t="str">
        <f t="shared" si="263"/>
        <v>23 ans, 7 mois et 29 jours</v>
      </c>
      <c r="J322" s="28">
        <f t="shared" si="239"/>
        <v>52171</v>
      </c>
      <c r="K322" s="29">
        <f t="shared" si="237"/>
        <v>52200</v>
      </c>
      <c r="M322" s="30" t="str">
        <f t="shared" ca="1" si="240"/>
        <v/>
      </c>
      <c r="O322" s="31">
        <f t="shared" si="243"/>
        <v>0</v>
      </c>
      <c r="P322" s="31">
        <f t="shared" si="238"/>
        <v>0</v>
      </c>
      <c r="Y322" s="114" t="str">
        <f t="shared" si="233"/>
        <v/>
      </c>
      <c r="AB322" s="120" t="str">
        <f t="shared" si="260"/>
        <v/>
      </c>
      <c r="AC322" s="312"/>
      <c r="AD322" s="112"/>
      <c r="AE322" s="324"/>
      <c r="AF322" s="315"/>
      <c r="AG322" s="323"/>
    </row>
    <row r="323" spans="1:33" ht="15" customHeight="1" thickBot="1" x14ac:dyDescent="0.3">
      <c r="A323" s="1">
        <v>316</v>
      </c>
      <c r="B323" s="328"/>
      <c r="C323" s="24" t="str">
        <f t="shared" si="231"/>
        <v xml:space="preserve">49 ans </v>
      </c>
      <c r="D323" s="25">
        <f t="shared" si="232"/>
        <v>2042</v>
      </c>
      <c r="E323" s="27" t="str">
        <f t="shared" si="236"/>
        <v>26 ans, 3 mois et 30 jours</v>
      </c>
      <c r="F323" s="27" t="s">
        <v>35</v>
      </c>
      <c r="H323" s="26" t="str">
        <f t="shared" si="274"/>
        <v>22 ans, 3 mois et 30 jours</v>
      </c>
      <c r="I323" s="29" t="str">
        <f t="shared" si="263"/>
        <v>23 ans, 8 mois et 30 jours</v>
      </c>
      <c r="J323" s="28">
        <f t="shared" si="239"/>
        <v>52201</v>
      </c>
      <c r="K323" s="29">
        <f t="shared" si="237"/>
        <v>52231</v>
      </c>
      <c r="M323" s="30" t="str">
        <f t="shared" ca="1" si="240"/>
        <v/>
      </c>
      <c r="O323" s="31">
        <f t="shared" si="243"/>
        <v>0</v>
      </c>
      <c r="P323" s="31">
        <f t="shared" si="238"/>
        <v>0</v>
      </c>
      <c r="Y323" s="114" t="str">
        <f t="shared" si="233"/>
        <v/>
      </c>
      <c r="AB323" s="120" t="str">
        <f t="shared" si="260"/>
        <v/>
      </c>
      <c r="AC323" s="313"/>
      <c r="AD323" s="112"/>
      <c r="AE323" s="324"/>
      <c r="AF323" s="316"/>
      <c r="AG323" s="323"/>
    </row>
    <row r="324" spans="1:33" ht="15" customHeight="1" x14ac:dyDescent="0.25">
      <c r="A324" s="1">
        <v>317</v>
      </c>
      <c r="B324" s="328" t="s">
        <v>67</v>
      </c>
      <c r="C324" s="24" t="str">
        <f t="shared" si="231"/>
        <v xml:space="preserve">49 ans </v>
      </c>
      <c r="D324" s="25">
        <f t="shared" si="232"/>
        <v>2043</v>
      </c>
      <c r="E324" s="27" t="str">
        <f t="shared" si="236"/>
        <v>26 ans, 4 mois et 30 jours</v>
      </c>
      <c r="F324" s="27" t="s">
        <v>35</v>
      </c>
      <c r="H324" s="26" t="str">
        <f t="shared" si="274"/>
        <v>22 ans, 4 mois et 30 jours</v>
      </c>
      <c r="I324" s="29" t="str">
        <f t="shared" si="263"/>
        <v>23 ans, 9 mois et 30 jours</v>
      </c>
      <c r="J324" s="28">
        <f t="shared" si="239"/>
        <v>52232</v>
      </c>
      <c r="K324" s="29">
        <f t="shared" si="237"/>
        <v>52262</v>
      </c>
      <c r="M324" s="30" t="str">
        <f t="shared" ca="1" si="240"/>
        <v/>
      </c>
      <c r="O324" s="31">
        <f t="shared" si="243"/>
        <v>0</v>
      </c>
      <c r="P324" s="31">
        <f t="shared" si="238"/>
        <v>0</v>
      </c>
      <c r="Y324" s="114" t="str">
        <f t="shared" si="233"/>
        <v/>
      </c>
      <c r="AB324" s="120" t="str">
        <f t="shared" si="260"/>
        <v/>
      </c>
      <c r="AC324" s="311">
        <f>SUM(Y324:Y326)</f>
        <v>0</v>
      </c>
      <c r="AD324" s="112"/>
      <c r="AE324" s="324">
        <v>106</v>
      </c>
      <c r="AF324" s="314">
        <f t="shared" ref="AF324" ca="1" si="283">OFFSET($AJ$13,((MOD(ROW(AE325)*4,3)/2)+1)*COUNTA(AE324)+IF(((MOD(ROW(AE325)*4,3)/2)+1)*COUNTA(AE324)=2,INT(ROW(AE318)/12),0),)</f>
        <v>0</v>
      </c>
      <c r="AG324" s="323" t="str">
        <f t="shared" ref="AG324" si="284">IF(AC324=0,"",IF(AC324&lt;AF324,"Alerte !",1))</f>
        <v/>
      </c>
    </row>
    <row r="325" spans="1:33" ht="15" customHeight="1" x14ac:dyDescent="0.25">
      <c r="A325" s="1">
        <v>318</v>
      </c>
      <c r="B325" s="328"/>
      <c r="C325" s="24" t="str">
        <f t="shared" si="231"/>
        <v xml:space="preserve">50 ans </v>
      </c>
      <c r="D325" s="25">
        <f t="shared" si="232"/>
        <v>2043</v>
      </c>
      <c r="E325" s="27" t="str">
        <f t="shared" si="236"/>
        <v>26 ans, 5 mois et 27 jours</v>
      </c>
      <c r="F325" s="27" t="s">
        <v>35</v>
      </c>
      <c r="H325" s="26" t="str">
        <f t="shared" si="274"/>
        <v>22 ans, 5 mois et 27 jours</v>
      </c>
      <c r="I325" s="29" t="str">
        <f t="shared" si="263"/>
        <v>23 ans, 10 mois et 27 jours</v>
      </c>
      <c r="J325" s="28">
        <f t="shared" si="239"/>
        <v>52263</v>
      </c>
      <c r="K325" s="29">
        <f t="shared" si="237"/>
        <v>52290</v>
      </c>
      <c r="M325" s="30" t="str">
        <f t="shared" ca="1" si="240"/>
        <v/>
      </c>
      <c r="O325" s="31">
        <f t="shared" si="243"/>
        <v>0</v>
      </c>
      <c r="P325" s="31">
        <f t="shared" si="238"/>
        <v>0</v>
      </c>
      <c r="Y325" s="114" t="str">
        <f t="shared" si="233"/>
        <v/>
      </c>
      <c r="AB325" s="120" t="str">
        <f t="shared" si="260"/>
        <v/>
      </c>
      <c r="AC325" s="312"/>
      <c r="AD325" s="112"/>
      <c r="AE325" s="324"/>
      <c r="AF325" s="315"/>
      <c r="AG325" s="323"/>
    </row>
    <row r="326" spans="1:33" ht="15" customHeight="1" thickBot="1" x14ac:dyDescent="0.3">
      <c r="A326" s="1">
        <v>319</v>
      </c>
      <c r="B326" s="328"/>
      <c r="C326" s="24" t="str">
        <f t="shared" si="231"/>
        <v xml:space="preserve">50 ans </v>
      </c>
      <c r="D326" s="25">
        <f t="shared" si="232"/>
        <v>2043</v>
      </c>
      <c r="E326" s="27" t="str">
        <f t="shared" si="236"/>
        <v>26 ans, 6 mois et 30 jours</v>
      </c>
      <c r="F326" s="27" t="s">
        <v>35</v>
      </c>
      <c r="H326" s="26" t="str">
        <f t="shared" si="274"/>
        <v>22 ans, 6 mois et 30 jours</v>
      </c>
      <c r="I326" s="29" t="str">
        <f t="shared" si="263"/>
        <v>23 ans, 11 mois et 30 jours</v>
      </c>
      <c r="J326" s="28">
        <f t="shared" si="239"/>
        <v>52291</v>
      </c>
      <c r="K326" s="29">
        <f t="shared" si="237"/>
        <v>52321</v>
      </c>
      <c r="M326" s="30" t="str">
        <f t="shared" ca="1" si="240"/>
        <v/>
      </c>
      <c r="O326" s="31">
        <f t="shared" si="243"/>
        <v>0</v>
      </c>
      <c r="P326" s="31">
        <f t="shared" si="238"/>
        <v>0</v>
      </c>
      <c r="Y326" s="114" t="str">
        <f t="shared" si="233"/>
        <v/>
      </c>
      <c r="AB326" s="120" t="str">
        <f t="shared" si="260"/>
        <v/>
      </c>
      <c r="AC326" s="313"/>
      <c r="AD326" s="112"/>
      <c r="AE326" s="324"/>
      <c r="AF326" s="316"/>
      <c r="AG326" s="323"/>
    </row>
    <row r="327" spans="1:33" ht="15" customHeight="1" x14ac:dyDescent="0.25">
      <c r="A327" s="1">
        <v>320</v>
      </c>
      <c r="B327" s="328"/>
      <c r="C327" s="24" t="str">
        <f t="shared" si="231"/>
        <v xml:space="preserve">50 ans </v>
      </c>
      <c r="D327" s="25">
        <f t="shared" si="232"/>
        <v>2043</v>
      </c>
      <c r="E327" s="27" t="str">
        <f t="shared" si="236"/>
        <v>26 ans, 7 mois et 29 jours</v>
      </c>
      <c r="F327" s="27" t="s">
        <v>35</v>
      </c>
      <c r="H327" s="26" t="str">
        <f t="shared" si="274"/>
        <v>22 ans, 7 mois et 29 jours</v>
      </c>
      <c r="I327" s="29" t="str">
        <f t="shared" si="263"/>
        <v>24 ans, 0 mois et 29 jours</v>
      </c>
      <c r="J327" s="28">
        <f t="shared" si="239"/>
        <v>52322</v>
      </c>
      <c r="K327" s="29">
        <f t="shared" si="237"/>
        <v>52351</v>
      </c>
      <c r="M327" s="30" t="str">
        <f t="shared" ca="1" si="240"/>
        <v/>
      </c>
      <c r="O327" s="31">
        <f t="shared" si="243"/>
        <v>0</v>
      </c>
      <c r="P327" s="31">
        <f t="shared" si="238"/>
        <v>0</v>
      </c>
      <c r="Y327" s="114" t="str">
        <f t="shared" si="233"/>
        <v/>
      </c>
      <c r="AB327" s="120" t="str">
        <f t="shared" si="260"/>
        <v/>
      </c>
      <c r="AC327" s="311">
        <f>SUM(Y327:Y329)</f>
        <v>0</v>
      </c>
      <c r="AD327" s="112"/>
      <c r="AE327" s="324">
        <v>107</v>
      </c>
      <c r="AF327" s="314">
        <f t="shared" ref="AF327" ca="1" si="285">OFFSET($AJ$13,((MOD(ROW(AE328)*4,3)/2)+1)*COUNTA(AE327)+IF(((MOD(ROW(AE328)*4,3)/2)+1)*COUNTA(AE327)=2,INT(ROW(AE321)/12),0),)</f>
        <v>0</v>
      </c>
      <c r="AG327" s="323" t="str">
        <f t="shared" ref="AG327" si="286">IF(AC327=0,"",IF(AC327&lt;AF327,"Alerte !",1))</f>
        <v/>
      </c>
    </row>
    <row r="328" spans="1:33" ht="15" customHeight="1" x14ac:dyDescent="0.25">
      <c r="A328" s="1">
        <v>321</v>
      </c>
      <c r="B328" s="328"/>
      <c r="C328" s="24" t="str">
        <f t="shared" ref="C328:C391" si="287">IF(A328="","",DATEDIF($AK$10,J328,"y")&amp;IF(DATEDIF($AK$10,J328,"y")&gt;1," ans "," an "))</f>
        <v xml:space="preserve">50 ans </v>
      </c>
      <c r="D328" s="25">
        <f t="shared" ref="D328:D391" si="288">IF(A328="","",YEAR(J328))</f>
        <v>2043</v>
      </c>
      <c r="E328" s="27" t="str">
        <f t="shared" si="236"/>
        <v>26 ans, 8 mois et 30 jours</v>
      </c>
      <c r="F328" s="27" t="s">
        <v>35</v>
      </c>
      <c r="H328" s="26" t="str">
        <f t="shared" si="274"/>
        <v>22 ans, 8 mois et 30 jours</v>
      </c>
      <c r="I328" s="29" t="str">
        <f t="shared" si="263"/>
        <v>24 ans, 1 mois et 30 jours</v>
      </c>
      <c r="J328" s="28">
        <f t="shared" si="239"/>
        <v>52352</v>
      </c>
      <c r="K328" s="29">
        <f t="shared" si="237"/>
        <v>52382</v>
      </c>
      <c r="M328" s="30" t="str">
        <f t="shared" ca="1" si="240"/>
        <v/>
      </c>
      <c r="O328" s="31">
        <f t="shared" si="243"/>
        <v>0</v>
      </c>
      <c r="P328" s="31">
        <f t="shared" si="238"/>
        <v>0</v>
      </c>
      <c r="Y328" s="114" t="str">
        <f t="shared" ref="Y328:Y391" si="289">IF(Q328="","",SUM(Q328:X328))</f>
        <v/>
      </c>
      <c r="AB328" s="120" t="str">
        <f t="shared" si="260"/>
        <v/>
      </c>
      <c r="AC328" s="312"/>
      <c r="AD328" s="112"/>
      <c r="AE328" s="324"/>
      <c r="AF328" s="315"/>
      <c r="AG328" s="323"/>
    </row>
    <row r="329" spans="1:33" ht="15" customHeight="1" thickBot="1" x14ac:dyDescent="0.3">
      <c r="A329" s="1">
        <v>322</v>
      </c>
      <c r="B329" s="328"/>
      <c r="C329" s="24" t="str">
        <f t="shared" si="287"/>
        <v xml:space="preserve">50 ans </v>
      </c>
      <c r="D329" s="25">
        <f t="shared" si="288"/>
        <v>2043</v>
      </c>
      <c r="E329" s="27" t="str">
        <f t="shared" ref="E329:E392" si="290">IF(A329="","",DATEDIF($J$8,K329,"y")&amp;IF(DATEDIF($J$8,K329,"y")&gt;1," ans, "," an, ")&amp;DATEDIF($J$8,K329,"ym")&amp;" mois et "&amp;DATEDIF($J$8,K329,"md")&amp;IF(DATEDIF(
$J$8,K329,"md")&gt;1," jours"," jour"))</f>
        <v>26 ans, 9 mois et 29 jours</v>
      </c>
      <c r="F329" s="27" t="s">
        <v>35</v>
      </c>
      <c r="H329" s="26" t="str">
        <f t="shared" si="274"/>
        <v>22 ans, 9 mois et 29 jours</v>
      </c>
      <c r="I329" s="29" t="str">
        <f t="shared" si="263"/>
        <v>24 ans, 2 mois et 29 jours</v>
      </c>
      <c r="J329" s="28">
        <f t="shared" si="239"/>
        <v>52383</v>
      </c>
      <c r="K329" s="29">
        <f t="shared" ref="K329:K392" si="291">IF(A329="","",EOMONTH(J329,0))</f>
        <v>52412</v>
      </c>
      <c r="M329" s="30" t="str">
        <f t="shared" ca="1" si="240"/>
        <v/>
      </c>
      <c r="O329" s="31">
        <f t="shared" si="243"/>
        <v>0</v>
      </c>
      <c r="P329" s="31">
        <f t="shared" ref="P329:P392" si="292">Q329-O329</f>
        <v>0</v>
      </c>
      <c r="Y329" s="114" t="str">
        <f t="shared" si="289"/>
        <v/>
      </c>
      <c r="AB329" s="120" t="str">
        <f t="shared" si="260"/>
        <v/>
      </c>
      <c r="AC329" s="313"/>
      <c r="AD329" s="112"/>
      <c r="AE329" s="324"/>
      <c r="AF329" s="316"/>
      <c r="AG329" s="323"/>
    </row>
    <row r="330" spans="1:33" ht="15" customHeight="1" x14ac:dyDescent="0.25">
      <c r="A330" s="1">
        <v>323</v>
      </c>
      <c r="B330" s="328"/>
      <c r="C330" s="24" t="str">
        <f t="shared" si="287"/>
        <v xml:space="preserve">50 ans </v>
      </c>
      <c r="D330" s="25">
        <f t="shared" si="288"/>
        <v>2043</v>
      </c>
      <c r="E330" s="27" t="str">
        <f t="shared" si="290"/>
        <v>26 ans, 10 mois et 30 jours</v>
      </c>
      <c r="F330" s="27" t="s">
        <v>35</v>
      </c>
      <c r="H330" s="26" t="str">
        <f t="shared" si="274"/>
        <v>22 ans, 10 mois et 30 jours</v>
      </c>
      <c r="I330" s="29" t="str">
        <f t="shared" si="263"/>
        <v>24 ans, 3 mois et 30 jours</v>
      </c>
      <c r="J330" s="28">
        <f t="shared" ref="J330:J393" si="293">IF(A330="","",EDATE(J329,1))</f>
        <v>52413</v>
      </c>
      <c r="K330" s="29">
        <f t="shared" si="291"/>
        <v>52443</v>
      </c>
      <c r="M330" s="30" t="str">
        <f t="shared" ref="M330:M393" ca="1" si="294">IF(N330="","",MATCH(N330,OFFSET($AT$7,VLOOKUP(L330,$AW$8:$AY$15,4,FALSE)-3,,VLOOKUP(L330,$AW$8:$AY$15,3,FALSE))))</f>
        <v/>
      </c>
      <c r="O330" s="31">
        <f t="shared" si="243"/>
        <v>0</v>
      </c>
      <c r="P330" s="31">
        <f t="shared" si="292"/>
        <v>0</v>
      </c>
      <c r="Y330" s="114" t="str">
        <f t="shared" si="289"/>
        <v/>
      </c>
      <c r="AB330" s="120" t="str">
        <f t="shared" si="260"/>
        <v/>
      </c>
      <c r="AC330" s="311">
        <f>SUM(Y330:Y332)</f>
        <v>0</v>
      </c>
      <c r="AD330" s="112"/>
      <c r="AE330" s="324">
        <v>108</v>
      </c>
      <c r="AF330" s="314">
        <f t="shared" ref="AF330" ca="1" si="295">OFFSET($AJ$13,((MOD(ROW(AE331)*4,3)/2)+1)*COUNTA(AE330)+IF(((MOD(ROW(AE331)*4,3)/2)+1)*COUNTA(AE330)=2,INT(ROW(AE324)/12),0),)</f>
        <v>0</v>
      </c>
      <c r="AG330" s="323" t="str">
        <f t="shared" ref="AG330" si="296">IF(AC330=0,"",IF(AC330&lt;AF330,"Alerte !",1))</f>
        <v/>
      </c>
    </row>
    <row r="331" spans="1:33" ht="15" customHeight="1" x14ac:dyDescent="0.25">
      <c r="A331" s="1">
        <v>324</v>
      </c>
      <c r="B331" s="328"/>
      <c r="C331" s="24" t="str">
        <f t="shared" si="287"/>
        <v xml:space="preserve">50 ans </v>
      </c>
      <c r="D331" s="25">
        <f t="shared" si="288"/>
        <v>2043</v>
      </c>
      <c r="E331" s="27" t="str">
        <f t="shared" si="290"/>
        <v>26 ans, 11 mois et 30 jours</v>
      </c>
      <c r="F331" s="27" t="s">
        <v>35</v>
      </c>
      <c r="H331" s="26" t="str">
        <f t="shared" si="274"/>
        <v>22 ans, 11 mois et 30 jours</v>
      </c>
      <c r="I331" s="29" t="str">
        <f t="shared" si="263"/>
        <v>24 ans, 4 mois et 30 jours</v>
      </c>
      <c r="J331" s="28">
        <f t="shared" si="293"/>
        <v>52444</v>
      </c>
      <c r="K331" s="29">
        <f t="shared" si="291"/>
        <v>52474</v>
      </c>
      <c r="M331" s="30" t="str">
        <f t="shared" ca="1" si="294"/>
        <v/>
      </c>
      <c r="O331" s="31">
        <f t="shared" si="243"/>
        <v>0</v>
      </c>
      <c r="P331" s="31">
        <f t="shared" si="292"/>
        <v>0</v>
      </c>
      <c r="Y331" s="114" t="str">
        <f t="shared" si="289"/>
        <v/>
      </c>
      <c r="AB331" s="120" t="str">
        <f t="shared" si="260"/>
        <v/>
      </c>
      <c r="AC331" s="312"/>
      <c r="AD331" s="112"/>
      <c r="AE331" s="324"/>
      <c r="AF331" s="315"/>
      <c r="AG331" s="323"/>
    </row>
    <row r="332" spans="1:33" ht="15" customHeight="1" thickBot="1" x14ac:dyDescent="0.3">
      <c r="A332" s="1">
        <v>325</v>
      </c>
      <c r="B332" s="328"/>
      <c r="C332" s="24" t="str">
        <f t="shared" si="287"/>
        <v xml:space="preserve">50 ans </v>
      </c>
      <c r="D332" s="25">
        <f t="shared" si="288"/>
        <v>2043</v>
      </c>
      <c r="E332" s="27" t="str">
        <f t="shared" si="290"/>
        <v>27 ans, 0 mois et 29 jours</v>
      </c>
      <c r="F332" s="27" t="s">
        <v>35</v>
      </c>
      <c r="H332" s="26" t="str">
        <f t="shared" si="274"/>
        <v>23 ans, 0 mois et 29 jours</v>
      </c>
      <c r="I332" s="29" t="str">
        <f t="shared" si="263"/>
        <v>24 ans, 5 mois et 29 jours</v>
      </c>
      <c r="J332" s="28">
        <f t="shared" si="293"/>
        <v>52475</v>
      </c>
      <c r="K332" s="29">
        <f t="shared" si="291"/>
        <v>52504</v>
      </c>
      <c r="M332" s="30" t="str">
        <f t="shared" ca="1" si="294"/>
        <v/>
      </c>
      <c r="O332" s="31">
        <f t="shared" si="243"/>
        <v>0</v>
      </c>
      <c r="P332" s="31">
        <f t="shared" si="292"/>
        <v>0</v>
      </c>
      <c r="Y332" s="114" t="str">
        <f t="shared" si="289"/>
        <v/>
      </c>
      <c r="AB332" s="120" t="str">
        <f t="shared" si="260"/>
        <v/>
      </c>
      <c r="AC332" s="313"/>
      <c r="AD332" s="112"/>
      <c r="AE332" s="324"/>
      <c r="AF332" s="316"/>
      <c r="AG332" s="323"/>
    </row>
    <row r="333" spans="1:33" ht="15" customHeight="1" x14ac:dyDescent="0.25">
      <c r="A333" s="1">
        <v>326</v>
      </c>
      <c r="B333" s="328"/>
      <c r="C333" s="24" t="str">
        <f t="shared" si="287"/>
        <v xml:space="preserve">50 ans </v>
      </c>
      <c r="D333" s="25">
        <f t="shared" si="288"/>
        <v>2043</v>
      </c>
      <c r="E333" s="27" t="str">
        <f t="shared" si="290"/>
        <v>27 ans, 1 mois et 30 jours</v>
      </c>
      <c r="F333" s="27" t="s">
        <v>35</v>
      </c>
      <c r="H333" s="26" t="str">
        <f t="shared" si="274"/>
        <v>23 ans, 1 mois et 30 jours</v>
      </c>
      <c r="I333" s="29" t="str">
        <f t="shared" si="263"/>
        <v>24 ans, 6 mois et 30 jours</v>
      </c>
      <c r="J333" s="28">
        <f t="shared" si="293"/>
        <v>52505</v>
      </c>
      <c r="K333" s="29">
        <f t="shared" si="291"/>
        <v>52535</v>
      </c>
      <c r="M333" s="30" t="str">
        <f t="shared" ca="1" si="294"/>
        <v/>
      </c>
      <c r="O333" s="31">
        <f t="shared" ref="O333:O396" si="297">N333*$AN$9</f>
        <v>0</v>
      </c>
      <c r="P333" s="31">
        <f t="shared" si="292"/>
        <v>0</v>
      </c>
      <c r="Y333" s="114" t="str">
        <f t="shared" si="289"/>
        <v/>
      </c>
      <c r="AB333" s="120" t="str">
        <f t="shared" si="260"/>
        <v/>
      </c>
      <c r="AC333" s="311">
        <f>SUM(Y333:Y335)</f>
        <v>0</v>
      </c>
      <c r="AD333" s="112"/>
      <c r="AE333" s="324">
        <v>109</v>
      </c>
      <c r="AF333" s="314">
        <f t="shared" ref="AF333" ca="1" si="298">OFFSET($AJ$13,((MOD(ROW(AE334)*4,3)/2)+1)*COUNTA(AE333)+IF(((MOD(ROW(AE334)*4,3)/2)+1)*COUNTA(AE333)=2,INT(ROW(AE327)/12),0),)</f>
        <v>0</v>
      </c>
      <c r="AG333" s="323" t="str">
        <f t="shared" ref="AG333" si="299">IF(AC333=0,"",IF(AC333&lt;AF333,"Alerte !",1))</f>
        <v/>
      </c>
    </row>
    <row r="334" spans="1:33" ht="15" customHeight="1" x14ac:dyDescent="0.25">
      <c r="A334" s="1">
        <v>327</v>
      </c>
      <c r="B334" s="328"/>
      <c r="C334" s="24" t="str">
        <f t="shared" si="287"/>
        <v xml:space="preserve">50 ans </v>
      </c>
      <c r="D334" s="25">
        <f t="shared" si="288"/>
        <v>2043</v>
      </c>
      <c r="E334" s="27" t="str">
        <f t="shared" si="290"/>
        <v>27 ans, 2 mois et 29 jours</v>
      </c>
      <c r="F334" s="27" t="s">
        <v>35</v>
      </c>
      <c r="H334" s="26" t="str">
        <f t="shared" si="274"/>
        <v>23 ans, 2 mois et 29 jours</v>
      </c>
      <c r="I334" s="29" t="str">
        <f t="shared" si="263"/>
        <v>24 ans, 7 mois et 29 jours</v>
      </c>
      <c r="J334" s="28">
        <f t="shared" si="293"/>
        <v>52536</v>
      </c>
      <c r="K334" s="29">
        <f t="shared" si="291"/>
        <v>52565</v>
      </c>
      <c r="M334" s="30" t="str">
        <f t="shared" ca="1" si="294"/>
        <v/>
      </c>
      <c r="O334" s="31">
        <f t="shared" si="297"/>
        <v>0</v>
      </c>
      <c r="P334" s="31">
        <f t="shared" si="292"/>
        <v>0</v>
      </c>
      <c r="Y334" s="114" t="str">
        <f t="shared" si="289"/>
        <v/>
      </c>
      <c r="AB334" s="120" t="str">
        <f t="shared" si="260"/>
        <v/>
      </c>
      <c r="AC334" s="312"/>
      <c r="AD334" s="112"/>
      <c r="AE334" s="324"/>
      <c r="AF334" s="315"/>
      <c r="AG334" s="323"/>
    </row>
    <row r="335" spans="1:33" ht="15" customHeight="1" thickBot="1" x14ac:dyDescent="0.3">
      <c r="A335" s="1">
        <v>328</v>
      </c>
      <c r="B335" s="328"/>
      <c r="C335" s="24" t="str">
        <f t="shared" si="287"/>
        <v xml:space="preserve">50 ans </v>
      </c>
      <c r="D335" s="25">
        <f t="shared" si="288"/>
        <v>2043</v>
      </c>
      <c r="E335" s="27" t="str">
        <f t="shared" si="290"/>
        <v>27 ans, 3 mois et 30 jours</v>
      </c>
      <c r="F335" s="27" t="s">
        <v>35</v>
      </c>
      <c r="H335" s="26" t="str">
        <f t="shared" si="274"/>
        <v>23 ans, 3 mois et 30 jours</v>
      </c>
      <c r="I335" s="29" t="str">
        <f t="shared" si="263"/>
        <v>24 ans, 8 mois et 30 jours</v>
      </c>
      <c r="J335" s="28">
        <f t="shared" si="293"/>
        <v>52566</v>
      </c>
      <c r="K335" s="29">
        <f t="shared" si="291"/>
        <v>52596</v>
      </c>
      <c r="M335" s="30" t="str">
        <f t="shared" ca="1" si="294"/>
        <v/>
      </c>
      <c r="O335" s="31">
        <f t="shared" si="297"/>
        <v>0</v>
      </c>
      <c r="P335" s="31">
        <f t="shared" si="292"/>
        <v>0</v>
      </c>
      <c r="Y335" s="114" t="str">
        <f t="shared" si="289"/>
        <v/>
      </c>
      <c r="AB335" s="120" t="str">
        <f t="shared" si="260"/>
        <v/>
      </c>
      <c r="AC335" s="313"/>
      <c r="AD335" s="112"/>
      <c r="AE335" s="324"/>
      <c r="AF335" s="316"/>
      <c r="AG335" s="323"/>
    </row>
    <row r="336" spans="1:33" ht="15" customHeight="1" x14ac:dyDescent="0.25">
      <c r="A336" s="1">
        <v>329</v>
      </c>
      <c r="B336" s="328" t="s">
        <v>68</v>
      </c>
      <c r="C336" s="24" t="str">
        <f t="shared" si="287"/>
        <v xml:space="preserve">50 ans </v>
      </c>
      <c r="D336" s="25">
        <f t="shared" si="288"/>
        <v>2044</v>
      </c>
      <c r="E336" s="27" t="str">
        <f t="shared" si="290"/>
        <v>27 ans, 4 mois et 30 jours</v>
      </c>
      <c r="F336" s="27" t="s">
        <v>35</v>
      </c>
      <c r="H336" s="26" t="str">
        <f t="shared" si="274"/>
        <v>23 ans, 4 mois et 30 jours</v>
      </c>
      <c r="I336" s="29" t="str">
        <f t="shared" si="263"/>
        <v>24 ans, 9 mois et 30 jours</v>
      </c>
      <c r="J336" s="28">
        <f t="shared" si="293"/>
        <v>52597</v>
      </c>
      <c r="K336" s="29">
        <f t="shared" si="291"/>
        <v>52627</v>
      </c>
      <c r="M336" s="30" t="str">
        <f t="shared" ca="1" si="294"/>
        <v/>
      </c>
      <c r="O336" s="31">
        <f t="shared" si="297"/>
        <v>0</v>
      </c>
      <c r="P336" s="31">
        <f t="shared" si="292"/>
        <v>0</v>
      </c>
      <c r="Y336" s="114" t="str">
        <f t="shared" si="289"/>
        <v/>
      </c>
      <c r="AB336" s="120" t="str">
        <f t="shared" si="260"/>
        <v/>
      </c>
      <c r="AC336" s="311">
        <f>SUM(Y336:Y338)</f>
        <v>0</v>
      </c>
      <c r="AD336" s="112"/>
      <c r="AE336" s="324">
        <v>110</v>
      </c>
      <c r="AF336" s="314">
        <f t="shared" ref="AF336" ca="1" si="300">OFFSET($AJ$13,((MOD(ROW(AE337)*4,3)/2)+1)*COUNTA(AE336)+IF(((MOD(ROW(AE337)*4,3)/2)+1)*COUNTA(AE336)=2,INT(ROW(AE330)/12),0),)</f>
        <v>0</v>
      </c>
      <c r="AG336" s="323" t="str">
        <f t="shared" ref="AG336" si="301">IF(AC336=0,"",IF(AC336&lt;AF336,"Alerte !",1))</f>
        <v/>
      </c>
    </row>
    <row r="337" spans="1:33" ht="15" customHeight="1" x14ac:dyDescent="0.25">
      <c r="A337" s="1">
        <v>330</v>
      </c>
      <c r="B337" s="328"/>
      <c r="C337" s="24" t="str">
        <f t="shared" si="287"/>
        <v xml:space="preserve">51 ans </v>
      </c>
      <c r="D337" s="25">
        <f t="shared" si="288"/>
        <v>2044</v>
      </c>
      <c r="E337" s="27" t="str">
        <f t="shared" si="290"/>
        <v>27 ans, 5 mois et 28 jours</v>
      </c>
      <c r="F337" s="27" t="s">
        <v>35</v>
      </c>
      <c r="H337" s="26" t="str">
        <f t="shared" si="274"/>
        <v>23 ans, 5 mois et 28 jours</v>
      </c>
      <c r="I337" s="29" t="str">
        <f t="shared" si="263"/>
        <v>24 ans, 10 mois et 28 jours</v>
      </c>
      <c r="J337" s="28">
        <f t="shared" si="293"/>
        <v>52628</v>
      </c>
      <c r="K337" s="29">
        <f t="shared" si="291"/>
        <v>52656</v>
      </c>
      <c r="M337" s="30" t="str">
        <f t="shared" ca="1" si="294"/>
        <v/>
      </c>
      <c r="O337" s="31">
        <f t="shared" si="297"/>
        <v>0</v>
      </c>
      <c r="P337" s="31">
        <f t="shared" si="292"/>
        <v>0</v>
      </c>
      <c r="Y337" s="114" t="str">
        <f t="shared" si="289"/>
        <v/>
      </c>
      <c r="AB337" s="120" t="str">
        <f t="shared" si="260"/>
        <v/>
      </c>
      <c r="AC337" s="312"/>
      <c r="AD337" s="112"/>
      <c r="AE337" s="324"/>
      <c r="AF337" s="315"/>
      <c r="AG337" s="323"/>
    </row>
    <row r="338" spans="1:33" ht="15" customHeight="1" thickBot="1" x14ac:dyDescent="0.3">
      <c r="A338" s="1">
        <v>331</v>
      </c>
      <c r="B338" s="328"/>
      <c r="C338" s="24" t="str">
        <f t="shared" si="287"/>
        <v xml:space="preserve">51 ans </v>
      </c>
      <c r="D338" s="25">
        <f t="shared" si="288"/>
        <v>2044</v>
      </c>
      <c r="E338" s="27" t="str">
        <f t="shared" si="290"/>
        <v>27 ans, 6 mois et 30 jours</v>
      </c>
      <c r="F338" s="27" t="s">
        <v>35</v>
      </c>
      <c r="H338" s="26" t="str">
        <f t="shared" si="274"/>
        <v>23 ans, 6 mois et 30 jours</v>
      </c>
      <c r="I338" s="29" t="str">
        <f t="shared" si="263"/>
        <v>24 ans, 11 mois et 30 jours</v>
      </c>
      <c r="J338" s="28">
        <f t="shared" si="293"/>
        <v>52657</v>
      </c>
      <c r="K338" s="29">
        <f t="shared" si="291"/>
        <v>52687</v>
      </c>
      <c r="M338" s="30" t="str">
        <f t="shared" ca="1" si="294"/>
        <v/>
      </c>
      <c r="O338" s="31">
        <f t="shared" si="297"/>
        <v>0</v>
      </c>
      <c r="P338" s="31">
        <f t="shared" si="292"/>
        <v>0</v>
      </c>
      <c r="Y338" s="114" t="str">
        <f t="shared" si="289"/>
        <v/>
      </c>
      <c r="AB338" s="120" t="str">
        <f t="shared" si="260"/>
        <v/>
      </c>
      <c r="AC338" s="313"/>
      <c r="AD338" s="112"/>
      <c r="AE338" s="324"/>
      <c r="AF338" s="316"/>
      <c r="AG338" s="323"/>
    </row>
    <row r="339" spans="1:33" ht="15" customHeight="1" x14ac:dyDescent="0.25">
      <c r="A339" s="1">
        <v>332</v>
      </c>
      <c r="B339" s="328"/>
      <c r="C339" s="24" t="str">
        <f t="shared" si="287"/>
        <v xml:space="preserve">51 ans </v>
      </c>
      <c r="D339" s="25">
        <f t="shared" si="288"/>
        <v>2044</v>
      </c>
      <c r="E339" s="27" t="str">
        <f t="shared" si="290"/>
        <v>27 ans, 7 mois et 29 jours</v>
      </c>
      <c r="F339" s="27" t="s">
        <v>35</v>
      </c>
      <c r="H339" s="26" t="str">
        <f t="shared" si="274"/>
        <v>23 ans, 7 mois et 29 jours</v>
      </c>
      <c r="I339" s="29" t="str">
        <f t="shared" si="263"/>
        <v>25 ans, 0 mois et 29 jours</v>
      </c>
      <c r="J339" s="28">
        <f t="shared" si="293"/>
        <v>52688</v>
      </c>
      <c r="K339" s="29">
        <f t="shared" si="291"/>
        <v>52717</v>
      </c>
      <c r="M339" s="30" t="str">
        <f t="shared" ca="1" si="294"/>
        <v/>
      </c>
      <c r="O339" s="31">
        <f t="shared" si="297"/>
        <v>0</v>
      </c>
      <c r="P339" s="31">
        <f t="shared" si="292"/>
        <v>0</v>
      </c>
      <c r="Y339" s="114" t="str">
        <f t="shared" si="289"/>
        <v/>
      </c>
      <c r="AB339" s="120" t="str">
        <f t="shared" si="260"/>
        <v/>
      </c>
      <c r="AC339" s="311">
        <f>SUM(Y339:Y341)</f>
        <v>0</v>
      </c>
      <c r="AD339" s="112"/>
      <c r="AE339" s="324">
        <v>111</v>
      </c>
      <c r="AF339" s="314">
        <f t="shared" ref="AF339" ca="1" si="302">OFFSET($AJ$13,((MOD(ROW(AE340)*4,3)/2)+1)*COUNTA(AE339)+IF(((MOD(ROW(AE340)*4,3)/2)+1)*COUNTA(AE339)=2,INT(ROW(AE333)/12),0),)</f>
        <v>0</v>
      </c>
      <c r="AG339" s="323" t="str">
        <f t="shared" ref="AG339" si="303">IF(AC339=0,"",IF(AC339&lt;AF339,"Alerte !",1))</f>
        <v/>
      </c>
    </row>
    <row r="340" spans="1:33" ht="15" customHeight="1" x14ac:dyDescent="0.25">
      <c r="A340" s="1">
        <v>333</v>
      </c>
      <c r="B340" s="328"/>
      <c r="C340" s="24" t="str">
        <f t="shared" si="287"/>
        <v xml:space="preserve">51 ans </v>
      </c>
      <c r="D340" s="25">
        <f t="shared" si="288"/>
        <v>2044</v>
      </c>
      <c r="E340" s="27" t="str">
        <f t="shared" si="290"/>
        <v>27 ans, 8 mois et 30 jours</v>
      </c>
      <c r="F340" s="27" t="s">
        <v>35</v>
      </c>
      <c r="H340" s="26" t="str">
        <f t="shared" si="274"/>
        <v>23 ans, 8 mois et 30 jours</v>
      </c>
      <c r="I340" s="29" t="str">
        <f t="shared" si="263"/>
        <v>25 ans, 1 mois et 30 jours</v>
      </c>
      <c r="J340" s="28">
        <f t="shared" si="293"/>
        <v>52718</v>
      </c>
      <c r="K340" s="29">
        <f t="shared" si="291"/>
        <v>52748</v>
      </c>
      <c r="M340" s="30" t="str">
        <f t="shared" ca="1" si="294"/>
        <v/>
      </c>
      <c r="O340" s="31">
        <f t="shared" si="297"/>
        <v>0</v>
      </c>
      <c r="P340" s="31">
        <f t="shared" si="292"/>
        <v>0</v>
      </c>
      <c r="Y340" s="114" t="str">
        <f t="shared" si="289"/>
        <v/>
      </c>
      <c r="AB340" s="120" t="str">
        <f t="shared" si="260"/>
        <v/>
      </c>
      <c r="AC340" s="312"/>
      <c r="AD340" s="112"/>
      <c r="AE340" s="324"/>
      <c r="AF340" s="315"/>
      <c r="AG340" s="323"/>
    </row>
    <row r="341" spans="1:33" ht="15" customHeight="1" thickBot="1" x14ac:dyDescent="0.3">
      <c r="A341" s="1">
        <v>334</v>
      </c>
      <c r="B341" s="328"/>
      <c r="C341" s="24" t="str">
        <f t="shared" si="287"/>
        <v xml:space="preserve">51 ans </v>
      </c>
      <c r="D341" s="25">
        <f t="shared" si="288"/>
        <v>2044</v>
      </c>
      <c r="E341" s="27" t="str">
        <f t="shared" si="290"/>
        <v>27 ans, 9 mois et 29 jours</v>
      </c>
      <c r="F341" s="27" t="s">
        <v>35</v>
      </c>
      <c r="H341" s="26" t="str">
        <f t="shared" si="274"/>
        <v>23 ans, 9 mois et 29 jours</v>
      </c>
      <c r="I341" s="29" t="str">
        <f t="shared" si="263"/>
        <v>25 ans, 2 mois et 29 jours</v>
      </c>
      <c r="J341" s="28">
        <f t="shared" si="293"/>
        <v>52749</v>
      </c>
      <c r="K341" s="29">
        <f t="shared" si="291"/>
        <v>52778</v>
      </c>
      <c r="M341" s="30" t="str">
        <f t="shared" ca="1" si="294"/>
        <v/>
      </c>
      <c r="O341" s="31">
        <f t="shared" si="297"/>
        <v>0</v>
      </c>
      <c r="P341" s="31">
        <f t="shared" si="292"/>
        <v>0</v>
      </c>
      <c r="Y341" s="114" t="str">
        <f t="shared" si="289"/>
        <v/>
      </c>
      <c r="AB341" s="120" t="str">
        <f t="shared" si="260"/>
        <v/>
      </c>
      <c r="AC341" s="313"/>
      <c r="AD341" s="112"/>
      <c r="AE341" s="324"/>
      <c r="AF341" s="316"/>
      <c r="AG341" s="323"/>
    </row>
    <row r="342" spans="1:33" ht="15" customHeight="1" x14ac:dyDescent="0.25">
      <c r="A342" s="1">
        <v>335</v>
      </c>
      <c r="B342" s="328"/>
      <c r="C342" s="24" t="str">
        <f t="shared" si="287"/>
        <v xml:space="preserve">51 ans </v>
      </c>
      <c r="D342" s="25">
        <f t="shared" si="288"/>
        <v>2044</v>
      </c>
      <c r="E342" s="27" t="str">
        <f t="shared" si="290"/>
        <v>27 ans, 10 mois et 30 jours</v>
      </c>
      <c r="F342" s="27" t="s">
        <v>35</v>
      </c>
      <c r="H342" s="26" t="str">
        <f t="shared" si="274"/>
        <v>23 ans, 10 mois et 30 jours</v>
      </c>
      <c r="I342" s="29" t="str">
        <f t="shared" si="263"/>
        <v>25 ans, 3 mois et 30 jours</v>
      </c>
      <c r="J342" s="28">
        <f t="shared" si="293"/>
        <v>52779</v>
      </c>
      <c r="K342" s="29">
        <f t="shared" si="291"/>
        <v>52809</v>
      </c>
      <c r="M342" s="30" t="str">
        <f t="shared" ca="1" si="294"/>
        <v/>
      </c>
      <c r="O342" s="31">
        <f t="shared" si="297"/>
        <v>0</v>
      </c>
      <c r="P342" s="31">
        <f t="shared" si="292"/>
        <v>0</v>
      </c>
      <c r="Y342" s="114" t="str">
        <f t="shared" si="289"/>
        <v/>
      </c>
      <c r="AB342" s="120" t="str">
        <f t="shared" si="260"/>
        <v/>
      </c>
      <c r="AC342" s="311">
        <f>SUM(Y342:Y344)</f>
        <v>0</v>
      </c>
      <c r="AD342" s="112"/>
      <c r="AE342" s="324">
        <v>112</v>
      </c>
      <c r="AF342" s="314">
        <f t="shared" ref="AF342" ca="1" si="304">OFFSET($AJ$13,((MOD(ROW(AE343)*4,3)/2)+1)*COUNTA(AE342)+IF(((MOD(ROW(AE343)*4,3)/2)+1)*COUNTA(AE342)=2,INT(ROW(AE336)/12),0),)</f>
        <v>0</v>
      </c>
      <c r="AG342" s="323" t="str">
        <f t="shared" ref="AG342" si="305">IF(AC342=0,"",IF(AC342&lt;AF342,"Alerte !",1))</f>
        <v/>
      </c>
    </row>
    <row r="343" spans="1:33" ht="15" customHeight="1" x14ac:dyDescent="0.25">
      <c r="A343" s="1">
        <v>336</v>
      </c>
      <c r="B343" s="328"/>
      <c r="C343" s="24" t="str">
        <f t="shared" si="287"/>
        <v xml:space="preserve">51 ans </v>
      </c>
      <c r="D343" s="25">
        <f t="shared" si="288"/>
        <v>2044</v>
      </c>
      <c r="E343" s="27" t="str">
        <f t="shared" si="290"/>
        <v>27 ans, 11 mois et 30 jours</v>
      </c>
      <c r="F343" s="27" t="s">
        <v>35</v>
      </c>
      <c r="H343" s="26" t="str">
        <f t="shared" si="274"/>
        <v>23 ans, 11 mois et 30 jours</v>
      </c>
      <c r="I343" s="29" t="str">
        <f t="shared" si="263"/>
        <v>25 ans, 4 mois et 30 jours</v>
      </c>
      <c r="J343" s="28">
        <f t="shared" si="293"/>
        <v>52810</v>
      </c>
      <c r="K343" s="29">
        <f t="shared" si="291"/>
        <v>52840</v>
      </c>
      <c r="M343" s="30" t="str">
        <f t="shared" ca="1" si="294"/>
        <v/>
      </c>
      <c r="O343" s="31">
        <f t="shared" si="297"/>
        <v>0</v>
      </c>
      <c r="P343" s="31">
        <f t="shared" si="292"/>
        <v>0</v>
      </c>
      <c r="Y343" s="114" t="str">
        <f t="shared" si="289"/>
        <v/>
      </c>
      <c r="AB343" s="120" t="str">
        <f t="shared" si="260"/>
        <v/>
      </c>
      <c r="AC343" s="312"/>
      <c r="AD343" s="112"/>
      <c r="AE343" s="324"/>
      <c r="AF343" s="315"/>
      <c r="AG343" s="323"/>
    </row>
    <row r="344" spans="1:33" ht="15" customHeight="1" thickBot="1" x14ac:dyDescent="0.3">
      <c r="A344" s="1">
        <v>337</v>
      </c>
      <c r="B344" s="328"/>
      <c r="C344" s="24" t="str">
        <f t="shared" si="287"/>
        <v xml:space="preserve">51 ans </v>
      </c>
      <c r="D344" s="25">
        <f t="shared" si="288"/>
        <v>2044</v>
      </c>
      <c r="E344" s="27" t="str">
        <f t="shared" si="290"/>
        <v>28 ans, 0 mois et 29 jours</v>
      </c>
      <c r="F344" s="27" t="s">
        <v>35</v>
      </c>
      <c r="H344" s="26" t="str">
        <f t="shared" si="274"/>
        <v>24 ans, 0 mois et 29 jours</v>
      </c>
      <c r="I344" s="29" t="str">
        <f t="shared" si="263"/>
        <v>25 ans, 5 mois et 29 jours</v>
      </c>
      <c r="J344" s="28">
        <f t="shared" si="293"/>
        <v>52841</v>
      </c>
      <c r="K344" s="29">
        <f t="shared" si="291"/>
        <v>52870</v>
      </c>
      <c r="M344" s="30" t="str">
        <f t="shared" ca="1" si="294"/>
        <v/>
      </c>
      <c r="O344" s="31">
        <f t="shared" si="297"/>
        <v>0</v>
      </c>
      <c r="P344" s="31">
        <f t="shared" si="292"/>
        <v>0</v>
      </c>
      <c r="Y344" s="114" t="str">
        <f t="shared" si="289"/>
        <v/>
      </c>
      <c r="AB344" s="120" t="str">
        <f t="shared" si="260"/>
        <v/>
      </c>
      <c r="AC344" s="313"/>
      <c r="AD344" s="112"/>
      <c r="AE344" s="324"/>
      <c r="AF344" s="316"/>
      <c r="AG344" s="323"/>
    </row>
    <row r="345" spans="1:33" ht="15" customHeight="1" x14ac:dyDescent="0.25">
      <c r="A345" s="1">
        <v>338</v>
      </c>
      <c r="B345" s="328"/>
      <c r="C345" s="24" t="str">
        <f t="shared" si="287"/>
        <v xml:space="preserve">51 ans </v>
      </c>
      <c r="D345" s="25">
        <f t="shared" si="288"/>
        <v>2044</v>
      </c>
      <c r="E345" s="27" t="str">
        <f t="shared" si="290"/>
        <v>28 ans, 1 mois et 30 jours</v>
      </c>
      <c r="F345" s="27" t="s">
        <v>35</v>
      </c>
      <c r="H345" s="26" t="str">
        <f t="shared" si="274"/>
        <v>24 ans, 1 mois et 30 jours</v>
      </c>
      <c r="I345" s="29" t="str">
        <f t="shared" si="263"/>
        <v>25 ans, 6 mois et 30 jours</v>
      </c>
      <c r="J345" s="28">
        <f t="shared" si="293"/>
        <v>52871</v>
      </c>
      <c r="K345" s="29">
        <f t="shared" si="291"/>
        <v>52901</v>
      </c>
      <c r="M345" s="30" t="str">
        <f t="shared" ca="1" si="294"/>
        <v/>
      </c>
      <c r="O345" s="31">
        <f t="shared" si="297"/>
        <v>0</v>
      </c>
      <c r="P345" s="31">
        <f t="shared" si="292"/>
        <v>0</v>
      </c>
      <c r="Y345" s="114" t="str">
        <f t="shared" si="289"/>
        <v/>
      </c>
      <c r="AB345" s="120" t="str">
        <f t="shared" si="260"/>
        <v/>
      </c>
      <c r="AC345" s="311">
        <f>SUM(Y345:Y347)</f>
        <v>0</v>
      </c>
      <c r="AD345" s="112"/>
      <c r="AE345" s="324">
        <v>113</v>
      </c>
      <c r="AF345" s="314">
        <f t="shared" ref="AF345" ca="1" si="306">OFFSET($AJ$13,((MOD(ROW(AE346)*4,3)/2)+1)*COUNTA(AE345)+IF(((MOD(ROW(AE346)*4,3)/2)+1)*COUNTA(AE345)=2,INT(ROW(AE339)/12),0),)</f>
        <v>0</v>
      </c>
      <c r="AG345" s="323" t="str">
        <f t="shared" ref="AG345" si="307">IF(AC345=0,"",IF(AC345&lt;AF345,"Alerte !",1))</f>
        <v/>
      </c>
    </row>
    <row r="346" spans="1:33" ht="15" customHeight="1" x14ac:dyDescent="0.25">
      <c r="A346" s="1">
        <v>339</v>
      </c>
      <c r="B346" s="328"/>
      <c r="C346" s="24" t="str">
        <f t="shared" si="287"/>
        <v xml:space="preserve">51 ans </v>
      </c>
      <c r="D346" s="25">
        <f t="shared" si="288"/>
        <v>2044</v>
      </c>
      <c r="E346" s="27" t="str">
        <f t="shared" si="290"/>
        <v>28 ans, 2 mois et 29 jours</v>
      </c>
      <c r="F346" s="27" t="s">
        <v>35</v>
      </c>
      <c r="H346" s="26" t="str">
        <f t="shared" si="274"/>
        <v>24 ans, 2 mois et 29 jours</v>
      </c>
      <c r="I346" s="29" t="str">
        <f t="shared" si="263"/>
        <v>25 ans, 7 mois et 29 jours</v>
      </c>
      <c r="J346" s="28">
        <f t="shared" si="293"/>
        <v>52902</v>
      </c>
      <c r="K346" s="29">
        <f t="shared" si="291"/>
        <v>52931</v>
      </c>
      <c r="M346" s="30" t="str">
        <f t="shared" ca="1" si="294"/>
        <v/>
      </c>
      <c r="O346" s="31">
        <f t="shared" si="297"/>
        <v>0</v>
      </c>
      <c r="P346" s="31">
        <f t="shared" si="292"/>
        <v>0</v>
      </c>
      <c r="Y346" s="114" t="str">
        <f t="shared" si="289"/>
        <v/>
      </c>
      <c r="AB346" s="120" t="str">
        <f t="shared" si="260"/>
        <v/>
      </c>
      <c r="AC346" s="312"/>
      <c r="AD346" s="112"/>
      <c r="AE346" s="324"/>
      <c r="AF346" s="315"/>
      <c r="AG346" s="323"/>
    </row>
    <row r="347" spans="1:33" ht="15" customHeight="1" thickBot="1" x14ac:dyDescent="0.3">
      <c r="A347" s="1">
        <v>340</v>
      </c>
      <c r="B347" s="328"/>
      <c r="C347" s="24" t="str">
        <f t="shared" si="287"/>
        <v xml:space="preserve">51 ans </v>
      </c>
      <c r="D347" s="25">
        <f t="shared" si="288"/>
        <v>2044</v>
      </c>
      <c r="E347" s="27" t="str">
        <f t="shared" si="290"/>
        <v>28 ans, 3 mois et 30 jours</v>
      </c>
      <c r="F347" s="27" t="s">
        <v>35</v>
      </c>
      <c r="H347" s="26" t="str">
        <f t="shared" si="274"/>
        <v>24 ans, 3 mois et 30 jours</v>
      </c>
      <c r="I347" s="29" t="str">
        <f t="shared" si="263"/>
        <v>25 ans, 8 mois et 30 jours</v>
      </c>
      <c r="J347" s="28">
        <f t="shared" si="293"/>
        <v>52932</v>
      </c>
      <c r="K347" s="29">
        <f t="shared" si="291"/>
        <v>52962</v>
      </c>
      <c r="M347" s="30" t="str">
        <f t="shared" ca="1" si="294"/>
        <v/>
      </c>
      <c r="O347" s="31">
        <f t="shared" si="297"/>
        <v>0</v>
      </c>
      <c r="P347" s="31">
        <f t="shared" si="292"/>
        <v>0</v>
      </c>
      <c r="Y347" s="114" t="str">
        <f t="shared" si="289"/>
        <v/>
      </c>
      <c r="AB347" s="120" t="str">
        <f t="shared" si="260"/>
        <v/>
      </c>
      <c r="AC347" s="313"/>
      <c r="AD347" s="112"/>
      <c r="AE347" s="324"/>
      <c r="AF347" s="316"/>
      <c r="AG347" s="323"/>
    </row>
    <row r="348" spans="1:33" ht="15" customHeight="1" x14ac:dyDescent="0.25">
      <c r="A348" s="1">
        <v>341</v>
      </c>
      <c r="B348" s="328" t="s">
        <v>69</v>
      </c>
      <c r="C348" s="24" t="str">
        <f t="shared" si="287"/>
        <v xml:space="preserve">51 ans </v>
      </c>
      <c r="D348" s="25">
        <f t="shared" si="288"/>
        <v>2045</v>
      </c>
      <c r="E348" s="27" t="str">
        <f t="shared" si="290"/>
        <v>28 ans, 4 mois et 30 jours</v>
      </c>
      <c r="F348" s="27" t="s">
        <v>35</v>
      </c>
      <c r="H348" s="26" t="str">
        <f t="shared" si="274"/>
        <v>24 ans, 4 mois et 30 jours</v>
      </c>
      <c r="I348" s="29" t="str">
        <f t="shared" si="263"/>
        <v>25 ans, 9 mois et 30 jours</v>
      </c>
      <c r="J348" s="28">
        <f t="shared" si="293"/>
        <v>52963</v>
      </c>
      <c r="K348" s="29">
        <f t="shared" si="291"/>
        <v>52993</v>
      </c>
      <c r="M348" s="30" t="str">
        <f t="shared" ca="1" si="294"/>
        <v/>
      </c>
      <c r="O348" s="31">
        <f t="shared" si="297"/>
        <v>0</v>
      </c>
      <c r="P348" s="31">
        <f t="shared" si="292"/>
        <v>0</v>
      </c>
      <c r="Y348" s="114" t="str">
        <f t="shared" si="289"/>
        <v/>
      </c>
      <c r="AB348" s="120" t="str">
        <f t="shared" si="260"/>
        <v/>
      </c>
      <c r="AC348" s="311">
        <f>SUM(Y348:Y350)</f>
        <v>0</v>
      </c>
      <c r="AD348" s="112"/>
      <c r="AE348" s="324">
        <v>114</v>
      </c>
      <c r="AF348" s="314">
        <f t="shared" ref="AF348" ca="1" si="308">OFFSET($AJ$13,((MOD(ROW(AE349)*4,3)/2)+1)*COUNTA(AE348)+IF(((MOD(ROW(AE349)*4,3)/2)+1)*COUNTA(AE348)=2,INT(ROW(AE342)/12),0),)</f>
        <v>0</v>
      </c>
      <c r="AG348" s="323" t="str">
        <f t="shared" ref="AG348" si="309">IF(AC348=0,"",IF(AC348&lt;AF348,"Alerte !",1))</f>
        <v/>
      </c>
    </row>
    <row r="349" spans="1:33" ht="15" customHeight="1" x14ac:dyDescent="0.25">
      <c r="A349" s="1">
        <v>342</v>
      </c>
      <c r="B349" s="328"/>
      <c r="C349" s="24" t="str">
        <f t="shared" si="287"/>
        <v xml:space="preserve">52 ans </v>
      </c>
      <c r="D349" s="25">
        <f t="shared" si="288"/>
        <v>2045</v>
      </c>
      <c r="E349" s="27" t="str">
        <f t="shared" si="290"/>
        <v>28 ans, 5 mois et 27 jours</v>
      </c>
      <c r="F349" s="27" t="s">
        <v>35</v>
      </c>
      <c r="H349" s="26" t="str">
        <f t="shared" si="274"/>
        <v>24 ans, 5 mois et 27 jours</v>
      </c>
      <c r="I349" s="29" t="str">
        <f t="shared" si="263"/>
        <v>25 ans, 10 mois et 27 jours</v>
      </c>
      <c r="J349" s="28">
        <f t="shared" si="293"/>
        <v>52994</v>
      </c>
      <c r="K349" s="29">
        <f t="shared" si="291"/>
        <v>53021</v>
      </c>
      <c r="M349" s="30" t="str">
        <f t="shared" ca="1" si="294"/>
        <v/>
      </c>
      <c r="O349" s="31">
        <f t="shared" si="297"/>
        <v>0</v>
      </c>
      <c r="P349" s="31">
        <f t="shared" si="292"/>
        <v>0</v>
      </c>
      <c r="Y349" s="114" t="str">
        <f t="shared" si="289"/>
        <v/>
      </c>
      <c r="AB349" s="120" t="str">
        <f t="shared" si="260"/>
        <v/>
      </c>
      <c r="AC349" s="312"/>
      <c r="AD349" s="112"/>
      <c r="AE349" s="324"/>
      <c r="AF349" s="315"/>
      <c r="AG349" s="323"/>
    </row>
    <row r="350" spans="1:33" ht="15" customHeight="1" thickBot="1" x14ac:dyDescent="0.3">
      <c r="A350" s="1">
        <v>343</v>
      </c>
      <c r="B350" s="328"/>
      <c r="C350" s="24" t="str">
        <f t="shared" si="287"/>
        <v xml:space="preserve">52 ans </v>
      </c>
      <c r="D350" s="25">
        <f t="shared" si="288"/>
        <v>2045</v>
      </c>
      <c r="E350" s="27" t="str">
        <f t="shared" si="290"/>
        <v>28 ans, 6 mois et 30 jours</v>
      </c>
      <c r="F350" s="27" t="s">
        <v>35</v>
      </c>
      <c r="H350" s="26" t="str">
        <f t="shared" si="274"/>
        <v>24 ans, 6 mois et 30 jours</v>
      </c>
      <c r="I350" s="29" t="str">
        <f t="shared" si="263"/>
        <v>25 ans, 11 mois et 30 jours</v>
      </c>
      <c r="J350" s="28">
        <f t="shared" si="293"/>
        <v>53022</v>
      </c>
      <c r="K350" s="29">
        <f t="shared" si="291"/>
        <v>53052</v>
      </c>
      <c r="M350" s="30" t="str">
        <f t="shared" ca="1" si="294"/>
        <v/>
      </c>
      <c r="O350" s="31">
        <f t="shared" si="297"/>
        <v>0</v>
      </c>
      <c r="P350" s="31">
        <f t="shared" si="292"/>
        <v>0</v>
      </c>
      <c r="Y350" s="114" t="str">
        <f t="shared" si="289"/>
        <v/>
      </c>
      <c r="AB350" s="120" t="str">
        <f t="shared" si="260"/>
        <v/>
      </c>
      <c r="AC350" s="313"/>
      <c r="AD350" s="112"/>
      <c r="AE350" s="324"/>
      <c r="AF350" s="316"/>
      <c r="AG350" s="323"/>
    </row>
    <row r="351" spans="1:33" ht="15" customHeight="1" x14ac:dyDescent="0.25">
      <c r="A351" s="1">
        <v>344</v>
      </c>
      <c r="B351" s="328"/>
      <c r="C351" s="24" t="str">
        <f t="shared" si="287"/>
        <v xml:space="preserve">52 ans </v>
      </c>
      <c r="D351" s="25">
        <f t="shared" si="288"/>
        <v>2045</v>
      </c>
      <c r="E351" s="27" t="str">
        <f t="shared" si="290"/>
        <v>28 ans, 7 mois et 29 jours</v>
      </c>
      <c r="F351" s="27" t="s">
        <v>35</v>
      </c>
      <c r="H351" s="26" t="str">
        <f t="shared" si="274"/>
        <v>24 ans, 7 mois et 29 jours</v>
      </c>
      <c r="I351" s="29" t="str">
        <f t="shared" si="263"/>
        <v>26 ans, 0 mois et 29 jours</v>
      </c>
      <c r="J351" s="28">
        <f t="shared" si="293"/>
        <v>53053</v>
      </c>
      <c r="K351" s="29">
        <f t="shared" si="291"/>
        <v>53082</v>
      </c>
      <c r="M351" s="30" t="str">
        <f t="shared" ca="1" si="294"/>
        <v/>
      </c>
      <c r="O351" s="31">
        <f t="shared" si="297"/>
        <v>0</v>
      </c>
      <c r="P351" s="31">
        <f t="shared" si="292"/>
        <v>0</v>
      </c>
      <c r="Y351" s="114" t="str">
        <f t="shared" si="289"/>
        <v/>
      </c>
      <c r="AB351" s="120" t="str">
        <f t="shared" si="260"/>
        <v/>
      </c>
      <c r="AC351" s="311">
        <f>SUM(Y351:Y353)</f>
        <v>0</v>
      </c>
      <c r="AD351" s="112"/>
      <c r="AE351" s="324">
        <v>115</v>
      </c>
      <c r="AF351" s="314">
        <f t="shared" ref="AF351" ca="1" si="310">OFFSET($AJ$13,((MOD(ROW(AE352)*4,3)/2)+1)*COUNTA(AE351)+IF(((MOD(ROW(AE352)*4,3)/2)+1)*COUNTA(AE351)=2,INT(ROW(AE345)/12),0),)</f>
        <v>0</v>
      </c>
      <c r="AG351" s="323" t="str">
        <f t="shared" ref="AG351" si="311">IF(AC351=0,"",IF(AC351&lt;AF351,"Alerte !",1))</f>
        <v/>
      </c>
    </row>
    <row r="352" spans="1:33" ht="15" customHeight="1" x14ac:dyDescent="0.25">
      <c r="A352" s="1">
        <v>345</v>
      </c>
      <c r="B352" s="328"/>
      <c r="C352" s="24" t="str">
        <f t="shared" si="287"/>
        <v xml:space="preserve">52 ans </v>
      </c>
      <c r="D352" s="25">
        <f t="shared" si="288"/>
        <v>2045</v>
      </c>
      <c r="E352" s="27" t="str">
        <f t="shared" si="290"/>
        <v>28 ans, 8 mois et 30 jours</v>
      </c>
      <c r="F352" s="27" t="s">
        <v>35</v>
      </c>
      <c r="H352" s="26" t="str">
        <f t="shared" si="274"/>
        <v>24 ans, 8 mois et 30 jours</v>
      </c>
      <c r="I352" s="29" t="str">
        <f t="shared" si="263"/>
        <v>26 ans, 1 mois et 30 jours</v>
      </c>
      <c r="J352" s="28">
        <f t="shared" si="293"/>
        <v>53083</v>
      </c>
      <c r="K352" s="29">
        <f t="shared" si="291"/>
        <v>53113</v>
      </c>
      <c r="M352" s="30" t="str">
        <f t="shared" ca="1" si="294"/>
        <v/>
      </c>
      <c r="O352" s="31">
        <f t="shared" si="297"/>
        <v>0</v>
      </c>
      <c r="P352" s="31">
        <f t="shared" si="292"/>
        <v>0</v>
      </c>
      <c r="Y352" s="114" t="str">
        <f t="shared" si="289"/>
        <v/>
      </c>
      <c r="AB352" s="120" t="str">
        <f t="shared" si="260"/>
        <v/>
      </c>
      <c r="AC352" s="312"/>
      <c r="AD352" s="112"/>
      <c r="AE352" s="324"/>
      <c r="AF352" s="315"/>
      <c r="AG352" s="323"/>
    </row>
    <row r="353" spans="1:33" ht="15" customHeight="1" thickBot="1" x14ac:dyDescent="0.3">
      <c r="A353" s="1">
        <v>346</v>
      </c>
      <c r="B353" s="328"/>
      <c r="C353" s="24" t="str">
        <f t="shared" si="287"/>
        <v xml:space="preserve">52 ans </v>
      </c>
      <c r="D353" s="25">
        <f t="shared" si="288"/>
        <v>2045</v>
      </c>
      <c r="E353" s="27" t="str">
        <f t="shared" si="290"/>
        <v>28 ans, 9 mois et 29 jours</v>
      </c>
      <c r="F353" s="27" t="s">
        <v>35</v>
      </c>
      <c r="H353" s="26" t="str">
        <f t="shared" si="274"/>
        <v>24 ans, 9 mois et 29 jours</v>
      </c>
      <c r="I353" s="29" t="str">
        <f t="shared" si="263"/>
        <v>26 ans, 2 mois et 29 jours</v>
      </c>
      <c r="J353" s="28">
        <f t="shared" si="293"/>
        <v>53114</v>
      </c>
      <c r="K353" s="29">
        <f t="shared" si="291"/>
        <v>53143</v>
      </c>
      <c r="M353" s="30" t="str">
        <f t="shared" ca="1" si="294"/>
        <v/>
      </c>
      <c r="O353" s="31">
        <f t="shared" si="297"/>
        <v>0</v>
      </c>
      <c r="P353" s="31">
        <f t="shared" si="292"/>
        <v>0</v>
      </c>
      <c r="Y353" s="114" t="str">
        <f t="shared" si="289"/>
        <v/>
      </c>
      <c r="AB353" s="120" t="str">
        <f t="shared" si="260"/>
        <v/>
      </c>
      <c r="AC353" s="313"/>
      <c r="AD353" s="112"/>
      <c r="AE353" s="324"/>
      <c r="AF353" s="316"/>
      <c r="AG353" s="323"/>
    </row>
    <row r="354" spans="1:33" ht="15" customHeight="1" x14ac:dyDescent="0.25">
      <c r="A354" s="1">
        <v>347</v>
      </c>
      <c r="B354" s="328"/>
      <c r="C354" s="24" t="str">
        <f t="shared" si="287"/>
        <v xml:space="preserve">52 ans </v>
      </c>
      <c r="D354" s="25">
        <f t="shared" si="288"/>
        <v>2045</v>
      </c>
      <c r="E354" s="27" t="str">
        <f t="shared" si="290"/>
        <v>28 ans, 10 mois et 30 jours</v>
      </c>
      <c r="F354" s="27" t="s">
        <v>35</v>
      </c>
      <c r="H354" s="26" t="str">
        <f t="shared" si="274"/>
        <v>24 ans, 10 mois et 30 jours</v>
      </c>
      <c r="I354" s="29" t="str">
        <f t="shared" si="263"/>
        <v>26 ans, 3 mois et 30 jours</v>
      </c>
      <c r="J354" s="28">
        <f t="shared" si="293"/>
        <v>53144</v>
      </c>
      <c r="K354" s="29">
        <f t="shared" si="291"/>
        <v>53174</v>
      </c>
      <c r="M354" s="30" t="str">
        <f t="shared" ca="1" si="294"/>
        <v/>
      </c>
      <c r="O354" s="31">
        <f t="shared" si="297"/>
        <v>0</v>
      </c>
      <c r="P354" s="31">
        <f t="shared" si="292"/>
        <v>0</v>
      </c>
      <c r="Y354" s="114" t="str">
        <f t="shared" si="289"/>
        <v/>
      </c>
      <c r="AB354" s="120" t="str">
        <f t="shared" si="260"/>
        <v/>
      </c>
      <c r="AC354" s="311">
        <f>SUM(Y354:Y356)</f>
        <v>0</v>
      </c>
      <c r="AD354" s="112"/>
      <c r="AE354" s="324">
        <v>116</v>
      </c>
      <c r="AF354" s="314">
        <f t="shared" ref="AF354" ca="1" si="312">OFFSET($AJ$13,((MOD(ROW(AE355)*4,3)/2)+1)*COUNTA(AE354)+IF(((MOD(ROW(AE355)*4,3)/2)+1)*COUNTA(AE354)=2,INT(ROW(AE348)/12),0),)</f>
        <v>0</v>
      </c>
      <c r="AG354" s="323" t="str">
        <f t="shared" ref="AG354" si="313">IF(AC354=0,"",IF(AC354&lt;AF354,"Alerte !",1))</f>
        <v/>
      </c>
    </row>
    <row r="355" spans="1:33" ht="15" customHeight="1" x14ac:dyDescent="0.25">
      <c r="A355" s="1">
        <v>348</v>
      </c>
      <c r="B355" s="328"/>
      <c r="C355" s="24" t="str">
        <f t="shared" si="287"/>
        <v xml:space="preserve">52 ans </v>
      </c>
      <c r="D355" s="25">
        <f t="shared" si="288"/>
        <v>2045</v>
      </c>
      <c r="E355" s="27" t="str">
        <f t="shared" si="290"/>
        <v>28 ans, 11 mois et 30 jours</v>
      </c>
      <c r="F355" s="27" t="s">
        <v>35</v>
      </c>
      <c r="H355" s="26" t="str">
        <f t="shared" si="274"/>
        <v>24 ans, 11 mois et 30 jours</v>
      </c>
      <c r="I355" s="29" t="str">
        <f t="shared" si="263"/>
        <v>26 ans, 4 mois et 30 jours</v>
      </c>
      <c r="J355" s="28">
        <f t="shared" si="293"/>
        <v>53175</v>
      </c>
      <c r="K355" s="29">
        <f t="shared" si="291"/>
        <v>53205</v>
      </c>
      <c r="M355" s="30" t="str">
        <f t="shared" ca="1" si="294"/>
        <v/>
      </c>
      <c r="O355" s="31">
        <f t="shared" si="297"/>
        <v>0</v>
      </c>
      <c r="P355" s="31">
        <f t="shared" si="292"/>
        <v>0</v>
      </c>
      <c r="Y355" s="114" t="str">
        <f t="shared" si="289"/>
        <v/>
      </c>
      <c r="AB355" s="120" t="str">
        <f t="shared" si="260"/>
        <v/>
      </c>
      <c r="AC355" s="312"/>
      <c r="AD355" s="112"/>
      <c r="AE355" s="324"/>
      <c r="AF355" s="315"/>
      <c r="AG355" s="323"/>
    </row>
    <row r="356" spans="1:33" ht="15" customHeight="1" thickBot="1" x14ac:dyDescent="0.3">
      <c r="A356" s="1">
        <v>349</v>
      </c>
      <c r="B356" s="328"/>
      <c r="C356" s="24" t="str">
        <f t="shared" si="287"/>
        <v xml:space="preserve">52 ans </v>
      </c>
      <c r="D356" s="25">
        <f t="shared" si="288"/>
        <v>2045</v>
      </c>
      <c r="E356" s="27" t="str">
        <f t="shared" si="290"/>
        <v>29 ans, 0 mois et 29 jours</v>
      </c>
      <c r="F356" s="27" t="s">
        <v>35</v>
      </c>
      <c r="H356" s="26" t="str">
        <f t="shared" si="274"/>
        <v>25 ans, 0 mois et 29 jours</v>
      </c>
      <c r="I356" s="29" t="str">
        <f t="shared" si="263"/>
        <v>26 ans, 5 mois et 29 jours</v>
      </c>
      <c r="J356" s="28">
        <f t="shared" si="293"/>
        <v>53206</v>
      </c>
      <c r="K356" s="29">
        <f t="shared" si="291"/>
        <v>53235</v>
      </c>
      <c r="M356" s="30" t="str">
        <f t="shared" ca="1" si="294"/>
        <v/>
      </c>
      <c r="O356" s="31">
        <f t="shared" si="297"/>
        <v>0</v>
      </c>
      <c r="P356" s="31">
        <f t="shared" si="292"/>
        <v>0</v>
      </c>
      <c r="Y356" s="114" t="str">
        <f t="shared" si="289"/>
        <v/>
      </c>
      <c r="AB356" s="120" t="str">
        <f t="shared" ref="AB356:AB419" si="314">IF(Y356="","",Y356-Z356-AA356)</f>
        <v/>
      </c>
      <c r="AC356" s="313"/>
      <c r="AD356" s="112"/>
      <c r="AE356" s="324"/>
      <c r="AF356" s="316"/>
      <c r="AG356" s="323"/>
    </row>
    <row r="357" spans="1:33" ht="15" customHeight="1" x14ac:dyDescent="0.25">
      <c r="A357" s="1">
        <v>350</v>
      </c>
      <c r="B357" s="328"/>
      <c r="C357" s="24" t="str">
        <f t="shared" si="287"/>
        <v xml:space="preserve">52 ans </v>
      </c>
      <c r="D357" s="25">
        <f t="shared" si="288"/>
        <v>2045</v>
      </c>
      <c r="E357" s="27" t="str">
        <f t="shared" si="290"/>
        <v>29 ans, 1 mois et 30 jours</v>
      </c>
      <c r="F357" s="27" t="s">
        <v>35</v>
      </c>
      <c r="H357" s="26" t="str">
        <f t="shared" si="274"/>
        <v>25 ans, 1 mois et 30 jours</v>
      </c>
      <c r="I357" s="29" t="str">
        <f t="shared" si="263"/>
        <v>26 ans, 6 mois et 30 jours</v>
      </c>
      <c r="J357" s="28">
        <f t="shared" si="293"/>
        <v>53236</v>
      </c>
      <c r="K357" s="29">
        <f t="shared" si="291"/>
        <v>53266</v>
      </c>
      <c r="M357" s="30" t="str">
        <f t="shared" ca="1" si="294"/>
        <v/>
      </c>
      <c r="O357" s="31">
        <f t="shared" si="297"/>
        <v>0</v>
      </c>
      <c r="P357" s="31">
        <f t="shared" si="292"/>
        <v>0</v>
      </c>
      <c r="Y357" s="114" t="str">
        <f t="shared" si="289"/>
        <v/>
      </c>
      <c r="AB357" s="120" t="str">
        <f t="shared" si="314"/>
        <v/>
      </c>
      <c r="AC357" s="311">
        <f>SUM(Y357:Y359)</f>
        <v>0</v>
      </c>
      <c r="AD357" s="112"/>
      <c r="AE357" s="324">
        <v>117</v>
      </c>
      <c r="AF357" s="314">
        <f t="shared" ref="AF357" ca="1" si="315">OFFSET($AJ$13,((MOD(ROW(AE358)*4,3)/2)+1)*COUNTA(AE357)+IF(((MOD(ROW(AE358)*4,3)/2)+1)*COUNTA(AE357)=2,INT(ROW(AE351)/12),0),)</f>
        <v>0</v>
      </c>
      <c r="AG357" s="323" t="str">
        <f t="shared" ref="AG357" si="316">IF(AC357=0,"",IF(AC357&lt;AF357,"Alerte !",1))</f>
        <v/>
      </c>
    </row>
    <row r="358" spans="1:33" ht="15" customHeight="1" x14ac:dyDescent="0.25">
      <c r="A358" s="1">
        <v>351</v>
      </c>
      <c r="B358" s="328"/>
      <c r="C358" s="24" t="str">
        <f t="shared" si="287"/>
        <v xml:space="preserve">52 ans </v>
      </c>
      <c r="D358" s="25">
        <f t="shared" si="288"/>
        <v>2045</v>
      </c>
      <c r="E358" s="27" t="str">
        <f t="shared" si="290"/>
        <v>29 ans, 2 mois et 29 jours</v>
      </c>
      <c r="F358" s="27" t="s">
        <v>35</v>
      </c>
      <c r="H358" s="26" t="str">
        <f t="shared" si="274"/>
        <v>25 ans, 2 mois et 29 jours</v>
      </c>
      <c r="I358" s="29" t="str">
        <f t="shared" si="263"/>
        <v>26 ans, 7 mois et 29 jours</v>
      </c>
      <c r="J358" s="28">
        <f t="shared" si="293"/>
        <v>53267</v>
      </c>
      <c r="K358" s="29">
        <f t="shared" si="291"/>
        <v>53296</v>
      </c>
      <c r="M358" s="30" t="str">
        <f t="shared" ca="1" si="294"/>
        <v/>
      </c>
      <c r="O358" s="31">
        <f t="shared" si="297"/>
        <v>0</v>
      </c>
      <c r="P358" s="31">
        <f t="shared" si="292"/>
        <v>0</v>
      </c>
      <c r="Y358" s="114" t="str">
        <f t="shared" si="289"/>
        <v/>
      </c>
      <c r="AB358" s="120" t="str">
        <f t="shared" si="314"/>
        <v/>
      </c>
      <c r="AC358" s="312"/>
      <c r="AD358" s="112"/>
      <c r="AE358" s="324"/>
      <c r="AF358" s="315"/>
      <c r="AG358" s="323"/>
    </row>
    <row r="359" spans="1:33" ht="15" customHeight="1" thickBot="1" x14ac:dyDescent="0.3">
      <c r="A359" s="1">
        <v>352</v>
      </c>
      <c r="B359" s="328"/>
      <c r="C359" s="24" t="str">
        <f t="shared" si="287"/>
        <v xml:space="preserve">52 ans </v>
      </c>
      <c r="D359" s="25">
        <f t="shared" si="288"/>
        <v>2045</v>
      </c>
      <c r="E359" s="27" t="str">
        <f t="shared" si="290"/>
        <v>29 ans, 3 mois et 30 jours</v>
      </c>
      <c r="F359" s="27" t="s">
        <v>35</v>
      </c>
      <c r="H359" s="26" t="str">
        <f t="shared" si="274"/>
        <v>25 ans, 3 mois et 30 jours</v>
      </c>
      <c r="I359" s="29" t="str">
        <f t="shared" ref="I359:I422" si="317">IF(A359="","",DATEDIF($J$39,K359,"y")&amp;IF(DATEDIF($J$39,K359,"y")&gt;1," ans, "," an, ")&amp;DATEDIF($J$39,K359,"ym")&amp;" mois et "&amp;DATEDIF($J$39,K359,"md")&amp;IF(DATEDIF(
$J$39,K359,"md")&gt;1," jours"," jour"))</f>
        <v>26 ans, 8 mois et 30 jours</v>
      </c>
      <c r="J359" s="28">
        <f t="shared" si="293"/>
        <v>53297</v>
      </c>
      <c r="K359" s="29">
        <f t="shared" si="291"/>
        <v>53327</v>
      </c>
      <c r="M359" s="30" t="str">
        <f t="shared" ca="1" si="294"/>
        <v/>
      </c>
      <c r="O359" s="31">
        <f t="shared" si="297"/>
        <v>0</v>
      </c>
      <c r="P359" s="31">
        <f t="shared" si="292"/>
        <v>0</v>
      </c>
      <c r="Y359" s="114" t="str">
        <f t="shared" si="289"/>
        <v/>
      </c>
      <c r="AB359" s="120" t="str">
        <f t="shared" si="314"/>
        <v/>
      </c>
      <c r="AC359" s="313"/>
      <c r="AD359" s="112"/>
      <c r="AE359" s="324"/>
      <c r="AF359" s="316"/>
      <c r="AG359" s="323"/>
    </row>
    <row r="360" spans="1:33" ht="15" customHeight="1" x14ac:dyDescent="0.25">
      <c r="A360" s="1">
        <v>353</v>
      </c>
      <c r="B360" s="328" t="s">
        <v>70</v>
      </c>
      <c r="C360" s="24" t="str">
        <f t="shared" si="287"/>
        <v xml:space="preserve">52 ans </v>
      </c>
      <c r="D360" s="25">
        <f t="shared" si="288"/>
        <v>2046</v>
      </c>
      <c r="E360" s="27" t="str">
        <f t="shared" si="290"/>
        <v>29 ans, 4 mois et 30 jours</v>
      </c>
      <c r="F360" s="27" t="s">
        <v>35</v>
      </c>
      <c r="H360" s="26" t="str">
        <f t="shared" si="274"/>
        <v>25 ans, 4 mois et 30 jours</v>
      </c>
      <c r="I360" s="29" t="str">
        <f t="shared" si="317"/>
        <v>26 ans, 9 mois et 30 jours</v>
      </c>
      <c r="J360" s="28">
        <f t="shared" si="293"/>
        <v>53328</v>
      </c>
      <c r="K360" s="29">
        <f t="shared" si="291"/>
        <v>53358</v>
      </c>
      <c r="M360" s="30" t="str">
        <f t="shared" ca="1" si="294"/>
        <v/>
      </c>
      <c r="O360" s="31">
        <f t="shared" si="297"/>
        <v>0</v>
      </c>
      <c r="P360" s="31">
        <f t="shared" si="292"/>
        <v>0</v>
      </c>
      <c r="Y360" s="114" t="str">
        <f t="shared" si="289"/>
        <v/>
      </c>
      <c r="AB360" s="120" t="str">
        <f t="shared" si="314"/>
        <v/>
      </c>
      <c r="AC360" s="311">
        <f>SUM(Y360:Y362)</f>
        <v>0</v>
      </c>
      <c r="AD360" s="112"/>
      <c r="AE360" s="324">
        <v>118</v>
      </c>
      <c r="AF360" s="314">
        <f t="shared" ref="AF360" ca="1" si="318">OFFSET($AJ$13,((MOD(ROW(AE361)*4,3)/2)+1)*COUNTA(AE360)+IF(((MOD(ROW(AE361)*4,3)/2)+1)*COUNTA(AE360)=2,INT(ROW(AE354)/12),0),)</f>
        <v>0</v>
      </c>
      <c r="AG360" s="323" t="str">
        <f t="shared" ref="AG360" si="319">IF(AC360=0,"",IF(AC360&lt;AF360,"Alerte !",1))</f>
        <v/>
      </c>
    </row>
    <row r="361" spans="1:33" ht="15" customHeight="1" x14ac:dyDescent="0.25">
      <c r="A361" s="1">
        <v>354</v>
      </c>
      <c r="B361" s="328"/>
      <c r="C361" s="24" t="str">
        <f t="shared" si="287"/>
        <v xml:space="preserve">53 ans </v>
      </c>
      <c r="D361" s="25">
        <f t="shared" si="288"/>
        <v>2046</v>
      </c>
      <c r="E361" s="27" t="str">
        <f t="shared" si="290"/>
        <v>29 ans, 5 mois et 27 jours</v>
      </c>
      <c r="F361" s="27" t="s">
        <v>35</v>
      </c>
      <c r="H361" s="26" t="str">
        <f t="shared" si="274"/>
        <v>25 ans, 5 mois et 27 jours</v>
      </c>
      <c r="I361" s="29" t="str">
        <f t="shared" si="317"/>
        <v>26 ans, 10 mois et 27 jours</v>
      </c>
      <c r="J361" s="28">
        <f t="shared" si="293"/>
        <v>53359</v>
      </c>
      <c r="K361" s="29">
        <f t="shared" si="291"/>
        <v>53386</v>
      </c>
      <c r="M361" s="30" t="str">
        <f t="shared" ca="1" si="294"/>
        <v/>
      </c>
      <c r="O361" s="31">
        <f t="shared" si="297"/>
        <v>0</v>
      </c>
      <c r="P361" s="31">
        <f t="shared" si="292"/>
        <v>0</v>
      </c>
      <c r="Y361" s="114" t="str">
        <f t="shared" si="289"/>
        <v/>
      </c>
      <c r="AB361" s="120" t="str">
        <f t="shared" si="314"/>
        <v/>
      </c>
      <c r="AC361" s="312"/>
      <c r="AD361" s="112"/>
      <c r="AE361" s="324"/>
      <c r="AF361" s="315"/>
      <c r="AG361" s="323"/>
    </row>
    <row r="362" spans="1:33" ht="15" customHeight="1" thickBot="1" x14ac:dyDescent="0.3">
      <c r="A362" s="1">
        <v>355</v>
      </c>
      <c r="B362" s="328"/>
      <c r="C362" s="24" t="str">
        <f t="shared" si="287"/>
        <v xml:space="preserve">53 ans </v>
      </c>
      <c r="D362" s="25">
        <f t="shared" si="288"/>
        <v>2046</v>
      </c>
      <c r="E362" s="27" t="str">
        <f t="shared" si="290"/>
        <v>29 ans, 6 mois et 30 jours</v>
      </c>
      <c r="F362" s="27" t="s">
        <v>35</v>
      </c>
      <c r="H362" s="26" t="str">
        <f t="shared" si="274"/>
        <v>25 ans, 6 mois et 30 jours</v>
      </c>
      <c r="I362" s="29" t="str">
        <f t="shared" si="317"/>
        <v>26 ans, 11 mois et 30 jours</v>
      </c>
      <c r="J362" s="28">
        <f t="shared" si="293"/>
        <v>53387</v>
      </c>
      <c r="K362" s="29">
        <f t="shared" si="291"/>
        <v>53417</v>
      </c>
      <c r="M362" s="30" t="str">
        <f t="shared" ca="1" si="294"/>
        <v/>
      </c>
      <c r="O362" s="31">
        <f t="shared" si="297"/>
        <v>0</v>
      </c>
      <c r="P362" s="31">
        <f t="shared" si="292"/>
        <v>0</v>
      </c>
      <c r="Y362" s="114" t="str">
        <f t="shared" si="289"/>
        <v/>
      </c>
      <c r="AB362" s="120" t="str">
        <f t="shared" si="314"/>
        <v/>
      </c>
      <c r="AC362" s="313"/>
      <c r="AD362" s="112"/>
      <c r="AE362" s="324"/>
      <c r="AF362" s="316"/>
      <c r="AG362" s="323"/>
    </row>
    <row r="363" spans="1:33" ht="15" customHeight="1" x14ac:dyDescent="0.25">
      <c r="A363" s="1">
        <v>356</v>
      </c>
      <c r="B363" s="328"/>
      <c r="C363" s="24" t="str">
        <f t="shared" si="287"/>
        <v xml:space="preserve">53 ans </v>
      </c>
      <c r="D363" s="25">
        <f t="shared" si="288"/>
        <v>2046</v>
      </c>
      <c r="E363" s="27" t="str">
        <f t="shared" si="290"/>
        <v>29 ans, 7 mois et 29 jours</v>
      </c>
      <c r="F363" s="27" t="s">
        <v>35</v>
      </c>
      <c r="H363" s="26" t="str">
        <f t="shared" si="274"/>
        <v>25 ans, 7 mois et 29 jours</v>
      </c>
      <c r="I363" s="29" t="str">
        <f t="shared" si="317"/>
        <v>27 ans, 0 mois et 29 jours</v>
      </c>
      <c r="J363" s="28">
        <f t="shared" si="293"/>
        <v>53418</v>
      </c>
      <c r="K363" s="29">
        <f t="shared" si="291"/>
        <v>53447</v>
      </c>
      <c r="M363" s="30" t="str">
        <f t="shared" ca="1" si="294"/>
        <v/>
      </c>
      <c r="O363" s="31">
        <f t="shared" si="297"/>
        <v>0</v>
      </c>
      <c r="P363" s="31">
        <f t="shared" si="292"/>
        <v>0</v>
      </c>
      <c r="Y363" s="114" t="str">
        <f t="shared" si="289"/>
        <v/>
      </c>
      <c r="AB363" s="120" t="str">
        <f t="shared" si="314"/>
        <v/>
      </c>
      <c r="AC363" s="311">
        <f>SUM(Y363:Y365)</f>
        <v>0</v>
      </c>
      <c r="AD363" s="112"/>
      <c r="AE363" s="324">
        <v>119</v>
      </c>
      <c r="AF363" s="314">
        <f t="shared" ref="AF363" ca="1" si="320">OFFSET($AJ$13,((MOD(ROW(AE364)*4,3)/2)+1)*COUNTA(AE363)+IF(((MOD(ROW(AE364)*4,3)/2)+1)*COUNTA(AE363)=2,INT(ROW(AE357)/12),0),)</f>
        <v>0</v>
      </c>
      <c r="AG363" s="323" t="str">
        <f t="shared" ref="AG363" si="321">IF(AC363=0,"",IF(AC363&lt;AF363,"Alerte !",1))</f>
        <v/>
      </c>
    </row>
    <row r="364" spans="1:33" ht="15" customHeight="1" x14ac:dyDescent="0.25">
      <c r="A364" s="1">
        <v>357</v>
      </c>
      <c r="B364" s="328"/>
      <c r="C364" s="24" t="str">
        <f t="shared" si="287"/>
        <v xml:space="preserve">53 ans </v>
      </c>
      <c r="D364" s="25">
        <f t="shared" si="288"/>
        <v>2046</v>
      </c>
      <c r="E364" s="27" t="str">
        <f t="shared" si="290"/>
        <v>29 ans, 8 mois et 30 jours</v>
      </c>
      <c r="F364" s="27" t="s">
        <v>35</v>
      </c>
      <c r="H364" s="26" t="str">
        <f t="shared" si="274"/>
        <v>25 ans, 8 mois et 30 jours</v>
      </c>
      <c r="I364" s="29" t="str">
        <f t="shared" si="317"/>
        <v>27 ans, 1 mois et 30 jours</v>
      </c>
      <c r="J364" s="28">
        <f t="shared" si="293"/>
        <v>53448</v>
      </c>
      <c r="K364" s="29">
        <f t="shared" si="291"/>
        <v>53478</v>
      </c>
      <c r="M364" s="30" t="str">
        <f t="shared" ca="1" si="294"/>
        <v/>
      </c>
      <c r="O364" s="31">
        <f t="shared" si="297"/>
        <v>0</v>
      </c>
      <c r="P364" s="31">
        <f t="shared" si="292"/>
        <v>0</v>
      </c>
      <c r="Y364" s="114" t="str">
        <f t="shared" si="289"/>
        <v/>
      </c>
      <c r="AB364" s="120" t="str">
        <f t="shared" si="314"/>
        <v/>
      </c>
      <c r="AC364" s="312"/>
      <c r="AD364" s="112"/>
      <c r="AE364" s="324"/>
      <c r="AF364" s="315"/>
      <c r="AG364" s="323"/>
    </row>
    <row r="365" spans="1:33" ht="15" customHeight="1" thickBot="1" x14ac:dyDescent="0.3">
      <c r="A365" s="1">
        <v>358</v>
      </c>
      <c r="B365" s="328"/>
      <c r="C365" s="24" t="str">
        <f t="shared" si="287"/>
        <v xml:space="preserve">53 ans </v>
      </c>
      <c r="D365" s="25">
        <f t="shared" si="288"/>
        <v>2046</v>
      </c>
      <c r="E365" s="27" t="str">
        <f t="shared" si="290"/>
        <v>29 ans, 9 mois et 29 jours</v>
      </c>
      <c r="F365" s="27" t="s">
        <v>35</v>
      </c>
      <c r="H365" s="26" t="str">
        <f t="shared" si="274"/>
        <v>25 ans, 9 mois et 29 jours</v>
      </c>
      <c r="I365" s="29" t="str">
        <f t="shared" si="317"/>
        <v>27 ans, 2 mois et 29 jours</v>
      </c>
      <c r="J365" s="28">
        <f t="shared" si="293"/>
        <v>53479</v>
      </c>
      <c r="K365" s="29">
        <f t="shared" si="291"/>
        <v>53508</v>
      </c>
      <c r="M365" s="30" t="str">
        <f t="shared" ca="1" si="294"/>
        <v/>
      </c>
      <c r="O365" s="31">
        <f t="shared" si="297"/>
        <v>0</v>
      </c>
      <c r="P365" s="31">
        <f t="shared" si="292"/>
        <v>0</v>
      </c>
      <c r="Y365" s="114" t="str">
        <f t="shared" si="289"/>
        <v/>
      </c>
      <c r="AB365" s="120" t="str">
        <f t="shared" si="314"/>
        <v/>
      </c>
      <c r="AC365" s="313"/>
      <c r="AD365" s="112"/>
      <c r="AE365" s="324"/>
      <c r="AF365" s="316"/>
      <c r="AG365" s="323"/>
    </row>
    <row r="366" spans="1:33" ht="15" customHeight="1" x14ac:dyDescent="0.25">
      <c r="A366" s="1">
        <v>359</v>
      </c>
      <c r="B366" s="328"/>
      <c r="C366" s="24" t="str">
        <f t="shared" si="287"/>
        <v xml:space="preserve">53 ans </v>
      </c>
      <c r="D366" s="25">
        <f t="shared" si="288"/>
        <v>2046</v>
      </c>
      <c r="E366" s="27" t="str">
        <f t="shared" si="290"/>
        <v>29 ans, 10 mois et 30 jours</v>
      </c>
      <c r="F366" s="27" t="s">
        <v>35</v>
      </c>
      <c r="H366" s="26" t="str">
        <f t="shared" si="274"/>
        <v>25 ans, 10 mois et 30 jours</v>
      </c>
      <c r="I366" s="29" t="str">
        <f t="shared" si="317"/>
        <v>27 ans, 3 mois et 30 jours</v>
      </c>
      <c r="J366" s="28">
        <f t="shared" si="293"/>
        <v>53509</v>
      </c>
      <c r="K366" s="29">
        <f t="shared" si="291"/>
        <v>53539</v>
      </c>
      <c r="M366" s="30" t="str">
        <f t="shared" ca="1" si="294"/>
        <v/>
      </c>
      <c r="O366" s="31">
        <f t="shared" si="297"/>
        <v>0</v>
      </c>
      <c r="P366" s="31">
        <f t="shared" si="292"/>
        <v>0</v>
      </c>
      <c r="Y366" s="114" t="str">
        <f t="shared" si="289"/>
        <v/>
      </c>
      <c r="AB366" s="120" t="str">
        <f t="shared" si="314"/>
        <v/>
      </c>
      <c r="AC366" s="311">
        <f>SUM(Y366:Y368)</f>
        <v>0</v>
      </c>
      <c r="AD366" s="112"/>
      <c r="AE366" s="324">
        <v>120</v>
      </c>
      <c r="AF366" s="314">
        <f t="shared" ref="AF366" ca="1" si="322">OFFSET($AJ$13,((MOD(ROW(AE367)*4,3)/2)+1)*COUNTA(AE366)+IF(((MOD(ROW(AE367)*4,3)/2)+1)*COUNTA(AE366)=2,INT(ROW(AE360)/12),0),)</f>
        <v>0</v>
      </c>
      <c r="AG366" s="323" t="str">
        <f t="shared" ref="AG366" si="323">IF(AC366=0,"",IF(AC366&lt;AF366,"Alerte !",1))</f>
        <v/>
      </c>
    </row>
    <row r="367" spans="1:33" ht="15" customHeight="1" x14ac:dyDescent="0.25">
      <c r="A367" s="1">
        <v>360</v>
      </c>
      <c r="B367" s="328"/>
      <c r="C367" s="24" t="str">
        <f t="shared" si="287"/>
        <v xml:space="preserve">53 ans </v>
      </c>
      <c r="D367" s="25">
        <f t="shared" si="288"/>
        <v>2046</v>
      </c>
      <c r="E367" s="27" t="str">
        <f t="shared" si="290"/>
        <v>29 ans, 11 mois et 30 jours</v>
      </c>
      <c r="F367" s="27" t="s">
        <v>35</v>
      </c>
      <c r="H367" s="26" t="str">
        <f t="shared" si="274"/>
        <v>25 ans, 11 mois et 30 jours</v>
      </c>
      <c r="I367" s="29" t="str">
        <f t="shared" si="317"/>
        <v>27 ans, 4 mois et 30 jours</v>
      </c>
      <c r="J367" s="28">
        <f t="shared" si="293"/>
        <v>53540</v>
      </c>
      <c r="K367" s="29">
        <f t="shared" si="291"/>
        <v>53570</v>
      </c>
      <c r="M367" s="30" t="str">
        <f t="shared" ca="1" si="294"/>
        <v/>
      </c>
      <c r="O367" s="31">
        <f t="shared" si="297"/>
        <v>0</v>
      </c>
      <c r="P367" s="31">
        <f t="shared" si="292"/>
        <v>0</v>
      </c>
      <c r="Y367" s="114" t="str">
        <f t="shared" si="289"/>
        <v/>
      </c>
      <c r="AB367" s="120" t="str">
        <f t="shared" si="314"/>
        <v/>
      </c>
      <c r="AC367" s="312"/>
      <c r="AD367" s="112"/>
      <c r="AE367" s="324"/>
      <c r="AF367" s="315"/>
      <c r="AG367" s="323"/>
    </row>
    <row r="368" spans="1:33" ht="15" customHeight="1" thickBot="1" x14ac:dyDescent="0.3">
      <c r="A368" s="1">
        <v>361</v>
      </c>
      <c r="B368" s="328"/>
      <c r="C368" s="24" t="str">
        <f t="shared" si="287"/>
        <v xml:space="preserve">53 ans </v>
      </c>
      <c r="D368" s="25">
        <f t="shared" si="288"/>
        <v>2046</v>
      </c>
      <c r="E368" s="27" t="str">
        <f t="shared" si="290"/>
        <v>30 ans, 0 mois et 29 jours</v>
      </c>
      <c r="F368" s="27" t="s">
        <v>35</v>
      </c>
      <c r="H368" s="26" t="str">
        <f t="shared" si="274"/>
        <v>26 ans, 0 mois et 29 jours</v>
      </c>
      <c r="I368" s="29" t="str">
        <f t="shared" si="317"/>
        <v>27 ans, 5 mois et 29 jours</v>
      </c>
      <c r="J368" s="28">
        <f t="shared" si="293"/>
        <v>53571</v>
      </c>
      <c r="K368" s="29">
        <f t="shared" si="291"/>
        <v>53600</v>
      </c>
      <c r="M368" s="30" t="str">
        <f t="shared" ca="1" si="294"/>
        <v/>
      </c>
      <c r="O368" s="31">
        <f t="shared" si="297"/>
        <v>0</v>
      </c>
      <c r="P368" s="31">
        <f t="shared" si="292"/>
        <v>0</v>
      </c>
      <c r="Y368" s="114" t="str">
        <f t="shared" si="289"/>
        <v/>
      </c>
      <c r="AB368" s="120" t="str">
        <f t="shared" si="314"/>
        <v/>
      </c>
      <c r="AC368" s="313"/>
      <c r="AD368" s="112"/>
      <c r="AE368" s="324"/>
      <c r="AF368" s="316"/>
      <c r="AG368" s="323"/>
    </row>
    <row r="369" spans="1:33" ht="15" customHeight="1" x14ac:dyDescent="0.25">
      <c r="A369" s="1">
        <v>362</v>
      </c>
      <c r="B369" s="328"/>
      <c r="C369" s="24" t="str">
        <f t="shared" si="287"/>
        <v xml:space="preserve">53 ans </v>
      </c>
      <c r="D369" s="25">
        <f t="shared" si="288"/>
        <v>2046</v>
      </c>
      <c r="E369" s="27" t="str">
        <f t="shared" si="290"/>
        <v>30 ans, 1 mois et 30 jours</v>
      </c>
      <c r="F369" s="27" t="s">
        <v>35</v>
      </c>
      <c r="H369" s="26" t="str">
        <f t="shared" si="274"/>
        <v>26 ans, 1 mois et 30 jours</v>
      </c>
      <c r="I369" s="29" t="str">
        <f t="shared" si="317"/>
        <v>27 ans, 6 mois et 30 jours</v>
      </c>
      <c r="J369" s="28">
        <f t="shared" si="293"/>
        <v>53601</v>
      </c>
      <c r="K369" s="29">
        <f t="shared" si="291"/>
        <v>53631</v>
      </c>
      <c r="M369" s="30" t="str">
        <f t="shared" ca="1" si="294"/>
        <v/>
      </c>
      <c r="O369" s="31">
        <f t="shared" si="297"/>
        <v>0</v>
      </c>
      <c r="P369" s="31">
        <f t="shared" si="292"/>
        <v>0</v>
      </c>
      <c r="Y369" s="114" t="str">
        <f t="shared" si="289"/>
        <v/>
      </c>
      <c r="AB369" s="120" t="str">
        <f t="shared" si="314"/>
        <v/>
      </c>
      <c r="AC369" s="311">
        <f>SUM(Y369:Y371)</f>
        <v>0</v>
      </c>
      <c r="AD369" s="112"/>
      <c r="AE369" s="324">
        <v>121</v>
      </c>
      <c r="AF369" s="314">
        <f t="shared" ref="AF369" ca="1" si="324">OFFSET($AJ$13,((MOD(ROW(AE370)*4,3)/2)+1)*COUNTA(AE369)+IF(((MOD(ROW(AE370)*4,3)/2)+1)*COUNTA(AE369)=2,INT(ROW(AE363)/12),0),)</f>
        <v>0</v>
      </c>
      <c r="AG369" s="323" t="str">
        <f t="shared" ref="AG369" si="325">IF(AC369=0,"",IF(AC369&lt;AF369,"Alerte !",1))</f>
        <v/>
      </c>
    </row>
    <row r="370" spans="1:33" ht="15" customHeight="1" x14ac:dyDescent="0.25">
      <c r="A370" s="1">
        <v>363</v>
      </c>
      <c r="B370" s="328"/>
      <c r="C370" s="24" t="str">
        <f t="shared" si="287"/>
        <v xml:space="preserve">53 ans </v>
      </c>
      <c r="D370" s="25">
        <f t="shared" si="288"/>
        <v>2046</v>
      </c>
      <c r="E370" s="27" t="str">
        <f t="shared" si="290"/>
        <v>30 ans, 2 mois et 29 jours</v>
      </c>
      <c r="F370" s="27" t="s">
        <v>35</v>
      </c>
      <c r="H370" s="26" t="str">
        <f t="shared" si="274"/>
        <v>26 ans, 2 mois et 29 jours</v>
      </c>
      <c r="I370" s="29" t="str">
        <f t="shared" si="317"/>
        <v>27 ans, 7 mois et 29 jours</v>
      </c>
      <c r="J370" s="28">
        <f t="shared" si="293"/>
        <v>53632</v>
      </c>
      <c r="K370" s="29">
        <f t="shared" si="291"/>
        <v>53661</v>
      </c>
      <c r="M370" s="30" t="str">
        <f t="shared" ca="1" si="294"/>
        <v/>
      </c>
      <c r="O370" s="31">
        <f t="shared" si="297"/>
        <v>0</v>
      </c>
      <c r="P370" s="31">
        <f t="shared" si="292"/>
        <v>0</v>
      </c>
      <c r="Y370" s="114" t="str">
        <f t="shared" si="289"/>
        <v/>
      </c>
      <c r="AB370" s="120" t="str">
        <f t="shared" si="314"/>
        <v/>
      </c>
      <c r="AC370" s="312"/>
      <c r="AD370" s="112"/>
      <c r="AE370" s="324"/>
      <c r="AF370" s="315"/>
      <c r="AG370" s="323"/>
    </row>
    <row r="371" spans="1:33" ht="15" customHeight="1" thickBot="1" x14ac:dyDescent="0.3">
      <c r="A371" s="1">
        <v>364</v>
      </c>
      <c r="B371" s="328"/>
      <c r="C371" s="24" t="str">
        <f t="shared" si="287"/>
        <v xml:space="preserve">53 ans </v>
      </c>
      <c r="D371" s="25">
        <f t="shared" si="288"/>
        <v>2046</v>
      </c>
      <c r="E371" s="27" t="str">
        <f t="shared" si="290"/>
        <v>30 ans, 3 mois et 30 jours</v>
      </c>
      <c r="F371" s="27" t="s">
        <v>35</v>
      </c>
      <c r="H371" s="26" t="str">
        <f t="shared" si="274"/>
        <v>26 ans, 3 mois et 30 jours</v>
      </c>
      <c r="I371" s="29" t="str">
        <f t="shared" si="317"/>
        <v>27 ans, 8 mois et 30 jours</v>
      </c>
      <c r="J371" s="28">
        <f t="shared" si="293"/>
        <v>53662</v>
      </c>
      <c r="K371" s="29">
        <f t="shared" si="291"/>
        <v>53692</v>
      </c>
      <c r="M371" s="30" t="str">
        <f t="shared" ca="1" si="294"/>
        <v/>
      </c>
      <c r="O371" s="31">
        <f t="shared" si="297"/>
        <v>0</v>
      </c>
      <c r="P371" s="31">
        <f t="shared" si="292"/>
        <v>0</v>
      </c>
      <c r="Y371" s="114" t="str">
        <f t="shared" si="289"/>
        <v/>
      </c>
      <c r="AB371" s="120" t="str">
        <f t="shared" si="314"/>
        <v/>
      </c>
      <c r="AC371" s="313"/>
      <c r="AD371" s="112"/>
      <c r="AE371" s="324"/>
      <c r="AF371" s="316"/>
      <c r="AG371" s="323"/>
    </row>
    <row r="372" spans="1:33" ht="15" customHeight="1" x14ac:dyDescent="0.25">
      <c r="A372" s="1">
        <v>365</v>
      </c>
      <c r="B372" s="328" t="s">
        <v>71</v>
      </c>
      <c r="C372" s="24" t="str">
        <f t="shared" si="287"/>
        <v xml:space="preserve">53 ans </v>
      </c>
      <c r="D372" s="25">
        <f t="shared" si="288"/>
        <v>2047</v>
      </c>
      <c r="E372" s="27" t="str">
        <f t="shared" si="290"/>
        <v>30 ans, 4 mois et 30 jours</v>
      </c>
      <c r="F372" s="27" t="s">
        <v>35</v>
      </c>
      <c r="H372" s="26" t="str">
        <f t="shared" si="274"/>
        <v>26 ans, 4 mois et 30 jours</v>
      </c>
      <c r="I372" s="29" t="str">
        <f t="shared" si="317"/>
        <v>27 ans, 9 mois et 30 jours</v>
      </c>
      <c r="J372" s="28">
        <f t="shared" si="293"/>
        <v>53693</v>
      </c>
      <c r="K372" s="29">
        <f t="shared" si="291"/>
        <v>53723</v>
      </c>
      <c r="M372" s="30" t="str">
        <f t="shared" ca="1" si="294"/>
        <v/>
      </c>
      <c r="O372" s="31">
        <f t="shared" si="297"/>
        <v>0</v>
      </c>
      <c r="P372" s="31">
        <f t="shared" si="292"/>
        <v>0</v>
      </c>
      <c r="Y372" s="114" t="str">
        <f t="shared" si="289"/>
        <v/>
      </c>
      <c r="AB372" s="120" t="str">
        <f t="shared" si="314"/>
        <v/>
      </c>
      <c r="AC372" s="311">
        <f>SUM(Y372:Y374)</f>
        <v>0</v>
      </c>
      <c r="AD372" s="112"/>
      <c r="AE372" s="324">
        <v>122</v>
      </c>
      <c r="AF372" s="314">
        <f t="shared" ref="AF372" ca="1" si="326">OFFSET($AJ$13,((MOD(ROW(AE373)*4,3)/2)+1)*COUNTA(AE372)+IF(((MOD(ROW(AE373)*4,3)/2)+1)*COUNTA(AE372)=2,INT(ROW(AE366)/12),0),)</f>
        <v>0</v>
      </c>
      <c r="AG372" s="323" t="str">
        <f t="shared" ref="AG372" si="327">IF(AC372=0,"",IF(AC372&lt;AF372,"Alerte !",1))</f>
        <v/>
      </c>
    </row>
    <row r="373" spans="1:33" ht="15" customHeight="1" x14ac:dyDescent="0.25">
      <c r="A373" s="1">
        <v>366</v>
      </c>
      <c r="B373" s="328"/>
      <c r="C373" s="24" t="str">
        <f t="shared" si="287"/>
        <v xml:space="preserve">54 ans </v>
      </c>
      <c r="D373" s="25">
        <f t="shared" si="288"/>
        <v>2047</v>
      </c>
      <c r="E373" s="27" t="str">
        <f t="shared" si="290"/>
        <v>30 ans, 5 mois et 27 jours</v>
      </c>
      <c r="F373" s="27" t="s">
        <v>35</v>
      </c>
      <c r="H373" s="26" t="str">
        <f t="shared" si="274"/>
        <v>26 ans, 5 mois et 27 jours</v>
      </c>
      <c r="I373" s="29" t="str">
        <f t="shared" si="317"/>
        <v>27 ans, 10 mois et 27 jours</v>
      </c>
      <c r="J373" s="28">
        <f t="shared" si="293"/>
        <v>53724</v>
      </c>
      <c r="K373" s="29">
        <f t="shared" si="291"/>
        <v>53751</v>
      </c>
      <c r="M373" s="30" t="str">
        <f t="shared" ca="1" si="294"/>
        <v/>
      </c>
      <c r="O373" s="31">
        <f t="shared" si="297"/>
        <v>0</v>
      </c>
      <c r="P373" s="31">
        <f t="shared" si="292"/>
        <v>0</v>
      </c>
      <c r="Y373" s="114" t="str">
        <f t="shared" si="289"/>
        <v/>
      </c>
      <c r="AB373" s="120" t="str">
        <f t="shared" si="314"/>
        <v/>
      </c>
      <c r="AC373" s="312"/>
      <c r="AD373" s="112"/>
      <c r="AE373" s="324"/>
      <c r="AF373" s="315"/>
      <c r="AG373" s="323"/>
    </row>
    <row r="374" spans="1:33" ht="15" customHeight="1" thickBot="1" x14ac:dyDescent="0.3">
      <c r="A374" s="1">
        <v>367</v>
      </c>
      <c r="B374" s="328"/>
      <c r="C374" s="24" t="str">
        <f t="shared" si="287"/>
        <v xml:space="preserve">54 ans </v>
      </c>
      <c r="D374" s="25">
        <f t="shared" si="288"/>
        <v>2047</v>
      </c>
      <c r="E374" s="27" t="str">
        <f t="shared" si="290"/>
        <v>30 ans, 6 mois et 30 jours</v>
      </c>
      <c r="F374" s="27" t="s">
        <v>35</v>
      </c>
      <c r="H374" s="26" t="str">
        <f t="shared" si="274"/>
        <v>26 ans, 6 mois et 30 jours</v>
      </c>
      <c r="I374" s="29" t="str">
        <f t="shared" si="317"/>
        <v>27 ans, 11 mois et 30 jours</v>
      </c>
      <c r="J374" s="28">
        <f t="shared" si="293"/>
        <v>53752</v>
      </c>
      <c r="K374" s="29">
        <f t="shared" si="291"/>
        <v>53782</v>
      </c>
      <c r="M374" s="30" t="str">
        <f t="shared" ca="1" si="294"/>
        <v/>
      </c>
      <c r="O374" s="31">
        <f t="shared" si="297"/>
        <v>0</v>
      </c>
      <c r="P374" s="31">
        <f t="shared" si="292"/>
        <v>0</v>
      </c>
      <c r="Y374" s="114" t="str">
        <f t="shared" si="289"/>
        <v/>
      </c>
      <c r="AB374" s="120" t="str">
        <f t="shared" si="314"/>
        <v/>
      </c>
      <c r="AC374" s="313"/>
      <c r="AD374" s="112"/>
      <c r="AE374" s="324"/>
      <c r="AF374" s="316"/>
      <c r="AG374" s="323"/>
    </row>
    <row r="375" spans="1:33" ht="15" customHeight="1" x14ac:dyDescent="0.25">
      <c r="A375" s="1">
        <v>368</v>
      </c>
      <c r="B375" s="328"/>
      <c r="C375" s="24" t="str">
        <f t="shared" si="287"/>
        <v xml:space="preserve">54 ans </v>
      </c>
      <c r="D375" s="25">
        <f t="shared" si="288"/>
        <v>2047</v>
      </c>
      <c r="E375" s="27" t="str">
        <f t="shared" si="290"/>
        <v>30 ans, 7 mois et 29 jours</v>
      </c>
      <c r="F375" s="27" t="s">
        <v>35</v>
      </c>
      <c r="H375" s="26" t="str">
        <f t="shared" si="274"/>
        <v>26 ans, 7 mois et 29 jours</v>
      </c>
      <c r="I375" s="29" t="str">
        <f t="shared" si="317"/>
        <v>28 ans, 0 mois et 29 jours</v>
      </c>
      <c r="J375" s="28">
        <f t="shared" si="293"/>
        <v>53783</v>
      </c>
      <c r="K375" s="29">
        <f t="shared" si="291"/>
        <v>53812</v>
      </c>
      <c r="M375" s="30" t="str">
        <f t="shared" ca="1" si="294"/>
        <v/>
      </c>
      <c r="O375" s="31">
        <f t="shared" si="297"/>
        <v>0</v>
      </c>
      <c r="P375" s="31">
        <f t="shared" si="292"/>
        <v>0</v>
      </c>
      <c r="Y375" s="114" t="str">
        <f t="shared" si="289"/>
        <v/>
      </c>
      <c r="AB375" s="120" t="str">
        <f t="shared" si="314"/>
        <v/>
      </c>
      <c r="AC375" s="311">
        <f>SUM(Y375:Y377)</f>
        <v>0</v>
      </c>
      <c r="AD375" s="112"/>
      <c r="AE375" s="324">
        <v>123</v>
      </c>
      <c r="AF375" s="314">
        <f t="shared" ref="AF375" ca="1" si="328">OFFSET($AJ$13,((MOD(ROW(AE376)*4,3)/2)+1)*COUNTA(AE375)+IF(((MOD(ROW(AE376)*4,3)/2)+1)*COUNTA(AE375)=2,INT(ROW(AE369)/12),0),)</f>
        <v>0</v>
      </c>
      <c r="AG375" s="323" t="str">
        <f t="shared" ref="AG375" si="329">IF(AC375=0,"",IF(AC375&lt;AF375,"Alerte !",1))</f>
        <v/>
      </c>
    </row>
    <row r="376" spans="1:33" ht="15" customHeight="1" x14ac:dyDescent="0.25">
      <c r="A376" s="1">
        <v>369</v>
      </c>
      <c r="B376" s="328"/>
      <c r="C376" s="24" t="str">
        <f t="shared" si="287"/>
        <v xml:space="preserve">54 ans </v>
      </c>
      <c r="D376" s="25">
        <f t="shared" si="288"/>
        <v>2047</v>
      </c>
      <c r="E376" s="27" t="str">
        <f t="shared" si="290"/>
        <v>30 ans, 8 mois et 30 jours</v>
      </c>
      <c r="F376" s="27" t="s">
        <v>35</v>
      </c>
      <c r="H376" s="26" t="str">
        <f t="shared" ref="H376:H439" si="330">IF(A376="","",DATEDIF($J$56,K376,"y")&amp;IF(DATEDIF($J$56,K376,"y")&gt;1," ans, "," an, ")&amp;DATEDIF($J$56,K376,"ym")&amp;" mois et "&amp;DATEDIF($J$56,K376,"md")&amp;IF(DATEDIF(
$J$56,K376,"md")&gt;1," jours"," jour"))</f>
        <v>26 ans, 8 mois et 30 jours</v>
      </c>
      <c r="I376" s="29" t="str">
        <f t="shared" si="317"/>
        <v>28 ans, 1 mois et 30 jours</v>
      </c>
      <c r="J376" s="28">
        <f t="shared" si="293"/>
        <v>53813</v>
      </c>
      <c r="K376" s="29">
        <f t="shared" si="291"/>
        <v>53843</v>
      </c>
      <c r="M376" s="30" t="str">
        <f t="shared" ca="1" si="294"/>
        <v/>
      </c>
      <c r="O376" s="31">
        <f t="shared" si="297"/>
        <v>0</v>
      </c>
      <c r="P376" s="31">
        <f t="shared" si="292"/>
        <v>0</v>
      </c>
      <c r="Y376" s="114" t="str">
        <f t="shared" si="289"/>
        <v/>
      </c>
      <c r="AB376" s="120" t="str">
        <f t="shared" si="314"/>
        <v/>
      </c>
      <c r="AC376" s="312"/>
      <c r="AD376" s="112"/>
      <c r="AE376" s="324"/>
      <c r="AF376" s="315"/>
      <c r="AG376" s="323"/>
    </row>
    <row r="377" spans="1:33" ht="15" customHeight="1" thickBot="1" x14ac:dyDescent="0.3">
      <c r="A377" s="1">
        <v>370</v>
      </c>
      <c r="B377" s="328"/>
      <c r="C377" s="24" t="str">
        <f t="shared" si="287"/>
        <v xml:space="preserve">54 ans </v>
      </c>
      <c r="D377" s="25">
        <f t="shared" si="288"/>
        <v>2047</v>
      </c>
      <c r="E377" s="27" t="str">
        <f t="shared" si="290"/>
        <v>30 ans, 9 mois et 29 jours</v>
      </c>
      <c r="F377" s="27" t="s">
        <v>35</v>
      </c>
      <c r="H377" s="26" t="str">
        <f t="shared" si="330"/>
        <v>26 ans, 9 mois et 29 jours</v>
      </c>
      <c r="I377" s="29" t="str">
        <f t="shared" si="317"/>
        <v>28 ans, 2 mois et 29 jours</v>
      </c>
      <c r="J377" s="28">
        <f t="shared" si="293"/>
        <v>53844</v>
      </c>
      <c r="K377" s="29">
        <f t="shared" si="291"/>
        <v>53873</v>
      </c>
      <c r="M377" s="30" t="str">
        <f t="shared" ca="1" si="294"/>
        <v/>
      </c>
      <c r="O377" s="31">
        <f t="shared" si="297"/>
        <v>0</v>
      </c>
      <c r="P377" s="31">
        <f t="shared" si="292"/>
        <v>0</v>
      </c>
      <c r="Y377" s="114" t="str">
        <f t="shared" si="289"/>
        <v/>
      </c>
      <c r="AB377" s="120" t="str">
        <f t="shared" si="314"/>
        <v/>
      </c>
      <c r="AC377" s="313"/>
      <c r="AD377" s="112"/>
      <c r="AE377" s="324"/>
      <c r="AF377" s="316"/>
      <c r="AG377" s="323"/>
    </row>
    <row r="378" spans="1:33" ht="15" customHeight="1" x14ac:dyDescent="0.25">
      <c r="A378" s="1">
        <v>371</v>
      </c>
      <c r="B378" s="328"/>
      <c r="C378" s="24" t="str">
        <f t="shared" si="287"/>
        <v xml:space="preserve">54 ans </v>
      </c>
      <c r="D378" s="25">
        <f t="shared" si="288"/>
        <v>2047</v>
      </c>
      <c r="E378" s="27" t="str">
        <f t="shared" si="290"/>
        <v>30 ans, 10 mois et 30 jours</v>
      </c>
      <c r="F378" s="27" t="s">
        <v>35</v>
      </c>
      <c r="H378" s="26" t="str">
        <f t="shared" si="330"/>
        <v>26 ans, 10 mois et 30 jours</v>
      </c>
      <c r="I378" s="29" t="str">
        <f t="shared" si="317"/>
        <v>28 ans, 3 mois et 30 jours</v>
      </c>
      <c r="J378" s="28">
        <f t="shared" si="293"/>
        <v>53874</v>
      </c>
      <c r="K378" s="29">
        <f t="shared" si="291"/>
        <v>53904</v>
      </c>
      <c r="M378" s="30" t="str">
        <f t="shared" ca="1" si="294"/>
        <v/>
      </c>
      <c r="O378" s="31">
        <f t="shared" si="297"/>
        <v>0</v>
      </c>
      <c r="P378" s="31">
        <f t="shared" si="292"/>
        <v>0</v>
      </c>
      <c r="Y378" s="114" t="str">
        <f t="shared" si="289"/>
        <v/>
      </c>
      <c r="AB378" s="120" t="str">
        <f t="shared" si="314"/>
        <v/>
      </c>
      <c r="AC378" s="311">
        <f>SUM(Y378:Y380)</f>
        <v>0</v>
      </c>
      <c r="AD378" s="112"/>
      <c r="AE378" s="324">
        <v>124</v>
      </c>
      <c r="AF378" s="314">
        <f t="shared" ref="AF378" ca="1" si="331">OFFSET($AJ$13,((MOD(ROW(AE379)*4,3)/2)+1)*COUNTA(AE378)+IF(((MOD(ROW(AE379)*4,3)/2)+1)*COUNTA(AE378)=2,INT(ROW(AE372)/12),0),)</f>
        <v>0</v>
      </c>
      <c r="AG378" s="323" t="str">
        <f t="shared" ref="AG378" si="332">IF(AC378=0,"",IF(AC378&lt;AF378,"Alerte !",1))</f>
        <v/>
      </c>
    </row>
    <row r="379" spans="1:33" ht="15" customHeight="1" x14ac:dyDescent="0.25">
      <c r="A379" s="1">
        <v>372</v>
      </c>
      <c r="B379" s="328"/>
      <c r="C379" s="24" t="str">
        <f t="shared" si="287"/>
        <v xml:space="preserve">54 ans </v>
      </c>
      <c r="D379" s="25">
        <f t="shared" si="288"/>
        <v>2047</v>
      </c>
      <c r="E379" s="27" t="str">
        <f t="shared" si="290"/>
        <v>30 ans, 11 mois et 30 jours</v>
      </c>
      <c r="F379" s="27" t="s">
        <v>35</v>
      </c>
      <c r="H379" s="26" t="str">
        <f t="shared" si="330"/>
        <v>26 ans, 11 mois et 30 jours</v>
      </c>
      <c r="I379" s="29" t="str">
        <f t="shared" si="317"/>
        <v>28 ans, 4 mois et 30 jours</v>
      </c>
      <c r="J379" s="28">
        <f t="shared" si="293"/>
        <v>53905</v>
      </c>
      <c r="K379" s="29">
        <f t="shared" si="291"/>
        <v>53935</v>
      </c>
      <c r="M379" s="30" t="str">
        <f t="shared" ca="1" si="294"/>
        <v/>
      </c>
      <c r="O379" s="31">
        <f t="shared" si="297"/>
        <v>0</v>
      </c>
      <c r="P379" s="31">
        <f t="shared" si="292"/>
        <v>0</v>
      </c>
      <c r="Y379" s="114" t="str">
        <f t="shared" si="289"/>
        <v/>
      </c>
      <c r="AB379" s="120" t="str">
        <f t="shared" si="314"/>
        <v/>
      </c>
      <c r="AC379" s="312"/>
      <c r="AD379" s="112"/>
      <c r="AE379" s="324"/>
      <c r="AF379" s="315"/>
      <c r="AG379" s="323"/>
    </row>
    <row r="380" spans="1:33" ht="15" customHeight="1" thickBot="1" x14ac:dyDescent="0.3">
      <c r="A380" s="1">
        <v>373</v>
      </c>
      <c r="B380" s="328"/>
      <c r="C380" s="24" t="str">
        <f t="shared" si="287"/>
        <v xml:space="preserve">54 ans </v>
      </c>
      <c r="D380" s="25">
        <f t="shared" si="288"/>
        <v>2047</v>
      </c>
      <c r="E380" s="27" t="str">
        <f t="shared" si="290"/>
        <v>31 ans, 0 mois et 29 jours</v>
      </c>
      <c r="F380" s="27" t="s">
        <v>35</v>
      </c>
      <c r="H380" s="26" t="str">
        <f t="shared" si="330"/>
        <v>27 ans, 0 mois et 29 jours</v>
      </c>
      <c r="I380" s="29" t="str">
        <f t="shared" si="317"/>
        <v>28 ans, 5 mois et 29 jours</v>
      </c>
      <c r="J380" s="28">
        <f t="shared" si="293"/>
        <v>53936</v>
      </c>
      <c r="K380" s="29">
        <f t="shared" si="291"/>
        <v>53965</v>
      </c>
      <c r="M380" s="30" t="str">
        <f t="shared" ca="1" si="294"/>
        <v/>
      </c>
      <c r="O380" s="31">
        <f t="shared" si="297"/>
        <v>0</v>
      </c>
      <c r="P380" s="31">
        <f t="shared" si="292"/>
        <v>0</v>
      </c>
      <c r="Y380" s="114" t="str">
        <f t="shared" si="289"/>
        <v/>
      </c>
      <c r="AB380" s="120" t="str">
        <f t="shared" si="314"/>
        <v/>
      </c>
      <c r="AC380" s="313"/>
      <c r="AD380" s="112"/>
      <c r="AE380" s="324"/>
      <c r="AF380" s="316"/>
      <c r="AG380" s="323"/>
    </row>
    <row r="381" spans="1:33" ht="15" customHeight="1" x14ac:dyDescent="0.25">
      <c r="A381" s="1">
        <v>374</v>
      </c>
      <c r="B381" s="328"/>
      <c r="C381" s="24" t="str">
        <f t="shared" si="287"/>
        <v xml:space="preserve">54 ans </v>
      </c>
      <c r="D381" s="25">
        <f t="shared" si="288"/>
        <v>2047</v>
      </c>
      <c r="E381" s="27" t="str">
        <f t="shared" si="290"/>
        <v>31 ans, 1 mois et 30 jours</v>
      </c>
      <c r="F381" s="27" t="s">
        <v>35</v>
      </c>
      <c r="H381" s="26" t="str">
        <f t="shared" si="330"/>
        <v>27 ans, 1 mois et 30 jours</v>
      </c>
      <c r="I381" s="29" t="str">
        <f t="shared" si="317"/>
        <v>28 ans, 6 mois et 30 jours</v>
      </c>
      <c r="J381" s="28">
        <f t="shared" si="293"/>
        <v>53966</v>
      </c>
      <c r="K381" s="29">
        <f t="shared" si="291"/>
        <v>53996</v>
      </c>
      <c r="M381" s="30" t="str">
        <f t="shared" ca="1" si="294"/>
        <v/>
      </c>
      <c r="O381" s="31">
        <f t="shared" si="297"/>
        <v>0</v>
      </c>
      <c r="P381" s="31">
        <f t="shared" si="292"/>
        <v>0</v>
      </c>
      <c r="Y381" s="114" t="str">
        <f t="shared" si="289"/>
        <v/>
      </c>
      <c r="AB381" s="120" t="str">
        <f t="shared" si="314"/>
        <v/>
      </c>
      <c r="AC381" s="311">
        <f>SUM(Y381:Y383)</f>
        <v>0</v>
      </c>
      <c r="AD381" s="112"/>
      <c r="AE381" s="324">
        <v>125</v>
      </c>
      <c r="AF381" s="314">
        <f t="shared" ref="AF381" ca="1" si="333">OFFSET($AJ$13,((MOD(ROW(AE382)*4,3)/2)+1)*COUNTA(AE381)+IF(((MOD(ROW(AE382)*4,3)/2)+1)*COUNTA(AE381)=2,INT(ROW(AE375)/12),0),)</f>
        <v>0</v>
      </c>
      <c r="AG381" s="323" t="str">
        <f t="shared" ref="AG381" si="334">IF(AC381=0,"",IF(AC381&lt;AF381,"Alerte !",1))</f>
        <v/>
      </c>
    </row>
    <row r="382" spans="1:33" ht="15" customHeight="1" x14ac:dyDescent="0.25">
      <c r="A382" s="1">
        <v>375</v>
      </c>
      <c r="B382" s="328"/>
      <c r="C382" s="24" t="str">
        <f t="shared" si="287"/>
        <v xml:space="preserve">54 ans </v>
      </c>
      <c r="D382" s="25">
        <f t="shared" si="288"/>
        <v>2047</v>
      </c>
      <c r="E382" s="27" t="str">
        <f t="shared" si="290"/>
        <v>31 ans, 2 mois et 29 jours</v>
      </c>
      <c r="F382" s="27" t="s">
        <v>35</v>
      </c>
      <c r="H382" s="26" t="str">
        <f t="shared" si="330"/>
        <v>27 ans, 2 mois et 29 jours</v>
      </c>
      <c r="I382" s="29" t="str">
        <f t="shared" si="317"/>
        <v>28 ans, 7 mois et 29 jours</v>
      </c>
      <c r="J382" s="28">
        <f t="shared" si="293"/>
        <v>53997</v>
      </c>
      <c r="K382" s="29">
        <f t="shared" si="291"/>
        <v>54026</v>
      </c>
      <c r="M382" s="30" t="str">
        <f t="shared" ca="1" si="294"/>
        <v/>
      </c>
      <c r="O382" s="31">
        <f t="shared" si="297"/>
        <v>0</v>
      </c>
      <c r="P382" s="31">
        <f t="shared" si="292"/>
        <v>0</v>
      </c>
      <c r="Y382" s="114" t="str">
        <f t="shared" si="289"/>
        <v/>
      </c>
      <c r="AB382" s="120" t="str">
        <f t="shared" si="314"/>
        <v/>
      </c>
      <c r="AC382" s="312"/>
      <c r="AD382" s="112"/>
      <c r="AE382" s="324"/>
      <c r="AF382" s="315"/>
      <c r="AG382" s="323"/>
    </row>
    <row r="383" spans="1:33" ht="15" customHeight="1" thickBot="1" x14ac:dyDescent="0.3">
      <c r="A383" s="1">
        <v>376</v>
      </c>
      <c r="B383" s="328"/>
      <c r="C383" s="24" t="str">
        <f t="shared" si="287"/>
        <v xml:space="preserve">54 ans </v>
      </c>
      <c r="D383" s="25">
        <f t="shared" si="288"/>
        <v>2047</v>
      </c>
      <c r="E383" s="27" t="str">
        <f t="shared" si="290"/>
        <v>31 ans, 3 mois et 30 jours</v>
      </c>
      <c r="F383" s="27" t="s">
        <v>35</v>
      </c>
      <c r="H383" s="26" t="str">
        <f t="shared" si="330"/>
        <v>27 ans, 3 mois et 30 jours</v>
      </c>
      <c r="I383" s="29" t="str">
        <f t="shared" si="317"/>
        <v>28 ans, 8 mois et 30 jours</v>
      </c>
      <c r="J383" s="28">
        <f t="shared" si="293"/>
        <v>54027</v>
      </c>
      <c r="K383" s="29">
        <f t="shared" si="291"/>
        <v>54057</v>
      </c>
      <c r="M383" s="30" t="str">
        <f t="shared" ca="1" si="294"/>
        <v/>
      </c>
      <c r="O383" s="31">
        <f t="shared" si="297"/>
        <v>0</v>
      </c>
      <c r="P383" s="31">
        <f t="shared" si="292"/>
        <v>0</v>
      </c>
      <c r="Y383" s="114" t="str">
        <f t="shared" si="289"/>
        <v/>
      </c>
      <c r="AB383" s="120" t="str">
        <f t="shared" si="314"/>
        <v/>
      </c>
      <c r="AC383" s="313"/>
      <c r="AD383" s="112"/>
      <c r="AE383" s="324"/>
      <c r="AF383" s="316"/>
      <c r="AG383" s="323"/>
    </row>
    <row r="384" spans="1:33" ht="15" customHeight="1" x14ac:dyDescent="0.25">
      <c r="A384" s="1">
        <v>377</v>
      </c>
      <c r="B384" s="328" t="s">
        <v>72</v>
      </c>
      <c r="C384" s="24" t="str">
        <f t="shared" si="287"/>
        <v xml:space="preserve">54 ans </v>
      </c>
      <c r="D384" s="25">
        <f t="shared" si="288"/>
        <v>2048</v>
      </c>
      <c r="E384" s="27" t="str">
        <f t="shared" si="290"/>
        <v>31 ans, 4 mois et 30 jours</v>
      </c>
      <c r="F384" s="27" t="s">
        <v>35</v>
      </c>
      <c r="H384" s="26" t="str">
        <f t="shared" si="330"/>
        <v>27 ans, 4 mois et 30 jours</v>
      </c>
      <c r="I384" s="29" t="str">
        <f t="shared" si="317"/>
        <v>28 ans, 9 mois et 30 jours</v>
      </c>
      <c r="J384" s="28">
        <f t="shared" si="293"/>
        <v>54058</v>
      </c>
      <c r="K384" s="29">
        <f t="shared" si="291"/>
        <v>54088</v>
      </c>
      <c r="M384" s="30" t="str">
        <f t="shared" ca="1" si="294"/>
        <v/>
      </c>
      <c r="O384" s="31">
        <f t="shared" si="297"/>
        <v>0</v>
      </c>
      <c r="P384" s="31">
        <f t="shared" si="292"/>
        <v>0</v>
      </c>
      <c r="Y384" s="114" t="str">
        <f t="shared" si="289"/>
        <v/>
      </c>
      <c r="AB384" s="120" t="str">
        <f t="shared" si="314"/>
        <v/>
      </c>
      <c r="AC384" s="311">
        <f>SUM(Y384:Y386)</f>
        <v>0</v>
      </c>
      <c r="AD384" s="112"/>
      <c r="AE384" s="324">
        <v>126</v>
      </c>
      <c r="AF384" s="314">
        <f t="shared" ref="AF384" ca="1" si="335">OFFSET($AJ$13,((MOD(ROW(AE385)*4,3)/2)+1)*COUNTA(AE384)+IF(((MOD(ROW(AE385)*4,3)/2)+1)*COUNTA(AE384)=2,INT(ROW(AE378)/12),0),)</f>
        <v>0</v>
      </c>
      <c r="AG384" s="323" t="str">
        <f t="shared" ref="AG384" si="336">IF(AC384=0,"",IF(AC384&lt;AF384,"Alerte !",1))</f>
        <v/>
      </c>
    </row>
    <row r="385" spans="1:33" ht="15" customHeight="1" x14ac:dyDescent="0.25">
      <c r="A385" s="1">
        <v>378</v>
      </c>
      <c r="B385" s="328"/>
      <c r="C385" s="24" t="str">
        <f t="shared" si="287"/>
        <v xml:space="preserve">55 ans </v>
      </c>
      <c r="D385" s="25">
        <f t="shared" si="288"/>
        <v>2048</v>
      </c>
      <c r="E385" s="27" t="str">
        <f t="shared" si="290"/>
        <v>31 ans, 5 mois et 28 jours</v>
      </c>
      <c r="F385" s="27" t="s">
        <v>35</v>
      </c>
      <c r="H385" s="26" t="str">
        <f t="shared" si="330"/>
        <v>27 ans, 5 mois et 28 jours</v>
      </c>
      <c r="I385" s="29" t="str">
        <f t="shared" si="317"/>
        <v>28 ans, 10 mois et 28 jours</v>
      </c>
      <c r="J385" s="28">
        <f t="shared" si="293"/>
        <v>54089</v>
      </c>
      <c r="K385" s="29">
        <f t="shared" si="291"/>
        <v>54117</v>
      </c>
      <c r="M385" s="30" t="str">
        <f t="shared" ca="1" si="294"/>
        <v/>
      </c>
      <c r="O385" s="31">
        <f t="shared" si="297"/>
        <v>0</v>
      </c>
      <c r="P385" s="31">
        <f t="shared" si="292"/>
        <v>0</v>
      </c>
      <c r="Y385" s="114" t="str">
        <f t="shared" si="289"/>
        <v/>
      </c>
      <c r="AB385" s="120" t="str">
        <f t="shared" si="314"/>
        <v/>
      </c>
      <c r="AC385" s="312"/>
      <c r="AD385" s="112"/>
      <c r="AE385" s="324"/>
      <c r="AF385" s="315"/>
      <c r="AG385" s="323"/>
    </row>
    <row r="386" spans="1:33" ht="15" customHeight="1" thickBot="1" x14ac:dyDescent="0.3">
      <c r="A386" s="1">
        <v>379</v>
      </c>
      <c r="B386" s="328"/>
      <c r="C386" s="24" t="str">
        <f t="shared" si="287"/>
        <v xml:space="preserve">55 ans </v>
      </c>
      <c r="D386" s="25">
        <f t="shared" si="288"/>
        <v>2048</v>
      </c>
      <c r="E386" s="27" t="str">
        <f t="shared" si="290"/>
        <v>31 ans, 6 mois et 30 jours</v>
      </c>
      <c r="F386" s="27" t="s">
        <v>35</v>
      </c>
      <c r="H386" s="26" t="str">
        <f t="shared" si="330"/>
        <v>27 ans, 6 mois et 30 jours</v>
      </c>
      <c r="I386" s="29" t="str">
        <f t="shared" si="317"/>
        <v>28 ans, 11 mois et 30 jours</v>
      </c>
      <c r="J386" s="28">
        <f t="shared" si="293"/>
        <v>54118</v>
      </c>
      <c r="K386" s="29">
        <f t="shared" si="291"/>
        <v>54148</v>
      </c>
      <c r="M386" s="30" t="str">
        <f t="shared" ca="1" si="294"/>
        <v/>
      </c>
      <c r="O386" s="31">
        <f t="shared" si="297"/>
        <v>0</v>
      </c>
      <c r="P386" s="31">
        <f t="shared" si="292"/>
        <v>0</v>
      </c>
      <c r="Y386" s="114" t="str">
        <f t="shared" si="289"/>
        <v/>
      </c>
      <c r="AB386" s="120" t="str">
        <f t="shared" si="314"/>
        <v/>
      </c>
      <c r="AC386" s="313"/>
      <c r="AD386" s="112"/>
      <c r="AE386" s="324"/>
      <c r="AF386" s="316"/>
      <c r="AG386" s="323"/>
    </row>
    <row r="387" spans="1:33" ht="15" customHeight="1" x14ac:dyDescent="0.25">
      <c r="A387" s="1">
        <v>380</v>
      </c>
      <c r="B387" s="328"/>
      <c r="C387" s="24" t="str">
        <f t="shared" si="287"/>
        <v xml:space="preserve">55 ans </v>
      </c>
      <c r="D387" s="25">
        <f t="shared" si="288"/>
        <v>2048</v>
      </c>
      <c r="E387" s="27" t="str">
        <f t="shared" si="290"/>
        <v>31 ans, 7 mois et 29 jours</v>
      </c>
      <c r="F387" s="27" t="s">
        <v>35</v>
      </c>
      <c r="H387" s="26" t="str">
        <f t="shared" si="330"/>
        <v>27 ans, 7 mois et 29 jours</v>
      </c>
      <c r="I387" s="29" t="str">
        <f t="shared" si="317"/>
        <v>29 ans, 0 mois et 29 jours</v>
      </c>
      <c r="J387" s="28">
        <f t="shared" si="293"/>
        <v>54149</v>
      </c>
      <c r="K387" s="29">
        <f t="shared" si="291"/>
        <v>54178</v>
      </c>
      <c r="M387" s="30" t="str">
        <f t="shared" ca="1" si="294"/>
        <v/>
      </c>
      <c r="O387" s="31">
        <f t="shared" si="297"/>
        <v>0</v>
      </c>
      <c r="P387" s="31">
        <f t="shared" si="292"/>
        <v>0</v>
      </c>
      <c r="Y387" s="114" t="str">
        <f t="shared" si="289"/>
        <v/>
      </c>
      <c r="AB387" s="120" t="str">
        <f t="shared" si="314"/>
        <v/>
      </c>
      <c r="AC387" s="311">
        <f>SUM(Y387:Y389)</f>
        <v>0</v>
      </c>
      <c r="AD387" s="112"/>
      <c r="AE387" s="324">
        <v>127</v>
      </c>
      <c r="AF387" s="314">
        <f t="shared" ref="AF387" ca="1" si="337">OFFSET($AJ$13,((MOD(ROW(AE388)*4,3)/2)+1)*COUNTA(AE387)+IF(((MOD(ROW(AE388)*4,3)/2)+1)*COUNTA(AE387)=2,INT(ROW(AE381)/12),0),)</f>
        <v>0</v>
      </c>
      <c r="AG387" s="323" t="str">
        <f t="shared" ref="AG387" si="338">IF(AC387=0,"",IF(AC387&lt;AF387,"Alerte !",1))</f>
        <v/>
      </c>
    </row>
    <row r="388" spans="1:33" ht="15" customHeight="1" x14ac:dyDescent="0.25">
      <c r="A388" s="1">
        <v>381</v>
      </c>
      <c r="B388" s="328"/>
      <c r="C388" s="24" t="str">
        <f t="shared" si="287"/>
        <v xml:space="preserve">55 ans </v>
      </c>
      <c r="D388" s="25">
        <f t="shared" si="288"/>
        <v>2048</v>
      </c>
      <c r="E388" s="27" t="str">
        <f t="shared" si="290"/>
        <v>31 ans, 8 mois et 30 jours</v>
      </c>
      <c r="F388" s="27" t="s">
        <v>35</v>
      </c>
      <c r="H388" s="26" t="str">
        <f t="shared" si="330"/>
        <v>27 ans, 8 mois et 30 jours</v>
      </c>
      <c r="I388" s="29" t="str">
        <f t="shared" si="317"/>
        <v>29 ans, 1 mois et 30 jours</v>
      </c>
      <c r="J388" s="28">
        <f t="shared" si="293"/>
        <v>54179</v>
      </c>
      <c r="K388" s="29">
        <f t="shared" si="291"/>
        <v>54209</v>
      </c>
      <c r="M388" s="30" t="str">
        <f t="shared" ca="1" si="294"/>
        <v/>
      </c>
      <c r="O388" s="31">
        <f t="shared" si="297"/>
        <v>0</v>
      </c>
      <c r="P388" s="31">
        <f t="shared" si="292"/>
        <v>0</v>
      </c>
      <c r="Y388" s="114" t="str">
        <f t="shared" si="289"/>
        <v/>
      </c>
      <c r="AB388" s="120" t="str">
        <f t="shared" si="314"/>
        <v/>
      </c>
      <c r="AC388" s="312"/>
      <c r="AD388" s="112"/>
      <c r="AE388" s="324"/>
      <c r="AF388" s="315"/>
      <c r="AG388" s="323"/>
    </row>
    <row r="389" spans="1:33" ht="15" customHeight="1" thickBot="1" x14ac:dyDescent="0.3">
      <c r="A389" s="1">
        <v>382</v>
      </c>
      <c r="B389" s="328"/>
      <c r="C389" s="24" t="str">
        <f t="shared" si="287"/>
        <v xml:space="preserve">55 ans </v>
      </c>
      <c r="D389" s="25">
        <f t="shared" si="288"/>
        <v>2048</v>
      </c>
      <c r="E389" s="27" t="str">
        <f t="shared" si="290"/>
        <v>31 ans, 9 mois et 29 jours</v>
      </c>
      <c r="F389" s="27" t="s">
        <v>35</v>
      </c>
      <c r="H389" s="26" t="str">
        <f t="shared" si="330"/>
        <v>27 ans, 9 mois et 29 jours</v>
      </c>
      <c r="I389" s="29" t="str">
        <f t="shared" si="317"/>
        <v>29 ans, 2 mois et 29 jours</v>
      </c>
      <c r="J389" s="28">
        <f t="shared" si="293"/>
        <v>54210</v>
      </c>
      <c r="K389" s="29">
        <f t="shared" si="291"/>
        <v>54239</v>
      </c>
      <c r="M389" s="30" t="str">
        <f t="shared" ca="1" si="294"/>
        <v/>
      </c>
      <c r="O389" s="31">
        <f t="shared" si="297"/>
        <v>0</v>
      </c>
      <c r="P389" s="31">
        <f t="shared" si="292"/>
        <v>0</v>
      </c>
      <c r="Y389" s="114" t="str">
        <f t="shared" si="289"/>
        <v/>
      </c>
      <c r="AB389" s="120" t="str">
        <f t="shared" si="314"/>
        <v/>
      </c>
      <c r="AC389" s="313"/>
      <c r="AD389" s="112"/>
      <c r="AE389" s="324"/>
      <c r="AF389" s="316"/>
      <c r="AG389" s="323"/>
    </row>
    <row r="390" spans="1:33" ht="15" customHeight="1" x14ac:dyDescent="0.25">
      <c r="A390" s="1">
        <v>383</v>
      </c>
      <c r="B390" s="328"/>
      <c r="C390" s="24" t="str">
        <f t="shared" si="287"/>
        <v xml:space="preserve">55 ans </v>
      </c>
      <c r="D390" s="25">
        <f t="shared" si="288"/>
        <v>2048</v>
      </c>
      <c r="E390" s="27" t="str">
        <f t="shared" si="290"/>
        <v>31 ans, 10 mois et 30 jours</v>
      </c>
      <c r="F390" s="27" t="s">
        <v>35</v>
      </c>
      <c r="H390" s="26" t="str">
        <f t="shared" si="330"/>
        <v>27 ans, 10 mois et 30 jours</v>
      </c>
      <c r="I390" s="29" t="str">
        <f t="shared" si="317"/>
        <v>29 ans, 3 mois et 30 jours</v>
      </c>
      <c r="J390" s="28">
        <f t="shared" si="293"/>
        <v>54240</v>
      </c>
      <c r="K390" s="29">
        <f t="shared" si="291"/>
        <v>54270</v>
      </c>
      <c r="M390" s="30" t="str">
        <f t="shared" ca="1" si="294"/>
        <v/>
      </c>
      <c r="O390" s="31">
        <f t="shared" si="297"/>
        <v>0</v>
      </c>
      <c r="P390" s="31">
        <f t="shared" si="292"/>
        <v>0</v>
      </c>
      <c r="Y390" s="114" t="str">
        <f t="shared" si="289"/>
        <v/>
      </c>
      <c r="AB390" s="120" t="str">
        <f t="shared" si="314"/>
        <v/>
      </c>
      <c r="AC390" s="311">
        <f>SUM(Y390:Y392)</f>
        <v>0</v>
      </c>
      <c r="AD390" s="112"/>
      <c r="AE390" s="324">
        <v>128</v>
      </c>
      <c r="AF390" s="314">
        <f t="shared" ref="AF390" ca="1" si="339">OFFSET($AJ$13,((MOD(ROW(AE391)*4,3)/2)+1)*COUNTA(AE390)+IF(((MOD(ROW(AE391)*4,3)/2)+1)*COUNTA(AE390)=2,INT(ROW(AE384)/12),0),)</f>
        <v>0</v>
      </c>
      <c r="AG390" s="323" t="str">
        <f t="shared" ref="AG390" si="340">IF(AC390=0,"",IF(AC390&lt;AF390,"Alerte !",1))</f>
        <v/>
      </c>
    </row>
    <row r="391" spans="1:33" ht="15" customHeight="1" x14ac:dyDescent="0.25">
      <c r="A391" s="1">
        <v>384</v>
      </c>
      <c r="B391" s="328"/>
      <c r="C391" s="24" t="str">
        <f t="shared" si="287"/>
        <v xml:space="preserve">55 ans </v>
      </c>
      <c r="D391" s="25">
        <f t="shared" si="288"/>
        <v>2048</v>
      </c>
      <c r="E391" s="27" t="str">
        <f t="shared" si="290"/>
        <v>31 ans, 11 mois et 30 jours</v>
      </c>
      <c r="F391" s="27" t="s">
        <v>35</v>
      </c>
      <c r="H391" s="26" t="str">
        <f t="shared" si="330"/>
        <v>27 ans, 11 mois et 30 jours</v>
      </c>
      <c r="I391" s="29" t="str">
        <f t="shared" si="317"/>
        <v>29 ans, 4 mois et 30 jours</v>
      </c>
      <c r="J391" s="28">
        <f t="shared" si="293"/>
        <v>54271</v>
      </c>
      <c r="K391" s="29">
        <f t="shared" si="291"/>
        <v>54301</v>
      </c>
      <c r="M391" s="30" t="str">
        <f t="shared" ca="1" si="294"/>
        <v/>
      </c>
      <c r="O391" s="31">
        <f t="shared" si="297"/>
        <v>0</v>
      </c>
      <c r="P391" s="31">
        <f t="shared" si="292"/>
        <v>0</v>
      </c>
      <c r="Y391" s="114" t="str">
        <f t="shared" si="289"/>
        <v/>
      </c>
      <c r="AB391" s="120" t="str">
        <f t="shared" si="314"/>
        <v/>
      </c>
      <c r="AC391" s="312"/>
      <c r="AD391" s="112"/>
      <c r="AE391" s="324"/>
      <c r="AF391" s="315"/>
      <c r="AG391" s="323"/>
    </row>
    <row r="392" spans="1:33" ht="15" customHeight="1" thickBot="1" x14ac:dyDescent="0.3">
      <c r="A392" s="1">
        <v>385</v>
      </c>
      <c r="B392" s="328"/>
      <c r="C392" s="24" t="str">
        <f t="shared" ref="C392:C455" si="341">IF(A392="","",DATEDIF($AK$10,J392,"y")&amp;IF(DATEDIF($AK$10,J392,"y")&gt;1," ans "," an "))</f>
        <v xml:space="preserve">55 ans </v>
      </c>
      <c r="D392" s="25">
        <f t="shared" ref="D392:D455" si="342">IF(A392="","",YEAR(J392))</f>
        <v>2048</v>
      </c>
      <c r="E392" s="27" t="str">
        <f t="shared" si="290"/>
        <v>32 ans, 0 mois et 29 jours</v>
      </c>
      <c r="F392" s="27" t="s">
        <v>35</v>
      </c>
      <c r="H392" s="26" t="str">
        <f t="shared" si="330"/>
        <v>28 ans, 0 mois et 29 jours</v>
      </c>
      <c r="I392" s="29" t="str">
        <f t="shared" si="317"/>
        <v>29 ans, 5 mois et 29 jours</v>
      </c>
      <c r="J392" s="28">
        <f t="shared" si="293"/>
        <v>54302</v>
      </c>
      <c r="K392" s="29">
        <f t="shared" si="291"/>
        <v>54331</v>
      </c>
      <c r="M392" s="30" t="str">
        <f t="shared" ca="1" si="294"/>
        <v/>
      </c>
      <c r="O392" s="31">
        <f t="shared" si="297"/>
        <v>0</v>
      </c>
      <c r="P392" s="31">
        <f t="shared" si="292"/>
        <v>0</v>
      </c>
      <c r="Y392" s="114" t="str">
        <f t="shared" ref="Y392:Y455" si="343">IF(Q392="","",SUM(Q392:X392))</f>
        <v/>
      </c>
      <c r="AB392" s="120" t="str">
        <f t="shared" si="314"/>
        <v/>
      </c>
      <c r="AC392" s="313"/>
      <c r="AD392" s="112"/>
      <c r="AE392" s="324"/>
      <c r="AF392" s="316"/>
      <c r="AG392" s="323"/>
    </row>
    <row r="393" spans="1:33" ht="15" customHeight="1" x14ac:dyDescent="0.25">
      <c r="A393" s="1">
        <v>386</v>
      </c>
      <c r="B393" s="328"/>
      <c r="C393" s="24" t="str">
        <f t="shared" si="341"/>
        <v xml:space="preserve">55 ans </v>
      </c>
      <c r="D393" s="25">
        <f t="shared" si="342"/>
        <v>2048</v>
      </c>
      <c r="E393" s="27" t="str">
        <f t="shared" ref="E393:E456" si="344">IF(A393="","",DATEDIF($J$8,K393,"y")&amp;IF(DATEDIF($J$8,K393,"y")&gt;1," ans, "," an, ")&amp;DATEDIF($J$8,K393,"ym")&amp;" mois et "&amp;DATEDIF($J$8,K393,"md")&amp;IF(DATEDIF(
$J$8,K393,"md")&gt;1," jours"," jour"))</f>
        <v>32 ans, 1 mois et 30 jours</v>
      </c>
      <c r="F393" s="27" t="s">
        <v>35</v>
      </c>
      <c r="H393" s="26" t="str">
        <f t="shared" si="330"/>
        <v>28 ans, 1 mois et 30 jours</v>
      </c>
      <c r="I393" s="29" t="str">
        <f t="shared" si="317"/>
        <v>29 ans, 6 mois et 30 jours</v>
      </c>
      <c r="J393" s="28">
        <f t="shared" si="293"/>
        <v>54332</v>
      </c>
      <c r="K393" s="29">
        <f t="shared" ref="K393:K456" si="345">IF(A393="","",EOMONTH(J393,0))</f>
        <v>54362</v>
      </c>
      <c r="M393" s="30" t="str">
        <f t="shared" ca="1" si="294"/>
        <v/>
      </c>
      <c r="O393" s="31">
        <f t="shared" si="297"/>
        <v>0</v>
      </c>
      <c r="P393" s="31">
        <f t="shared" ref="P393:P456" si="346">Q393-O393</f>
        <v>0</v>
      </c>
      <c r="Y393" s="114" t="str">
        <f t="shared" si="343"/>
        <v/>
      </c>
      <c r="AB393" s="120" t="str">
        <f t="shared" si="314"/>
        <v/>
      </c>
      <c r="AC393" s="311">
        <f>SUM(Y393:Y395)</f>
        <v>0</v>
      </c>
      <c r="AD393" s="112"/>
      <c r="AE393" s="324">
        <v>129</v>
      </c>
      <c r="AF393" s="314">
        <f t="shared" ref="AF393" ca="1" si="347">OFFSET($AJ$13,((MOD(ROW(AE394)*4,3)/2)+1)*COUNTA(AE393)+IF(((MOD(ROW(AE394)*4,3)/2)+1)*COUNTA(AE393)=2,INT(ROW(AE387)/12),0),)</f>
        <v>0</v>
      </c>
      <c r="AG393" s="323" t="str">
        <f t="shared" ref="AG393" si="348">IF(AC393=0,"",IF(AC393&lt;AF393,"Alerte !",1))</f>
        <v/>
      </c>
    </row>
    <row r="394" spans="1:33" ht="15" customHeight="1" x14ac:dyDescent="0.25">
      <c r="A394" s="1">
        <v>387</v>
      </c>
      <c r="B394" s="328"/>
      <c r="C394" s="24" t="str">
        <f t="shared" si="341"/>
        <v xml:space="preserve">55 ans </v>
      </c>
      <c r="D394" s="25">
        <f t="shared" si="342"/>
        <v>2048</v>
      </c>
      <c r="E394" s="27" t="str">
        <f t="shared" si="344"/>
        <v>32 ans, 2 mois et 29 jours</v>
      </c>
      <c r="F394" s="27" t="s">
        <v>35</v>
      </c>
      <c r="H394" s="26" t="str">
        <f t="shared" si="330"/>
        <v>28 ans, 2 mois et 29 jours</v>
      </c>
      <c r="I394" s="29" t="str">
        <f t="shared" si="317"/>
        <v>29 ans, 7 mois et 29 jours</v>
      </c>
      <c r="J394" s="28">
        <f t="shared" ref="J394:J457" si="349">IF(A394="","",EDATE(J393,1))</f>
        <v>54363</v>
      </c>
      <c r="K394" s="29">
        <f t="shared" si="345"/>
        <v>54392</v>
      </c>
      <c r="M394" s="30" t="str">
        <f t="shared" ref="M394:M457" ca="1" si="350">IF(N394="","",MATCH(N394,OFFSET($AT$7,VLOOKUP(L394,$AW$8:$AY$15,4,FALSE)-3,,VLOOKUP(L394,$AW$8:$AY$15,3,FALSE))))</f>
        <v/>
      </c>
      <c r="O394" s="31">
        <f t="shared" si="297"/>
        <v>0</v>
      </c>
      <c r="P394" s="31">
        <f t="shared" si="346"/>
        <v>0</v>
      </c>
      <c r="Y394" s="114" t="str">
        <f t="shared" si="343"/>
        <v/>
      </c>
      <c r="AB394" s="120" t="str">
        <f t="shared" si="314"/>
        <v/>
      </c>
      <c r="AC394" s="312"/>
      <c r="AD394" s="112"/>
      <c r="AE394" s="324"/>
      <c r="AF394" s="315"/>
      <c r="AG394" s="323"/>
    </row>
    <row r="395" spans="1:33" ht="15" customHeight="1" thickBot="1" x14ac:dyDescent="0.3">
      <c r="A395" s="1">
        <v>388</v>
      </c>
      <c r="B395" s="328"/>
      <c r="C395" s="24" t="str">
        <f t="shared" si="341"/>
        <v xml:space="preserve">55 ans </v>
      </c>
      <c r="D395" s="25">
        <f t="shared" si="342"/>
        <v>2048</v>
      </c>
      <c r="E395" s="27" t="str">
        <f t="shared" si="344"/>
        <v>32 ans, 3 mois et 30 jours</v>
      </c>
      <c r="F395" s="27" t="s">
        <v>35</v>
      </c>
      <c r="H395" s="26" t="str">
        <f t="shared" si="330"/>
        <v>28 ans, 3 mois et 30 jours</v>
      </c>
      <c r="I395" s="29" t="str">
        <f t="shared" si="317"/>
        <v>29 ans, 8 mois et 30 jours</v>
      </c>
      <c r="J395" s="28">
        <f t="shared" si="349"/>
        <v>54393</v>
      </c>
      <c r="K395" s="29">
        <f t="shared" si="345"/>
        <v>54423</v>
      </c>
      <c r="M395" s="30" t="str">
        <f t="shared" ca="1" si="350"/>
        <v/>
      </c>
      <c r="O395" s="31">
        <f t="shared" si="297"/>
        <v>0</v>
      </c>
      <c r="P395" s="31">
        <f t="shared" si="346"/>
        <v>0</v>
      </c>
      <c r="Y395" s="114" t="str">
        <f t="shared" si="343"/>
        <v/>
      </c>
      <c r="AB395" s="120" t="str">
        <f t="shared" si="314"/>
        <v/>
      </c>
      <c r="AC395" s="313"/>
      <c r="AD395" s="112"/>
      <c r="AE395" s="324"/>
      <c r="AF395" s="316"/>
      <c r="AG395" s="323"/>
    </row>
    <row r="396" spans="1:33" ht="15" customHeight="1" x14ac:dyDescent="0.25">
      <c r="A396" s="1">
        <v>389</v>
      </c>
      <c r="B396" s="328" t="s">
        <v>73</v>
      </c>
      <c r="C396" s="24" t="str">
        <f t="shared" si="341"/>
        <v xml:space="preserve">55 ans </v>
      </c>
      <c r="D396" s="25">
        <f t="shared" si="342"/>
        <v>2049</v>
      </c>
      <c r="E396" s="27" t="str">
        <f t="shared" si="344"/>
        <v>32 ans, 4 mois et 30 jours</v>
      </c>
      <c r="F396" s="27" t="s">
        <v>35</v>
      </c>
      <c r="H396" s="26" t="str">
        <f t="shared" si="330"/>
        <v>28 ans, 4 mois et 30 jours</v>
      </c>
      <c r="I396" s="29" t="str">
        <f t="shared" si="317"/>
        <v>29 ans, 9 mois et 30 jours</v>
      </c>
      <c r="J396" s="28">
        <f t="shared" si="349"/>
        <v>54424</v>
      </c>
      <c r="K396" s="29">
        <f t="shared" si="345"/>
        <v>54454</v>
      </c>
      <c r="M396" s="30" t="str">
        <f t="shared" ca="1" si="350"/>
        <v/>
      </c>
      <c r="O396" s="31">
        <f t="shared" si="297"/>
        <v>0</v>
      </c>
      <c r="P396" s="31">
        <f t="shared" si="346"/>
        <v>0</v>
      </c>
      <c r="Y396" s="114" t="str">
        <f t="shared" si="343"/>
        <v/>
      </c>
      <c r="AB396" s="120" t="str">
        <f t="shared" si="314"/>
        <v/>
      </c>
      <c r="AC396" s="311">
        <f>SUM(Y396:Y398)</f>
        <v>0</v>
      </c>
      <c r="AD396" s="112"/>
      <c r="AE396" s="324">
        <v>130</v>
      </c>
      <c r="AF396" s="314">
        <f t="shared" ref="AF396" ca="1" si="351">OFFSET($AJ$13,((MOD(ROW(AE397)*4,3)/2)+1)*COUNTA(AE396)+IF(((MOD(ROW(AE397)*4,3)/2)+1)*COUNTA(AE396)=2,INT(ROW(AE390)/12),0),)</f>
        <v>0</v>
      </c>
      <c r="AG396" s="323" t="str">
        <f t="shared" ref="AG396" si="352">IF(AC396=0,"",IF(AC396&lt;AF396,"Alerte !",1))</f>
        <v/>
      </c>
    </row>
    <row r="397" spans="1:33" ht="15" customHeight="1" x14ac:dyDescent="0.25">
      <c r="A397" s="1">
        <v>390</v>
      </c>
      <c r="B397" s="328"/>
      <c r="C397" s="24" t="str">
        <f t="shared" si="341"/>
        <v xml:space="preserve">56 ans </v>
      </c>
      <c r="D397" s="25">
        <f t="shared" si="342"/>
        <v>2049</v>
      </c>
      <c r="E397" s="27" t="str">
        <f t="shared" si="344"/>
        <v>32 ans, 5 mois et 27 jours</v>
      </c>
      <c r="F397" s="27" t="s">
        <v>35</v>
      </c>
      <c r="H397" s="26" t="str">
        <f t="shared" si="330"/>
        <v>28 ans, 5 mois et 27 jours</v>
      </c>
      <c r="I397" s="29" t="str">
        <f t="shared" si="317"/>
        <v>29 ans, 10 mois et 27 jours</v>
      </c>
      <c r="J397" s="28">
        <f t="shared" si="349"/>
        <v>54455</v>
      </c>
      <c r="K397" s="29">
        <f t="shared" si="345"/>
        <v>54482</v>
      </c>
      <c r="M397" s="30" t="str">
        <f t="shared" ca="1" si="350"/>
        <v/>
      </c>
      <c r="O397" s="31">
        <f t="shared" ref="O397:O460" si="353">N397*$AN$9</f>
        <v>0</v>
      </c>
      <c r="P397" s="31">
        <f t="shared" si="346"/>
        <v>0</v>
      </c>
      <c r="Y397" s="114" t="str">
        <f t="shared" si="343"/>
        <v/>
      </c>
      <c r="AB397" s="120" t="str">
        <f t="shared" si="314"/>
        <v/>
      </c>
      <c r="AC397" s="312"/>
      <c r="AD397" s="112"/>
      <c r="AE397" s="324"/>
      <c r="AF397" s="315"/>
      <c r="AG397" s="323"/>
    </row>
    <row r="398" spans="1:33" ht="15" customHeight="1" thickBot="1" x14ac:dyDescent="0.3">
      <c r="A398" s="1">
        <v>391</v>
      </c>
      <c r="B398" s="328"/>
      <c r="C398" s="24" t="str">
        <f t="shared" si="341"/>
        <v xml:space="preserve">56 ans </v>
      </c>
      <c r="D398" s="25">
        <f t="shared" si="342"/>
        <v>2049</v>
      </c>
      <c r="E398" s="27" t="str">
        <f t="shared" si="344"/>
        <v>32 ans, 6 mois et 30 jours</v>
      </c>
      <c r="F398" s="27" t="s">
        <v>35</v>
      </c>
      <c r="H398" s="26" t="str">
        <f t="shared" si="330"/>
        <v>28 ans, 6 mois et 30 jours</v>
      </c>
      <c r="I398" s="29" t="str">
        <f t="shared" si="317"/>
        <v>29 ans, 11 mois et 30 jours</v>
      </c>
      <c r="J398" s="28">
        <f t="shared" si="349"/>
        <v>54483</v>
      </c>
      <c r="K398" s="29">
        <f t="shared" si="345"/>
        <v>54513</v>
      </c>
      <c r="M398" s="30" t="str">
        <f t="shared" ca="1" si="350"/>
        <v/>
      </c>
      <c r="O398" s="31">
        <f t="shared" si="353"/>
        <v>0</v>
      </c>
      <c r="P398" s="31">
        <f t="shared" si="346"/>
        <v>0</v>
      </c>
      <c r="Y398" s="114" t="str">
        <f t="shared" si="343"/>
        <v/>
      </c>
      <c r="AB398" s="120" t="str">
        <f t="shared" si="314"/>
        <v/>
      </c>
      <c r="AC398" s="313"/>
      <c r="AD398" s="112"/>
      <c r="AE398" s="324"/>
      <c r="AF398" s="316"/>
      <c r="AG398" s="323"/>
    </row>
    <row r="399" spans="1:33" ht="15" customHeight="1" x14ac:dyDescent="0.25">
      <c r="A399" s="1">
        <v>392</v>
      </c>
      <c r="B399" s="328"/>
      <c r="C399" s="24" t="str">
        <f t="shared" si="341"/>
        <v xml:space="preserve">56 ans </v>
      </c>
      <c r="D399" s="25">
        <f t="shared" si="342"/>
        <v>2049</v>
      </c>
      <c r="E399" s="27" t="str">
        <f t="shared" si="344"/>
        <v>32 ans, 7 mois et 29 jours</v>
      </c>
      <c r="F399" s="27" t="s">
        <v>35</v>
      </c>
      <c r="H399" s="26" t="str">
        <f t="shared" si="330"/>
        <v>28 ans, 7 mois et 29 jours</v>
      </c>
      <c r="I399" s="29" t="str">
        <f t="shared" si="317"/>
        <v>30 ans, 0 mois et 29 jours</v>
      </c>
      <c r="J399" s="28">
        <f t="shared" si="349"/>
        <v>54514</v>
      </c>
      <c r="K399" s="29">
        <f t="shared" si="345"/>
        <v>54543</v>
      </c>
      <c r="M399" s="30" t="str">
        <f t="shared" ca="1" si="350"/>
        <v/>
      </c>
      <c r="O399" s="31">
        <f t="shared" si="353"/>
        <v>0</v>
      </c>
      <c r="P399" s="31">
        <f t="shared" si="346"/>
        <v>0</v>
      </c>
      <c r="Y399" s="114" t="str">
        <f t="shared" si="343"/>
        <v/>
      </c>
      <c r="AB399" s="120" t="str">
        <f t="shared" si="314"/>
        <v/>
      </c>
      <c r="AC399" s="311">
        <f>SUM(Y399:Y401)</f>
        <v>0</v>
      </c>
      <c r="AD399" s="112"/>
      <c r="AE399" s="324">
        <v>131</v>
      </c>
      <c r="AF399" s="314">
        <f t="shared" ref="AF399" ca="1" si="354">OFFSET($AJ$13,((MOD(ROW(AE400)*4,3)/2)+1)*COUNTA(AE399)+IF(((MOD(ROW(AE400)*4,3)/2)+1)*COUNTA(AE399)=2,INT(ROW(AE393)/12),0),)</f>
        <v>0</v>
      </c>
      <c r="AG399" s="323" t="str">
        <f t="shared" ref="AG399" si="355">IF(AC399=0,"",IF(AC399&lt;AF399,"Alerte !",1))</f>
        <v/>
      </c>
    </row>
    <row r="400" spans="1:33" ht="15" customHeight="1" x14ac:dyDescent="0.25">
      <c r="A400" s="1">
        <v>393</v>
      </c>
      <c r="B400" s="328"/>
      <c r="C400" s="24" t="str">
        <f t="shared" si="341"/>
        <v xml:space="preserve">56 ans </v>
      </c>
      <c r="D400" s="25">
        <f t="shared" si="342"/>
        <v>2049</v>
      </c>
      <c r="E400" s="27" t="str">
        <f t="shared" si="344"/>
        <v>32 ans, 8 mois et 30 jours</v>
      </c>
      <c r="F400" s="27" t="s">
        <v>35</v>
      </c>
      <c r="H400" s="26" t="str">
        <f t="shared" si="330"/>
        <v>28 ans, 8 mois et 30 jours</v>
      </c>
      <c r="I400" s="29" t="str">
        <f t="shared" si="317"/>
        <v>30 ans, 1 mois et 30 jours</v>
      </c>
      <c r="J400" s="28">
        <f t="shared" si="349"/>
        <v>54544</v>
      </c>
      <c r="K400" s="29">
        <f t="shared" si="345"/>
        <v>54574</v>
      </c>
      <c r="M400" s="30" t="str">
        <f t="shared" ca="1" si="350"/>
        <v/>
      </c>
      <c r="O400" s="31">
        <f t="shared" si="353"/>
        <v>0</v>
      </c>
      <c r="P400" s="31">
        <f t="shared" si="346"/>
        <v>0</v>
      </c>
      <c r="Y400" s="114" t="str">
        <f t="shared" si="343"/>
        <v/>
      </c>
      <c r="AB400" s="120" t="str">
        <f t="shared" si="314"/>
        <v/>
      </c>
      <c r="AC400" s="312"/>
      <c r="AD400" s="112"/>
      <c r="AE400" s="324"/>
      <c r="AF400" s="315"/>
      <c r="AG400" s="323"/>
    </row>
    <row r="401" spans="1:33" ht="15" customHeight="1" thickBot="1" x14ac:dyDescent="0.3">
      <c r="A401" s="1">
        <v>394</v>
      </c>
      <c r="B401" s="328"/>
      <c r="C401" s="24" t="str">
        <f t="shared" si="341"/>
        <v xml:space="preserve">56 ans </v>
      </c>
      <c r="D401" s="25">
        <f t="shared" si="342"/>
        <v>2049</v>
      </c>
      <c r="E401" s="27" t="str">
        <f t="shared" si="344"/>
        <v>32 ans, 9 mois et 29 jours</v>
      </c>
      <c r="F401" s="27" t="s">
        <v>35</v>
      </c>
      <c r="H401" s="26" t="str">
        <f t="shared" si="330"/>
        <v>28 ans, 9 mois et 29 jours</v>
      </c>
      <c r="I401" s="29" t="str">
        <f t="shared" si="317"/>
        <v>30 ans, 2 mois et 29 jours</v>
      </c>
      <c r="J401" s="28">
        <f t="shared" si="349"/>
        <v>54575</v>
      </c>
      <c r="K401" s="29">
        <f t="shared" si="345"/>
        <v>54604</v>
      </c>
      <c r="M401" s="30" t="str">
        <f t="shared" ca="1" si="350"/>
        <v/>
      </c>
      <c r="O401" s="31">
        <f t="shared" si="353"/>
        <v>0</v>
      </c>
      <c r="P401" s="31">
        <f t="shared" si="346"/>
        <v>0</v>
      </c>
      <c r="Y401" s="114" t="str">
        <f t="shared" si="343"/>
        <v/>
      </c>
      <c r="AB401" s="120" t="str">
        <f t="shared" si="314"/>
        <v/>
      </c>
      <c r="AC401" s="313"/>
      <c r="AD401" s="112"/>
      <c r="AE401" s="324"/>
      <c r="AF401" s="316"/>
      <c r="AG401" s="323"/>
    </row>
    <row r="402" spans="1:33" ht="15" customHeight="1" x14ac:dyDescent="0.25">
      <c r="A402" s="1">
        <v>395</v>
      </c>
      <c r="B402" s="328"/>
      <c r="C402" s="24" t="str">
        <f t="shared" si="341"/>
        <v xml:space="preserve">56 ans </v>
      </c>
      <c r="D402" s="25">
        <f t="shared" si="342"/>
        <v>2049</v>
      </c>
      <c r="E402" s="27" t="str">
        <f t="shared" si="344"/>
        <v>32 ans, 10 mois et 30 jours</v>
      </c>
      <c r="F402" s="27" t="s">
        <v>35</v>
      </c>
      <c r="H402" s="26" t="str">
        <f t="shared" si="330"/>
        <v>28 ans, 10 mois et 30 jours</v>
      </c>
      <c r="I402" s="29" t="str">
        <f t="shared" si="317"/>
        <v>30 ans, 3 mois et 30 jours</v>
      </c>
      <c r="J402" s="28">
        <f t="shared" si="349"/>
        <v>54605</v>
      </c>
      <c r="K402" s="29">
        <f t="shared" si="345"/>
        <v>54635</v>
      </c>
      <c r="M402" s="30" t="str">
        <f t="shared" ca="1" si="350"/>
        <v/>
      </c>
      <c r="O402" s="31">
        <f t="shared" si="353"/>
        <v>0</v>
      </c>
      <c r="P402" s="31">
        <f t="shared" si="346"/>
        <v>0</v>
      </c>
      <c r="Y402" s="114" t="str">
        <f t="shared" si="343"/>
        <v/>
      </c>
      <c r="AB402" s="120" t="str">
        <f t="shared" si="314"/>
        <v/>
      </c>
      <c r="AC402" s="311">
        <f>SUM(Y402:Y404)</f>
        <v>0</v>
      </c>
      <c r="AD402" s="112"/>
      <c r="AE402" s="324">
        <v>132</v>
      </c>
      <c r="AF402" s="314">
        <f t="shared" ref="AF402" ca="1" si="356">OFFSET($AJ$13,((MOD(ROW(AE403)*4,3)/2)+1)*COUNTA(AE402)+IF(((MOD(ROW(AE403)*4,3)/2)+1)*COUNTA(AE402)=2,INT(ROW(AE396)/12),0),)</f>
        <v>0</v>
      </c>
      <c r="AG402" s="323" t="str">
        <f t="shared" ref="AG402" si="357">IF(AC402=0,"",IF(AC402&lt;AF402,"Alerte !",1))</f>
        <v/>
      </c>
    </row>
    <row r="403" spans="1:33" ht="15" customHeight="1" x14ac:dyDescent="0.25">
      <c r="A403" s="1">
        <v>396</v>
      </c>
      <c r="B403" s="328"/>
      <c r="C403" s="24" t="str">
        <f t="shared" si="341"/>
        <v xml:space="preserve">56 ans </v>
      </c>
      <c r="D403" s="25">
        <f t="shared" si="342"/>
        <v>2049</v>
      </c>
      <c r="E403" s="27" t="str">
        <f t="shared" si="344"/>
        <v>32 ans, 11 mois et 30 jours</v>
      </c>
      <c r="F403" s="27" t="s">
        <v>35</v>
      </c>
      <c r="H403" s="26" t="str">
        <f t="shared" si="330"/>
        <v>28 ans, 11 mois et 30 jours</v>
      </c>
      <c r="I403" s="29" t="str">
        <f t="shared" si="317"/>
        <v>30 ans, 4 mois et 30 jours</v>
      </c>
      <c r="J403" s="28">
        <f t="shared" si="349"/>
        <v>54636</v>
      </c>
      <c r="K403" s="29">
        <f t="shared" si="345"/>
        <v>54666</v>
      </c>
      <c r="M403" s="30" t="str">
        <f t="shared" ca="1" si="350"/>
        <v/>
      </c>
      <c r="O403" s="31">
        <f t="shared" si="353"/>
        <v>0</v>
      </c>
      <c r="P403" s="31">
        <f t="shared" si="346"/>
        <v>0</v>
      </c>
      <c r="Y403" s="114" t="str">
        <f t="shared" si="343"/>
        <v/>
      </c>
      <c r="AB403" s="120" t="str">
        <f t="shared" si="314"/>
        <v/>
      </c>
      <c r="AC403" s="312"/>
      <c r="AD403" s="112"/>
      <c r="AE403" s="324"/>
      <c r="AF403" s="315"/>
      <c r="AG403" s="323"/>
    </row>
    <row r="404" spans="1:33" ht="15" customHeight="1" thickBot="1" x14ac:dyDescent="0.3">
      <c r="A404" s="1">
        <v>397</v>
      </c>
      <c r="B404" s="328"/>
      <c r="C404" s="24" t="str">
        <f t="shared" si="341"/>
        <v xml:space="preserve">56 ans </v>
      </c>
      <c r="D404" s="25">
        <f t="shared" si="342"/>
        <v>2049</v>
      </c>
      <c r="E404" s="27" t="str">
        <f t="shared" si="344"/>
        <v>33 ans, 0 mois et 29 jours</v>
      </c>
      <c r="F404" s="27" t="s">
        <v>35</v>
      </c>
      <c r="H404" s="26" t="str">
        <f t="shared" si="330"/>
        <v>29 ans, 0 mois et 29 jours</v>
      </c>
      <c r="I404" s="29" t="str">
        <f t="shared" si="317"/>
        <v>30 ans, 5 mois et 29 jours</v>
      </c>
      <c r="J404" s="28">
        <f t="shared" si="349"/>
        <v>54667</v>
      </c>
      <c r="K404" s="29">
        <f t="shared" si="345"/>
        <v>54696</v>
      </c>
      <c r="M404" s="30" t="str">
        <f t="shared" ca="1" si="350"/>
        <v/>
      </c>
      <c r="O404" s="31">
        <f t="shared" si="353"/>
        <v>0</v>
      </c>
      <c r="P404" s="31">
        <f t="shared" si="346"/>
        <v>0</v>
      </c>
      <c r="Y404" s="114" t="str">
        <f t="shared" si="343"/>
        <v/>
      </c>
      <c r="AB404" s="120" t="str">
        <f t="shared" si="314"/>
        <v/>
      </c>
      <c r="AC404" s="313"/>
      <c r="AD404" s="112"/>
      <c r="AE404" s="324"/>
      <c r="AF404" s="316"/>
      <c r="AG404" s="323"/>
    </row>
    <row r="405" spans="1:33" ht="15" customHeight="1" x14ac:dyDescent="0.25">
      <c r="A405" s="1">
        <v>398</v>
      </c>
      <c r="B405" s="328"/>
      <c r="C405" s="24" t="str">
        <f t="shared" si="341"/>
        <v xml:space="preserve">56 ans </v>
      </c>
      <c r="D405" s="25">
        <f t="shared" si="342"/>
        <v>2049</v>
      </c>
      <c r="E405" s="27" t="str">
        <f t="shared" si="344"/>
        <v>33 ans, 1 mois et 30 jours</v>
      </c>
      <c r="F405" s="27" t="s">
        <v>35</v>
      </c>
      <c r="H405" s="26" t="str">
        <f t="shared" si="330"/>
        <v>29 ans, 1 mois et 30 jours</v>
      </c>
      <c r="I405" s="29" t="str">
        <f t="shared" si="317"/>
        <v>30 ans, 6 mois et 30 jours</v>
      </c>
      <c r="J405" s="28">
        <f t="shared" si="349"/>
        <v>54697</v>
      </c>
      <c r="K405" s="29">
        <f t="shared" si="345"/>
        <v>54727</v>
      </c>
      <c r="M405" s="30" t="str">
        <f t="shared" ca="1" si="350"/>
        <v/>
      </c>
      <c r="O405" s="31">
        <f t="shared" si="353"/>
        <v>0</v>
      </c>
      <c r="P405" s="31">
        <f t="shared" si="346"/>
        <v>0</v>
      </c>
      <c r="Y405" s="114" t="str">
        <f t="shared" si="343"/>
        <v/>
      </c>
      <c r="AB405" s="120" t="str">
        <f t="shared" si="314"/>
        <v/>
      </c>
      <c r="AC405" s="311">
        <f>SUM(Y405:Y407)</f>
        <v>0</v>
      </c>
      <c r="AD405" s="112"/>
      <c r="AE405" s="324">
        <v>133</v>
      </c>
      <c r="AF405" s="314">
        <f t="shared" ref="AF405" ca="1" si="358">OFFSET($AJ$13,((MOD(ROW(AE406)*4,3)/2)+1)*COUNTA(AE405)+IF(((MOD(ROW(AE406)*4,3)/2)+1)*COUNTA(AE405)=2,INT(ROW(AE399)/12),0),)</f>
        <v>0</v>
      </c>
      <c r="AG405" s="323" t="str">
        <f t="shared" ref="AG405" si="359">IF(AC405=0,"",IF(AC405&lt;AF405,"Alerte !",1))</f>
        <v/>
      </c>
    </row>
    <row r="406" spans="1:33" ht="15" customHeight="1" x14ac:dyDescent="0.25">
      <c r="A406" s="1">
        <v>399</v>
      </c>
      <c r="B406" s="328"/>
      <c r="C406" s="24" t="str">
        <f t="shared" si="341"/>
        <v xml:space="preserve">56 ans </v>
      </c>
      <c r="D406" s="25">
        <f t="shared" si="342"/>
        <v>2049</v>
      </c>
      <c r="E406" s="27" t="str">
        <f t="shared" si="344"/>
        <v>33 ans, 2 mois et 29 jours</v>
      </c>
      <c r="F406" s="27" t="s">
        <v>35</v>
      </c>
      <c r="H406" s="26" t="str">
        <f t="shared" si="330"/>
        <v>29 ans, 2 mois et 29 jours</v>
      </c>
      <c r="I406" s="29" t="str">
        <f t="shared" si="317"/>
        <v>30 ans, 7 mois et 29 jours</v>
      </c>
      <c r="J406" s="28">
        <f t="shared" si="349"/>
        <v>54728</v>
      </c>
      <c r="K406" s="29">
        <f t="shared" si="345"/>
        <v>54757</v>
      </c>
      <c r="M406" s="30" t="str">
        <f t="shared" ca="1" si="350"/>
        <v/>
      </c>
      <c r="O406" s="31">
        <f t="shared" si="353"/>
        <v>0</v>
      </c>
      <c r="P406" s="31">
        <f t="shared" si="346"/>
        <v>0</v>
      </c>
      <c r="Y406" s="114" t="str">
        <f t="shared" si="343"/>
        <v/>
      </c>
      <c r="AB406" s="120" t="str">
        <f t="shared" si="314"/>
        <v/>
      </c>
      <c r="AC406" s="312"/>
      <c r="AD406" s="112"/>
      <c r="AE406" s="324"/>
      <c r="AF406" s="315"/>
      <c r="AG406" s="323"/>
    </row>
    <row r="407" spans="1:33" ht="15" customHeight="1" thickBot="1" x14ac:dyDescent="0.3">
      <c r="A407" s="1">
        <v>400</v>
      </c>
      <c r="B407" s="328"/>
      <c r="C407" s="24" t="str">
        <f t="shared" si="341"/>
        <v xml:space="preserve">56 ans </v>
      </c>
      <c r="D407" s="25">
        <f t="shared" si="342"/>
        <v>2049</v>
      </c>
      <c r="E407" s="27" t="str">
        <f t="shared" si="344"/>
        <v>33 ans, 3 mois et 30 jours</v>
      </c>
      <c r="F407" s="27" t="s">
        <v>35</v>
      </c>
      <c r="H407" s="26" t="str">
        <f t="shared" si="330"/>
        <v>29 ans, 3 mois et 30 jours</v>
      </c>
      <c r="I407" s="29" t="str">
        <f t="shared" si="317"/>
        <v>30 ans, 8 mois et 30 jours</v>
      </c>
      <c r="J407" s="28">
        <f t="shared" si="349"/>
        <v>54758</v>
      </c>
      <c r="K407" s="29">
        <f t="shared" si="345"/>
        <v>54788</v>
      </c>
      <c r="M407" s="30" t="str">
        <f t="shared" ca="1" si="350"/>
        <v/>
      </c>
      <c r="O407" s="31">
        <f t="shared" si="353"/>
        <v>0</v>
      </c>
      <c r="P407" s="31">
        <f t="shared" si="346"/>
        <v>0</v>
      </c>
      <c r="Y407" s="114" t="str">
        <f t="shared" si="343"/>
        <v/>
      </c>
      <c r="AB407" s="120" t="str">
        <f t="shared" si="314"/>
        <v/>
      </c>
      <c r="AC407" s="313"/>
      <c r="AD407" s="112"/>
      <c r="AE407" s="324"/>
      <c r="AF407" s="316"/>
      <c r="AG407" s="323"/>
    </row>
    <row r="408" spans="1:33" ht="15" customHeight="1" x14ac:dyDescent="0.25">
      <c r="A408" s="1">
        <v>401</v>
      </c>
      <c r="B408" s="328" t="s">
        <v>74</v>
      </c>
      <c r="C408" s="24" t="str">
        <f t="shared" si="341"/>
        <v xml:space="preserve">56 ans </v>
      </c>
      <c r="D408" s="25">
        <f t="shared" si="342"/>
        <v>2050</v>
      </c>
      <c r="E408" s="27" t="str">
        <f t="shared" si="344"/>
        <v>33 ans, 4 mois et 30 jours</v>
      </c>
      <c r="F408" s="27" t="s">
        <v>35</v>
      </c>
      <c r="H408" s="26" t="str">
        <f t="shared" si="330"/>
        <v>29 ans, 4 mois et 30 jours</v>
      </c>
      <c r="I408" s="29" t="str">
        <f t="shared" si="317"/>
        <v>30 ans, 9 mois et 30 jours</v>
      </c>
      <c r="J408" s="28">
        <f t="shared" si="349"/>
        <v>54789</v>
      </c>
      <c r="K408" s="29">
        <f t="shared" si="345"/>
        <v>54819</v>
      </c>
      <c r="M408" s="30" t="str">
        <f t="shared" ca="1" si="350"/>
        <v/>
      </c>
      <c r="O408" s="31">
        <f t="shared" si="353"/>
        <v>0</v>
      </c>
      <c r="P408" s="31">
        <f t="shared" si="346"/>
        <v>0</v>
      </c>
      <c r="Y408" s="114" t="str">
        <f t="shared" si="343"/>
        <v/>
      </c>
      <c r="AB408" s="120" t="str">
        <f t="shared" si="314"/>
        <v/>
      </c>
      <c r="AC408" s="311">
        <f>SUM(Y408:Y410)</f>
        <v>0</v>
      </c>
      <c r="AD408" s="112"/>
      <c r="AE408" s="324">
        <v>134</v>
      </c>
      <c r="AF408" s="314">
        <f t="shared" ref="AF408" ca="1" si="360">OFFSET($AJ$13,((MOD(ROW(AE409)*4,3)/2)+1)*COUNTA(AE408)+IF(((MOD(ROW(AE409)*4,3)/2)+1)*COUNTA(AE408)=2,INT(ROW(AE402)/12),0),)</f>
        <v>0</v>
      </c>
      <c r="AG408" s="323" t="str">
        <f t="shared" ref="AG408" si="361">IF(AC408=0,"",IF(AC408&lt;AF408,"Alerte !",1))</f>
        <v/>
      </c>
    </row>
    <row r="409" spans="1:33" ht="15" customHeight="1" x14ac:dyDescent="0.25">
      <c r="A409" s="1">
        <v>402</v>
      </c>
      <c r="B409" s="328"/>
      <c r="C409" s="24" t="str">
        <f t="shared" si="341"/>
        <v xml:space="preserve">57 ans </v>
      </c>
      <c r="D409" s="25">
        <f t="shared" si="342"/>
        <v>2050</v>
      </c>
      <c r="E409" s="27" t="str">
        <f t="shared" si="344"/>
        <v>33 ans, 5 mois et 27 jours</v>
      </c>
      <c r="F409" s="27" t="s">
        <v>35</v>
      </c>
      <c r="H409" s="26" t="str">
        <f t="shared" si="330"/>
        <v>29 ans, 5 mois et 27 jours</v>
      </c>
      <c r="I409" s="29" t="str">
        <f t="shared" si="317"/>
        <v>30 ans, 10 mois et 27 jours</v>
      </c>
      <c r="J409" s="28">
        <f t="shared" si="349"/>
        <v>54820</v>
      </c>
      <c r="K409" s="29">
        <f t="shared" si="345"/>
        <v>54847</v>
      </c>
      <c r="M409" s="30" t="str">
        <f t="shared" ca="1" si="350"/>
        <v/>
      </c>
      <c r="O409" s="31">
        <f t="shared" si="353"/>
        <v>0</v>
      </c>
      <c r="P409" s="31">
        <f t="shared" si="346"/>
        <v>0</v>
      </c>
      <c r="Y409" s="114" t="str">
        <f t="shared" si="343"/>
        <v/>
      </c>
      <c r="AB409" s="120" t="str">
        <f t="shared" si="314"/>
        <v/>
      </c>
      <c r="AC409" s="312"/>
      <c r="AD409" s="112"/>
      <c r="AE409" s="324"/>
      <c r="AF409" s="315"/>
      <c r="AG409" s="323"/>
    </row>
    <row r="410" spans="1:33" ht="15" customHeight="1" thickBot="1" x14ac:dyDescent="0.3">
      <c r="A410" s="1">
        <v>403</v>
      </c>
      <c r="B410" s="328"/>
      <c r="C410" s="24" t="str">
        <f t="shared" si="341"/>
        <v xml:space="preserve">57 ans </v>
      </c>
      <c r="D410" s="25">
        <f t="shared" si="342"/>
        <v>2050</v>
      </c>
      <c r="E410" s="27" t="str">
        <f t="shared" si="344"/>
        <v>33 ans, 6 mois et 30 jours</v>
      </c>
      <c r="F410" s="27" t="s">
        <v>35</v>
      </c>
      <c r="H410" s="26" t="str">
        <f t="shared" si="330"/>
        <v>29 ans, 6 mois et 30 jours</v>
      </c>
      <c r="I410" s="29" t="str">
        <f t="shared" si="317"/>
        <v>30 ans, 11 mois et 30 jours</v>
      </c>
      <c r="J410" s="28">
        <f t="shared" si="349"/>
        <v>54848</v>
      </c>
      <c r="K410" s="29">
        <f t="shared" si="345"/>
        <v>54878</v>
      </c>
      <c r="M410" s="30" t="str">
        <f t="shared" ca="1" si="350"/>
        <v/>
      </c>
      <c r="O410" s="31">
        <f t="shared" si="353"/>
        <v>0</v>
      </c>
      <c r="P410" s="31">
        <f t="shared" si="346"/>
        <v>0</v>
      </c>
      <c r="Y410" s="114" t="str">
        <f t="shared" si="343"/>
        <v/>
      </c>
      <c r="AB410" s="120" t="str">
        <f t="shared" si="314"/>
        <v/>
      </c>
      <c r="AC410" s="313"/>
      <c r="AD410" s="112"/>
      <c r="AE410" s="324"/>
      <c r="AF410" s="316"/>
      <c r="AG410" s="323"/>
    </row>
    <row r="411" spans="1:33" ht="15" customHeight="1" x14ac:dyDescent="0.25">
      <c r="A411" s="1">
        <v>404</v>
      </c>
      <c r="B411" s="328"/>
      <c r="C411" s="24" t="str">
        <f t="shared" si="341"/>
        <v xml:space="preserve">57 ans </v>
      </c>
      <c r="D411" s="25">
        <f t="shared" si="342"/>
        <v>2050</v>
      </c>
      <c r="E411" s="27" t="str">
        <f t="shared" si="344"/>
        <v>33 ans, 7 mois et 29 jours</v>
      </c>
      <c r="F411" s="27" t="s">
        <v>35</v>
      </c>
      <c r="H411" s="26" t="str">
        <f t="shared" si="330"/>
        <v>29 ans, 7 mois et 29 jours</v>
      </c>
      <c r="I411" s="29" t="str">
        <f t="shared" si="317"/>
        <v>31 ans, 0 mois et 29 jours</v>
      </c>
      <c r="J411" s="28">
        <f t="shared" si="349"/>
        <v>54879</v>
      </c>
      <c r="K411" s="29">
        <f t="shared" si="345"/>
        <v>54908</v>
      </c>
      <c r="M411" s="30" t="str">
        <f t="shared" ca="1" si="350"/>
        <v/>
      </c>
      <c r="O411" s="31">
        <f t="shared" si="353"/>
        <v>0</v>
      </c>
      <c r="P411" s="31">
        <f t="shared" si="346"/>
        <v>0</v>
      </c>
      <c r="Y411" s="114" t="str">
        <f t="shared" si="343"/>
        <v/>
      </c>
      <c r="AB411" s="120" t="str">
        <f t="shared" si="314"/>
        <v/>
      </c>
      <c r="AC411" s="311">
        <f>SUM(Y411:Y413)</f>
        <v>0</v>
      </c>
      <c r="AD411" s="112"/>
      <c r="AE411" s="324">
        <v>135</v>
      </c>
      <c r="AF411" s="314">
        <f t="shared" ref="AF411" ca="1" si="362">OFFSET($AJ$13,((MOD(ROW(AE412)*4,3)/2)+1)*COUNTA(AE411)+IF(((MOD(ROW(AE412)*4,3)/2)+1)*COUNTA(AE411)=2,INT(ROW(AE405)/12),0),)</f>
        <v>0</v>
      </c>
      <c r="AG411" s="323" t="str">
        <f t="shared" ref="AG411" si="363">IF(AC411=0,"",IF(AC411&lt;AF411,"Alerte !",1))</f>
        <v/>
      </c>
    </row>
    <row r="412" spans="1:33" ht="15" customHeight="1" x14ac:dyDescent="0.25">
      <c r="A412" s="1">
        <v>405</v>
      </c>
      <c r="B412" s="328"/>
      <c r="C412" s="24" t="str">
        <f t="shared" si="341"/>
        <v xml:space="preserve">57 ans </v>
      </c>
      <c r="D412" s="25">
        <f t="shared" si="342"/>
        <v>2050</v>
      </c>
      <c r="E412" s="27" t="str">
        <f t="shared" si="344"/>
        <v>33 ans, 8 mois et 30 jours</v>
      </c>
      <c r="F412" s="27" t="s">
        <v>35</v>
      </c>
      <c r="H412" s="26" t="str">
        <f t="shared" si="330"/>
        <v>29 ans, 8 mois et 30 jours</v>
      </c>
      <c r="I412" s="29" t="str">
        <f t="shared" si="317"/>
        <v>31 ans, 1 mois et 30 jours</v>
      </c>
      <c r="J412" s="28">
        <f t="shared" si="349"/>
        <v>54909</v>
      </c>
      <c r="K412" s="29">
        <f t="shared" si="345"/>
        <v>54939</v>
      </c>
      <c r="M412" s="30" t="str">
        <f t="shared" ca="1" si="350"/>
        <v/>
      </c>
      <c r="O412" s="31">
        <f t="shared" si="353"/>
        <v>0</v>
      </c>
      <c r="P412" s="31">
        <f t="shared" si="346"/>
        <v>0</v>
      </c>
      <c r="Y412" s="114" t="str">
        <f t="shared" si="343"/>
        <v/>
      </c>
      <c r="AB412" s="120" t="str">
        <f t="shared" si="314"/>
        <v/>
      </c>
      <c r="AC412" s="312"/>
      <c r="AD412" s="112"/>
      <c r="AE412" s="324"/>
      <c r="AF412" s="315"/>
      <c r="AG412" s="323"/>
    </row>
    <row r="413" spans="1:33" ht="15" customHeight="1" thickBot="1" x14ac:dyDescent="0.3">
      <c r="A413" s="1">
        <v>406</v>
      </c>
      <c r="B413" s="328"/>
      <c r="C413" s="24" t="str">
        <f t="shared" si="341"/>
        <v xml:space="preserve">57 ans </v>
      </c>
      <c r="D413" s="25">
        <f t="shared" si="342"/>
        <v>2050</v>
      </c>
      <c r="E413" s="27" t="str">
        <f t="shared" si="344"/>
        <v>33 ans, 9 mois et 29 jours</v>
      </c>
      <c r="F413" s="27" t="s">
        <v>35</v>
      </c>
      <c r="H413" s="26" t="str">
        <f t="shared" si="330"/>
        <v>29 ans, 9 mois et 29 jours</v>
      </c>
      <c r="I413" s="29" t="str">
        <f t="shared" si="317"/>
        <v>31 ans, 2 mois et 29 jours</v>
      </c>
      <c r="J413" s="28">
        <f t="shared" si="349"/>
        <v>54940</v>
      </c>
      <c r="K413" s="29">
        <f t="shared" si="345"/>
        <v>54969</v>
      </c>
      <c r="M413" s="30" t="str">
        <f t="shared" ca="1" si="350"/>
        <v/>
      </c>
      <c r="O413" s="31">
        <f t="shared" si="353"/>
        <v>0</v>
      </c>
      <c r="P413" s="31">
        <f t="shared" si="346"/>
        <v>0</v>
      </c>
      <c r="Y413" s="114" t="str">
        <f t="shared" si="343"/>
        <v/>
      </c>
      <c r="AB413" s="120" t="str">
        <f t="shared" si="314"/>
        <v/>
      </c>
      <c r="AC413" s="313"/>
      <c r="AD413" s="112"/>
      <c r="AE413" s="324"/>
      <c r="AF413" s="316"/>
      <c r="AG413" s="323"/>
    </row>
    <row r="414" spans="1:33" ht="15" customHeight="1" x14ac:dyDescent="0.25">
      <c r="A414" s="1">
        <v>407</v>
      </c>
      <c r="B414" s="328"/>
      <c r="C414" s="24" t="str">
        <f t="shared" si="341"/>
        <v xml:space="preserve">57 ans </v>
      </c>
      <c r="D414" s="25">
        <f t="shared" si="342"/>
        <v>2050</v>
      </c>
      <c r="E414" s="27" t="str">
        <f t="shared" si="344"/>
        <v>33 ans, 10 mois et 30 jours</v>
      </c>
      <c r="F414" s="27" t="s">
        <v>35</v>
      </c>
      <c r="H414" s="26" t="str">
        <f t="shared" si="330"/>
        <v>29 ans, 10 mois et 30 jours</v>
      </c>
      <c r="I414" s="29" t="str">
        <f t="shared" si="317"/>
        <v>31 ans, 3 mois et 30 jours</v>
      </c>
      <c r="J414" s="28">
        <f t="shared" si="349"/>
        <v>54970</v>
      </c>
      <c r="K414" s="29">
        <f t="shared" si="345"/>
        <v>55000</v>
      </c>
      <c r="M414" s="30" t="str">
        <f t="shared" ca="1" si="350"/>
        <v/>
      </c>
      <c r="O414" s="31">
        <f t="shared" si="353"/>
        <v>0</v>
      </c>
      <c r="P414" s="31">
        <f t="shared" si="346"/>
        <v>0</v>
      </c>
      <c r="Y414" s="114" t="str">
        <f t="shared" si="343"/>
        <v/>
      </c>
      <c r="AB414" s="120" t="str">
        <f t="shared" si="314"/>
        <v/>
      </c>
      <c r="AC414" s="311">
        <f>SUM(Y414:Y416)</f>
        <v>0</v>
      </c>
      <c r="AD414" s="112"/>
      <c r="AE414" s="324">
        <v>136</v>
      </c>
      <c r="AF414" s="314">
        <f t="shared" ref="AF414" ca="1" si="364">OFFSET($AJ$13,((MOD(ROW(AE415)*4,3)/2)+1)*COUNTA(AE414)+IF(((MOD(ROW(AE415)*4,3)/2)+1)*COUNTA(AE414)=2,INT(ROW(AE408)/12),0),)</f>
        <v>0</v>
      </c>
      <c r="AG414" s="323" t="str">
        <f t="shared" ref="AG414" si="365">IF(AC414=0,"",IF(AC414&lt;AF414,"Alerte !",1))</f>
        <v/>
      </c>
    </row>
    <row r="415" spans="1:33" ht="15" customHeight="1" x14ac:dyDescent="0.25">
      <c r="A415" s="1">
        <v>408</v>
      </c>
      <c r="B415" s="328"/>
      <c r="C415" s="24" t="str">
        <f t="shared" si="341"/>
        <v xml:space="preserve">57 ans </v>
      </c>
      <c r="D415" s="25">
        <f t="shared" si="342"/>
        <v>2050</v>
      </c>
      <c r="E415" s="27" t="str">
        <f t="shared" si="344"/>
        <v>33 ans, 11 mois et 30 jours</v>
      </c>
      <c r="F415" s="27" t="s">
        <v>35</v>
      </c>
      <c r="H415" s="26" t="str">
        <f t="shared" si="330"/>
        <v>29 ans, 11 mois et 30 jours</v>
      </c>
      <c r="I415" s="29" t="str">
        <f t="shared" si="317"/>
        <v>31 ans, 4 mois et 30 jours</v>
      </c>
      <c r="J415" s="28">
        <f t="shared" si="349"/>
        <v>55001</v>
      </c>
      <c r="K415" s="29">
        <f t="shared" si="345"/>
        <v>55031</v>
      </c>
      <c r="M415" s="30" t="str">
        <f t="shared" ca="1" si="350"/>
        <v/>
      </c>
      <c r="O415" s="31">
        <f t="shared" si="353"/>
        <v>0</v>
      </c>
      <c r="P415" s="31">
        <f t="shared" si="346"/>
        <v>0</v>
      </c>
      <c r="Y415" s="114" t="str">
        <f t="shared" si="343"/>
        <v/>
      </c>
      <c r="AB415" s="120" t="str">
        <f t="shared" si="314"/>
        <v/>
      </c>
      <c r="AC415" s="312"/>
      <c r="AD415" s="112"/>
      <c r="AE415" s="324"/>
      <c r="AF415" s="315"/>
      <c r="AG415" s="323"/>
    </row>
    <row r="416" spans="1:33" ht="15" customHeight="1" thickBot="1" x14ac:dyDescent="0.3">
      <c r="A416" s="1">
        <v>409</v>
      </c>
      <c r="B416" s="328"/>
      <c r="C416" s="24" t="str">
        <f t="shared" si="341"/>
        <v xml:space="preserve">57 ans </v>
      </c>
      <c r="D416" s="25">
        <f t="shared" si="342"/>
        <v>2050</v>
      </c>
      <c r="E416" s="27" t="str">
        <f t="shared" si="344"/>
        <v>34 ans, 0 mois et 29 jours</v>
      </c>
      <c r="F416" s="27" t="s">
        <v>35</v>
      </c>
      <c r="H416" s="26" t="str">
        <f t="shared" si="330"/>
        <v>30 ans, 0 mois et 29 jours</v>
      </c>
      <c r="I416" s="29" t="str">
        <f t="shared" si="317"/>
        <v>31 ans, 5 mois et 29 jours</v>
      </c>
      <c r="J416" s="28">
        <f t="shared" si="349"/>
        <v>55032</v>
      </c>
      <c r="K416" s="29">
        <f t="shared" si="345"/>
        <v>55061</v>
      </c>
      <c r="M416" s="30" t="str">
        <f t="shared" ca="1" si="350"/>
        <v/>
      </c>
      <c r="O416" s="31">
        <f t="shared" si="353"/>
        <v>0</v>
      </c>
      <c r="P416" s="31">
        <f t="shared" si="346"/>
        <v>0</v>
      </c>
      <c r="Y416" s="114" t="str">
        <f t="shared" si="343"/>
        <v/>
      </c>
      <c r="AB416" s="120" t="str">
        <f t="shared" si="314"/>
        <v/>
      </c>
      <c r="AC416" s="313"/>
      <c r="AD416" s="112"/>
      <c r="AE416" s="324"/>
      <c r="AF416" s="316"/>
      <c r="AG416" s="323"/>
    </row>
    <row r="417" spans="1:33" ht="15" customHeight="1" x14ac:dyDescent="0.25">
      <c r="A417" s="1">
        <v>410</v>
      </c>
      <c r="B417" s="328"/>
      <c r="C417" s="24" t="str">
        <f t="shared" si="341"/>
        <v xml:space="preserve">57 ans </v>
      </c>
      <c r="D417" s="25">
        <f t="shared" si="342"/>
        <v>2050</v>
      </c>
      <c r="E417" s="27" t="str">
        <f t="shared" si="344"/>
        <v>34 ans, 1 mois et 30 jours</v>
      </c>
      <c r="F417" s="27" t="s">
        <v>35</v>
      </c>
      <c r="H417" s="26" t="str">
        <f t="shared" si="330"/>
        <v>30 ans, 1 mois et 30 jours</v>
      </c>
      <c r="I417" s="29" t="str">
        <f t="shared" si="317"/>
        <v>31 ans, 6 mois et 30 jours</v>
      </c>
      <c r="J417" s="28">
        <f t="shared" si="349"/>
        <v>55062</v>
      </c>
      <c r="K417" s="29">
        <f t="shared" si="345"/>
        <v>55092</v>
      </c>
      <c r="M417" s="30" t="str">
        <f t="shared" ca="1" si="350"/>
        <v/>
      </c>
      <c r="O417" s="31">
        <f t="shared" si="353"/>
        <v>0</v>
      </c>
      <c r="P417" s="31">
        <f t="shared" si="346"/>
        <v>0</v>
      </c>
      <c r="Y417" s="114" t="str">
        <f t="shared" si="343"/>
        <v/>
      </c>
      <c r="AB417" s="120" t="str">
        <f t="shared" si="314"/>
        <v/>
      </c>
      <c r="AC417" s="311">
        <f>SUM(Y417:Y419)</f>
        <v>0</v>
      </c>
      <c r="AD417" s="112"/>
      <c r="AE417" s="324">
        <v>137</v>
      </c>
      <c r="AF417" s="314">
        <f t="shared" ref="AF417" ca="1" si="366">OFFSET($AJ$13,((MOD(ROW(AE418)*4,3)/2)+1)*COUNTA(AE417)+IF(((MOD(ROW(AE418)*4,3)/2)+1)*COUNTA(AE417)=2,INT(ROW(AE411)/12),0),)</f>
        <v>0</v>
      </c>
      <c r="AG417" s="323" t="str">
        <f t="shared" ref="AG417" si="367">IF(AC417=0,"",IF(AC417&lt;AF417,"Alerte !",1))</f>
        <v/>
      </c>
    </row>
    <row r="418" spans="1:33" ht="15" customHeight="1" x14ac:dyDescent="0.25">
      <c r="A418" s="1">
        <v>411</v>
      </c>
      <c r="B418" s="328"/>
      <c r="C418" s="24" t="str">
        <f t="shared" si="341"/>
        <v xml:space="preserve">57 ans </v>
      </c>
      <c r="D418" s="25">
        <f t="shared" si="342"/>
        <v>2050</v>
      </c>
      <c r="E418" s="27" t="str">
        <f t="shared" si="344"/>
        <v>34 ans, 2 mois et 29 jours</v>
      </c>
      <c r="F418" s="27" t="s">
        <v>35</v>
      </c>
      <c r="H418" s="26" t="str">
        <f t="shared" si="330"/>
        <v>30 ans, 2 mois et 29 jours</v>
      </c>
      <c r="I418" s="29" t="str">
        <f t="shared" si="317"/>
        <v>31 ans, 7 mois et 29 jours</v>
      </c>
      <c r="J418" s="28">
        <f t="shared" si="349"/>
        <v>55093</v>
      </c>
      <c r="K418" s="29">
        <f t="shared" si="345"/>
        <v>55122</v>
      </c>
      <c r="M418" s="30" t="str">
        <f t="shared" ca="1" si="350"/>
        <v/>
      </c>
      <c r="O418" s="31">
        <f t="shared" si="353"/>
        <v>0</v>
      </c>
      <c r="P418" s="31">
        <f t="shared" si="346"/>
        <v>0</v>
      </c>
      <c r="Y418" s="114" t="str">
        <f t="shared" si="343"/>
        <v/>
      </c>
      <c r="AB418" s="120" t="str">
        <f t="shared" si="314"/>
        <v/>
      </c>
      <c r="AC418" s="312"/>
      <c r="AD418" s="112"/>
      <c r="AE418" s="324"/>
      <c r="AF418" s="315"/>
      <c r="AG418" s="323"/>
    </row>
    <row r="419" spans="1:33" ht="15" customHeight="1" thickBot="1" x14ac:dyDescent="0.3">
      <c r="A419" s="1">
        <v>412</v>
      </c>
      <c r="B419" s="328"/>
      <c r="C419" s="24" t="str">
        <f t="shared" si="341"/>
        <v xml:space="preserve">57 ans </v>
      </c>
      <c r="D419" s="25">
        <f t="shared" si="342"/>
        <v>2050</v>
      </c>
      <c r="E419" s="27" t="str">
        <f t="shared" si="344"/>
        <v>34 ans, 3 mois et 30 jours</v>
      </c>
      <c r="F419" s="27" t="s">
        <v>35</v>
      </c>
      <c r="H419" s="26" t="str">
        <f t="shared" si="330"/>
        <v>30 ans, 3 mois et 30 jours</v>
      </c>
      <c r="I419" s="29" t="str">
        <f t="shared" si="317"/>
        <v>31 ans, 8 mois et 30 jours</v>
      </c>
      <c r="J419" s="28">
        <f t="shared" si="349"/>
        <v>55123</v>
      </c>
      <c r="K419" s="29">
        <f t="shared" si="345"/>
        <v>55153</v>
      </c>
      <c r="M419" s="30" t="str">
        <f t="shared" ca="1" si="350"/>
        <v/>
      </c>
      <c r="O419" s="31">
        <f t="shared" si="353"/>
        <v>0</v>
      </c>
      <c r="P419" s="31">
        <f t="shared" si="346"/>
        <v>0</v>
      </c>
      <c r="Y419" s="114" t="str">
        <f t="shared" si="343"/>
        <v/>
      </c>
      <c r="AB419" s="120" t="str">
        <f t="shared" si="314"/>
        <v/>
      </c>
      <c r="AC419" s="313"/>
      <c r="AD419" s="112"/>
      <c r="AE419" s="324"/>
      <c r="AF419" s="316"/>
      <c r="AG419" s="323"/>
    </row>
    <row r="420" spans="1:33" ht="15" customHeight="1" x14ac:dyDescent="0.25">
      <c r="A420" s="1">
        <v>413</v>
      </c>
      <c r="B420" s="328" t="s">
        <v>75</v>
      </c>
      <c r="C420" s="24" t="str">
        <f t="shared" si="341"/>
        <v xml:space="preserve">57 ans </v>
      </c>
      <c r="D420" s="25">
        <f t="shared" si="342"/>
        <v>2051</v>
      </c>
      <c r="E420" s="27" t="str">
        <f t="shared" si="344"/>
        <v>34 ans, 4 mois et 30 jours</v>
      </c>
      <c r="F420" s="27" t="s">
        <v>35</v>
      </c>
      <c r="H420" s="26" t="str">
        <f t="shared" si="330"/>
        <v>30 ans, 4 mois et 30 jours</v>
      </c>
      <c r="I420" s="29" t="str">
        <f t="shared" si="317"/>
        <v>31 ans, 9 mois et 30 jours</v>
      </c>
      <c r="J420" s="28">
        <f t="shared" si="349"/>
        <v>55154</v>
      </c>
      <c r="K420" s="29">
        <f t="shared" si="345"/>
        <v>55184</v>
      </c>
      <c r="M420" s="30" t="str">
        <f t="shared" ca="1" si="350"/>
        <v/>
      </c>
      <c r="O420" s="31">
        <f t="shared" si="353"/>
        <v>0</v>
      </c>
      <c r="P420" s="31">
        <f t="shared" si="346"/>
        <v>0</v>
      </c>
      <c r="Y420" s="114" t="str">
        <f t="shared" si="343"/>
        <v/>
      </c>
      <c r="AB420" s="120" t="str">
        <f t="shared" ref="AB420:AB483" si="368">IF(Y420="","",Y420-Z420-AA420)</f>
        <v/>
      </c>
      <c r="AC420" s="311">
        <f>SUM(Y420:Y422)</f>
        <v>0</v>
      </c>
      <c r="AD420" s="112"/>
      <c r="AE420" s="324">
        <v>138</v>
      </c>
      <c r="AF420" s="314">
        <f t="shared" ref="AF420" ca="1" si="369">OFFSET($AJ$13,((MOD(ROW(AE421)*4,3)/2)+1)*COUNTA(AE420)+IF(((MOD(ROW(AE421)*4,3)/2)+1)*COUNTA(AE420)=2,INT(ROW(AE414)/12),0),)</f>
        <v>0</v>
      </c>
      <c r="AG420" s="323" t="str">
        <f t="shared" ref="AG420" si="370">IF(AC420=0,"",IF(AC420&lt;AF420,"Alerte !",1))</f>
        <v/>
      </c>
    </row>
    <row r="421" spans="1:33" ht="15" customHeight="1" x14ac:dyDescent="0.25">
      <c r="A421" s="1">
        <v>414</v>
      </c>
      <c r="B421" s="328"/>
      <c r="C421" s="24" t="str">
        <f t="shared" si="341"/>
        <v xml:space="preserve">58 ans </v>
      </c>
      <c r="D421" s="25">
        <f t="shared" si="342"/>
        <v>2051</v>
      </c>
      <c r="E421" s="27" t="str">
        <f t="shared" si="344"/>
        <v>34 ans, 5 mois et 27 jours</v>
      </c>
      <c r="F421" s="27" t="s">
        <v>35</v>
      </c>
      <c r="H421" s="26" t="str">
        <f t="shared" si="330"/>
        <v>30 ans, 5 mois et 27 jours</v>
      </c>
      <c r="I421" s="29" t="str">
        <f t="shared" si="317"/>
        <v>31 ans, 10 mois et 27 jours</v>
      </c>
      <c r="J421" s="28">
        <f t="shared" si="349"/>
        <v>55185</v>
      </c>
      <c r="K421" s="29">
        <f t="shared" si="345"/>
        <v>55212</v>
      </c>
      <c r="M421" s="30" t="str">
        <f t="shared" ca="1" si="350"/>
        <v/>
      </c>
      <c r="O421" s="31">
        <f t="shared" si="353"/>
        <v>0</v>
      </c>
      <c r="P421" s="31">
        <f t="shared" si="346"/>
        <v>0</v>
      </c>
      <c r="Y421" s="114" t="str">
        <f t="shared" si="343"/>
        <v/>
      </c>
      <c r="AB421" s="120" t="str">
        <f t="shared" si="368"/>
        <v/>
      </c>
      <c r="AC421" s="312"/>
      <c r="AD421" s="112"/>
      <c r="AE421" s="324"/>
      <c r="AF421" s="315"/>
      <c r="AG421" s="323"/>
    </row>
    <row r="422" spans="1:33" ht="15" customHeight="1" thickBot="1" x14ac:dyDescent="0.3">
      <c r="A422" s="1">
        <v>415</v>
      </c>
      <c r="B422" s="328"/>
      <c r="C422" s="24" t="str">
        <f t="shared" si="341"/>
        <v xml:space="preserve">58 ans </v>
      </c>
      <c r="D422" s="25">
        <f t="shared" si="342"/>
        <v>2051</v>
      </c>
      <c r="E422" s="27" t="str">
        <f t="shared" si="344"/>
        <v>34 ans, 6 mois et 30 jours</v>
      </c>
      <c r="F422" s="27" t="s">
        <v>35</v>
      </c>
      <c r="H422" s="26" t="str">
        <f t="shared" si="330"/>
        <v>30 ans, 6 mois et 30 jours</v>
      </c>
      <c r="I422" s="29" t="str">
        <f t="shared" si="317"/>
        <v>31 ans, 11 mois et 30 jours</v>
      </c>
      <c r="J422" s="28">
        <f t="shared" si="349"/>
        <v>55213</v>
      </c>
      <c r="K422" s="29">
        <f t="shared" si="345"/>
        <v>55243</v>
      </c>
      <c r="M422" s="30" t="str">
        <f t="shared" ca="1" si="350"/>
        <v/>
      </c>
      <c r="O422" s="31">
        <f t="shared" si="353"/>
        <v>0</v>
      </c>
      <c r="P422" s="31">
        <f t="shared" si="346"/>
        <v>0</v>
      </c>
      <c r="Y422" s="114" t="str">
        <f t="shared" si="343"/>
        <v/>
      </c>
      <c r="AB422" s="120" t="str">
        <f t="shared" si="368"/>
        <v/>
      </c>
      <c r="AC422" s="313"/>
      <c r="AD422" s="112"/>
      <c r="AE422" s="324"/>
      <c r="AF422" s="316"/>
      <c r="AG422" s="323"/>
    </row>
    <row r="423" spans="1:33" ht="15" customHeight="1" x14ac:dyDescent="0.25">
      <c r="A423" s="1">
        <v>416</v>
      </c>
      <c r="B423" s="328"/>
      <c r="C423" s="24" t="str">
        <f t="shared" si="341"/>
        <v xml:space="preserve">58 ans </v>
      </c>
      <c r="D423" s="25">
        <f t="shared" si="342"/>
        <v>2051</v>
      </c>
      <c r="E423" s="27" t="str">
        <f t="shared" si="344"/>
        <v>34 ans, 7 mois et 29 jours</v>
      </c>
      <c r="F423" s="27" t="s">
        <v>35</v>
      </c>
      <c r="H423" s="26" t="str">
        <f t="shared" si="330"/>
        <v>30 ans, 7 mois et 29 jours</v>
      </c>
      <c r="I423" s="29" t="str">
        <f t="shared" ref="I423:I486" si="371">IF(A423="","",DATEDIF($J$39,K423,"y")&amp;IF(DATEDIF($J$39,K423,"y")&gt;1," ans, "," an, ")&amp;DATEDIF($J$39,K423,"ym")&amp;" mois et "&amp;DATEDIF($J$39,K423,"md")&amp;IF(DATEDIF(
$J$39,K423,"md")&gt;1," jours"," jour"))</f>
        <v>32 ans, 0 mois et 29 jours</v>
      </c>
      <c r="J423" s="28">
        <f t="shared" si="349"/>
        <v>55244</v>
      </c>
      <c r="K423" s="29">
        <f t="shared" si="345"/>
        <v>55273</v>
      </c>
      <c r="M423" s="30" t="str">
        <f t="shared" ca="1" si="350"/>
        <v/>
      </c>
      <c r="O423" s="31">
        <f t="shared" si="353"/>
        <v>0</v>
      </c>
      <c r="P423" s="31">
        <f t="shared" si="346"/>
        <v>0</v>
      </c>
      <c r="Y423" s="114" t="str">
        <f t="shared" si="343"/>
        <v/>
      </c>
      <c r="AB423" s="120" t="str">
        <f t="shared" si="368"/>
        <v/>
      </c>
      <c r="AC423" s="311">
        <f>SUM(Y423:Y425)</f>
        <v>0</v>
      </c>
      <c r="AD423" s="112"/>
      <c r="AE423" s="324">
        <v>139</v>
      </c>
      <c r="AF423" s="314">
        <f t="shared" ref="AF423" ca="1" si="372">OFFSET($AJ$13,((MOD(ROW(AE424)*4,3)/2)+1)*COUNTA(AE423)+IF(((MOD(ROW(AE424)*4,3)/2)+1)*COUNTA(AE423)=2,INT(ROW(AE417)/12),0),)</f>
        <v>0</v>
      </c>
      <c r="AG423" s="323" t="str">
        <f t="shared" ref="AG423" si="373">IF(AC423=0,"",IF(AC423&lt;AF423,"Alerte !",1))</f>
        <v/>
      </c>
    </row>
    <row r="424" spans="1:33" ht="15" customHeight="1" x14ac:dyDescent="0.25">
      <c r="A424" s="1">
        <v>417</v>
      </c>
      <c r="B424" s="328"/>
      <c r="C424" s="24" t="str">
        <f t="shared" si="341"/>
        <v xml:space="preserve">58 ans </v>
      </c>
      <c r="D424" s="25">
        <f t="shared" si="342"/>
        <v>2051</v>
      </c>
      <c r="E424" s="27" t="str">
        <f t="shared" si="344"/>
        <v>34 ans, 8 mois et 30 jours</v>
      </c>
      <c r="F424" s="27" t="s">
        <v>35</v>
      </c>
      <c r="H424" s="26" t="str">
        <f t="shared" si="330"/>
        <v>30 ans, 8 mois et 30 jours</v>
      </c>
      <c r="I424" s="29" t="str">
        <f t="shared" si="371"/>
        <v>32 ans, 1 mois et 30 jours</v>
      </c>
      <c r="J424" s="28">
        <f t="shared" si="349"/>
        <v>55274</v>
      </c>
      <c r="K424" s="29">
        <f t="shared" si="345"/>
        <v>55304</v>
      </c>
      <c r="M424" s="30" t="str">
        <f t="shared" ca="1" si="350"/>
        <v/>
      </c>
      <c r="O424" s="31">
        <f t="shared" si="353"/>
        <v>0</v>
      </c>
      <c r="P424" s="31">
        <f t="shared" si="346"/>
        <v>0</v>
      </c>
      <c r="Y424" s="114" t="str">
        <f t="shared" si="343"/>
        <v/>
      </c>
      <c r="AB424" s="120" t="str">
        <f t="shared" si="368"/>
        <v/>
      </c>
      <c r="AC424" s="312"/>
      <c r="AD424" s="112"/>
      <c r="AE424" s="324"/>
      <c r="AF424" s="315"/>
      <c r="AG424" s="323"/>
    </row>
    <row r="425" spans="1:33" ht="15" customHeight="1" thickBot="1" x14ac:dyDescent="0.3">
      <c r="A425" s="1">
        <v>418</v>
      </c>
      <c r="B425" s="328"/>
      <c r="C425" s="24" t="str">
        <f t="shared" si="341"/>
        <v xml:space="preserve">58 ans </v>
      </c>
      <c r="D425" s="25">
        <f t="shared" si="342"/>
        <v>2051</v>
      </c>
      <c r="E425" s="27" t="str">
        <f t="shared" si="344"/>
        <v>34 ans, 9 mois et 29 jours</v>
      </c>
      <c r="F425" s="27" t="s">
        <v>35</v>
      </c>
      <c r="H425" s="26" t="str">
        <f t="shared" si="330"/>
        <v>30 ans, 9 mois et 29 jours</v>
      </c>
      <c r="I425" s="29" t="str">
        <f t="shared" si="371"/>
        <v>32 ans, 2 mois et 29 jours</v>
      </c>
      <c r="J425" s="28">
        <f t="shared" si="349"/>
        <v>55305</v>
      </c>
      <c r="K425" s="29">
        <f t="shared" si="345"/>
        <v>55334</v>
      </c>
      <c r="M425" s="30" t="str">
        <f t="shared" ca="1" si="350"/>
        <v/>
      </c>
      <c r="O425" s="31">
        <f t="shared" si="353"/>
        <v>0</v>
      </c>
      <c r="P425" s="31">
        <f t="shared" si="346"/>
        <v>0</v>
      </c>
      <c r="Y425" s="114" t="str">
        <f t="shared" si="343"/>
        <v/>
      </c>
      <c r="AB425" s="120" t="str">
        <f t="shared" si="368"/>
        <v/>
      </c>
      <c r="AC425" s="313"/>
      <c r="AD425" s="112"/>
      <c r="AE425" s="324"/>
      <c r="AF425" s="316"/>
      <c r="AG425" s="323"/>
    </row>
    <row r="426" spans="1:33" ht="15" customHeight="1" x14ac:dyDescent="0.25">
      <c r="A426" s="1">
        <v>419</v>
      </c>
      <c r="B426" s="328"/>
      <c r="C426" s="24" t="str">
        <f t="shared" si="341"/>
        <v xml:space="preserve">58 ans </v>
      </c>
      <c r="D426" s="25">
        <f t="shared" si="342"/>
        <v>2051</v>
      </c>
      <c r="E426" s="27" t="str">
        <f t="shared" si="344"/>
        <v>34 ans, 10 mois et 30 jours</v>
      </c>
      <c r="F426" s="27" t="s">
        <v>35</v>
      </c>
      <c r="H426" s="26" t="str">
        <f t="shared" si="330"/>
        <v>30 ans, 10 mois et 30 jours</v>
      </c>
      <c r="I426" s="29" t="str">
        <f t="shared" si="371"/>
        <v>32 ans, 3 mois et 30 jours</v>
      </c>
      <c r="J426" s="28">
        <f t="shared" si="349"/>
        <v>55335</v>
      </c>
      <c r="K426" s="29">
        <f t="shared" si="345"/>
        <v>55365</v>
      </c>
      <c r="M426" s="30" t="str">
        <f t="shared" ca="1" si="350"/>
        <v/>
      </c>
      <c r="O426" s="31">
        <f t="shared" si="353"/>
        <v>0</v>
      </c>
      <c r="P426" s="31">
        <f t="shared" si="346"/>
        <v>0</v>
      </c>
      <c r="Y426" s="114" t="str">
        <f t="shared" si="343"/>
        <v/>
      </c>
      <c r="AB426" s="120" t="str">
        <f t="shared" si="368"/>
        <v/>
      </c>
      <c r="AC426" s="311">
        <f>SUM(Y426:Y428)</f>
        <v>0</v>
      </c>
      <c r="AD426" s="112"/>
      <c r="AE426" s="324">
        <v>140</v>
      </c>
      <c r="AF426" s="314">
        <f t="shared" ref="AF426" ca="1" si="374">OFFSET($AJ$13,((MOD(ROW(AE427)*4,3)/2)+1)*COUNTA(AE426)+IF(((MOD(ROW(AE427)*4,3)/2)+1)*COUNTA(AE426)=2,INT(ROW(AE420)/12),0),)</f>
        <v>0</v>
      </c>
      <c r="AG426" s="323" t="str">
        <f t="shared" ref="AG426" si="375">IF(AC426=0,"",IF(AC426&lt;AF426,"Alerte !",1))</f>
        <v/>
      </c>
    </row>
    <row r="427" spans="1:33" ht="15" customHeight="1" x14ac:dyDescent="0.25">
      <c r="A427" s="1">
        <v>420</v>
      </c>
      <c r="B427" s="328"/>
      <c r="C427" s="24" t="str">
        <f t="shared" si="341"/>
        <v xml:space="preserve">58 ans </v>
      </c>
      <c r="D427" s="25">
        <f t="shared" si="342"/>
        <v>2051</v>
      </c>
      <c r="E427" s="27" t="str">
        <f t="shared" si="344"/>
        <v>34 ans, 11 mois et 30 jours</v>
      </c>
      <c r="F427" s="27" t="s">
        <v>35</v>
      </c>
      <c r="H427" s="26" t="str">
        <f t="shared" si="330"/>
        <v>30 ans, 11 mois et 30 jours</v>
      </c>
      <c r="I427" s="29" t="str">
        <f t="shared" si="371"/>
        <v>32 ans, 4 mois et 30 jours</v>
      </c>
      <c r="J427" s="28">
        <f t="shared" si="349"/>
        <v>55366</v>
      </c>
      <c r="K427" s="29">
        <f t="shared" si="345"/>
        <v>55396</v>
      </c>
      <c r="M427" s="30" t="str">
        <f t="shared" ca="1" si="350"/>
        <v/>
      </c>
      <c r="O427" s="31">
        <f t="shared" si="353"/>
        <v>0</v>
      </c>
      <c r="P427" s="31">
        <f t="shared" si="346"/>
        <v>0</v>
      </c>
      <c r="Y427" s="114" t="str">
        <f t="shared" si="343"/>
        <v/>
      </c>
      <c r="AB427" s="120" t="str">
        <f t="shared" si="368"/>
        <v/>
      </c>
      <c r="AC427" s="312"/>
      <c r="AD427" s="112"/>
      <c r="AE427" s="324"/>
      <c r="AF427" s="315"/>
      <c r="AG427" s="323"/>
    </row>
    <row r="428" spans="1:33" ht="15" customHeight="1" thickBot="1" x14ac:dyDescent="0.3">
      <c r="A428" s="1">
        <v>421</v>
      </c>
      <c r="B428" s="328"/>
      <c r="C428" s="24" t="str">
        <f t="shared" si="341"/>
        <v xml:space="preserve">58 ans </v>
      </c>
      <c r="D428" s="25">
        <f t="shared" si="342"/>
        <v>2051</v>
      </c>
      <c r="E428" s="27" t="str">
        <f t="shared" si="344"/>
        <v>35 ans, 0 mois et 29 jours</v>
      </c>
      <c r="F428" s="27" t="s">
        <v>35</v>
      </c>
      <c r="H428" s="26" t="str">
        <f t="shared" si="330"/>
        <v>31 ans, 0 mois et 29 jours</v>
      </c>
      <c r="I428" s="29" t="str">
        <f t="shared" si="371"/>
        <v>32 ans, 5 mois et 29 jours</v>
      </c>
      <c r="J428" s="28">
        <f t="shared" si="349"/>
        <v>55397</v>
      </c>
      <c r="K428" s="29">
        <f t="shared" si="345"/>
        <v>55426</v>
      </c>
      <c r="M428" s="30" t="str">
        <f t="shared" ca="1" si="350"/>
        <v/>
      </c>
      <c r="O428" s="31">
        <f t="shared" si="353"/>
        <v>0</v>
      </c>
      <c r="P428" s="31">
        <f t="shared" si="346"/>
        <v>0</v>
      </c>
      <c r="Y428" s="114" t="str">
        <f t="shared" si="343"/>
        <v/>
      </c>
      <c r="AB428" s="120" t="str">
        <f t="shared" si="368"/>
        <v/>
      </c>
      <c r="AC428" s="313"/>
      <c r="AD428" s="112"/>
      <c r="AE428" s="324"/>
      <c r="AF428" s="316"/>
      <c r="AG428" s="323"/>
    </row>
    <row r="429" spans="1:33" ht="15" customHeight="1" x14ac:dyDescent="0.25">
      <c r="A429" s="1">
        <v>422</v>
      </c>
      <c r="B429" s="328"/>
      <c r="C429" s="24" t="str">
        <f t="shared" si="341"/>
        <v xml:space="preserve">58 ans </v>
      </c>
      <c r="D429" s="25">
        <f t="shared" si="342"/>
        <v>2051</v>
      </c>
      <c r="E429" s="27" t="str">
        <f t="shared" si="344"/>
        <v>35 ans, 1 mois et 30 jours</v>
      </c>
      <c r="F429" s="27" t="s">
        <v>35</v>
      </c>
      <c r="H429" s="26" t="str">
        <f t="shared" si="330"/>
        <v>31 ans, 1 mois et 30 jours</v>
      </c>
      <c r="I429" s="29" t="str">
        <f t="shared" si="371"/>
        <v>32 ans, 6 mois et 30 jours</v>
      </c>
      <c r="J429" s="28">
        <f t="shared" si="349"/>
        <v>55427</v>
      </c>
      <c r="K429" s="29">
        <f t="shared" si="345"/>
        <v>55457</v>
      </c>
      <c r="M429" s="30" t="str">
        <f t="shared" ca="1" si="350"/>
        <v/>
      </c>
      <c r="O429" s="31">
        <f t="shared" si="353"/>
        <v>0</v>
      </c>
      <c r="P429" s="31">
        <f t="shared" si="346"/>
        <v>0</v>
      </c>
      <c r="Y429" s="114" t="str">
        <f t="shared" si="343"/>
        <v/>
      </c>
      <c r="AB429" s="120" t="str">
        <f t="shared" si="368"/>
        <v/>
      </c>
      <c r="AC429" s="311">
        <f>SUM(Y429:Y431)</f>
        <v>0</v>
      </c>
      <c r="AD429" s="112"/>
      <c r="AE429" s="324">
        <v>141</v>
      </c>
      <c r="AF429" s="314">
        <f t="shared" ref="AF429" ca="1" si="376">OFFSET($AJ$13,((MOD(ROW(AE430)*4,3)/2)+1)*COUNTA(AE429)+IF(((MOD(ROW(AE430)*4,3)/2)+1)*COUNTA(AE429)=2,INT(ROW(AE423)/12),0),)</f>
        <v>0</v>
      </c>
      <c r="AG429" s="323" t="str">
        <f t="shared" ref="AG429" si="377">IF(AC429=0,"",IF(AC429&lt;AF429,"Alerte !",1))</f>
        <v/>
      </c>
    </row>
    <row r="430" spans="1:33" ht="15" customHeight="1" x14ac:dyDescent="0.25">
      <c r="A430" s="1">
        <v>423</v>
      </c>
      <c r="B430" s="328"/>
      <c r="C430" s="24" t="str">
        <f t="shared" si="341"/>
        <v xml:space="preserve">58 ans </v>
      </c>
      <c r="D430" s="25">
        <f t="shared" si="342"/>
        <v>2051</v>
      </c>
      <c r="E430" s="27" t="str">
        <f t="shared" si="344"/>
        <v>35 ans, 2 mois et 29 jours</v>
      </c>
      <c r="F430" s="27" t="s">
        <v>35</v>
      </c>
      <c r="H430" s="26" t="str">
        <f t="shared" si="330"/>
        <v>31 ans, 2 mois et 29 jours</v>
      </c>
      <c r="I430" s="29" t="str">
        <f t="shared" si="371"/>
        <v>32 ans, 7 mois et 29 jours</v>
      </c>
      <c r="J430" s="28">
        <f t="shared" si="349"/>
        <v>55458</v>
      </c>
      <c r="K430" s="29">
        <f t="shared" si="345"/>
        <v>55487</v>
      </c>
      <c r="M430" s="30" t="str">
        <f t="shared" ca="1" si="350"/>
        <v/>
      </c>
      <c r="O430" s="31">
        <f t="shared" si="353"/>
        <v>0</v>
      </c>
      <c r="P430" s="31">
        <f t="shared" si="346"/>
        <v>0</v>
      </c>
      <c r="Y430" s="114" t="str">
        <f t="shared" si="343"/>
        <v/>
      </c>
      <c r="AB430" s="120" t="str">
        <f t="shared" si="368"/>
        <v/>
      </c>
      <c r="AC430" s="312"/>
      <c r="AD430" s="112"/>
      <c r="AE430" s="324"/>
      <c r="AF430" s="315"/>
      <c r="AG430" s="323"/>
    </row>
    <row r="431" spans="1:33" ht="15" customHeight="1" thickBot="1" x14ac:dyDescent="0.3">
      <c r="A431" s="1">
        <v>424</v>
      </c>
      <c r="B431" s="328"/>
      <c r="C431" s="24" t="str">
        <f t="shared" si="341"/>
        <v xml:space="preserve">58 ans </v>
      </c>
      <c r="D431" s="25">
        <f t="shared" si="342"/>
        <v>2051</v>
      </c>
      <c r="E431" s="27" t="str">
        <f t="shared" si="344"/>
        <v>35 ans, 3 mois et 30 jours</v>
      </c>
      <c r="F431" s="27" t="s">
        <v>35</v>
      </c>
      <c r="H431" s="26" t="str">
        <f t="shared" si="330"/>
        <v>31 ans, 3 mois et 30 jours</v>
      </c>
      <c r="I431" s="29" t="str">
        <f t="shared" si="371"/>
        <v>32 ans, 8 mois et 30 jours</v>
      </c>
      <c r="J431" s="28">
        <f t="shared" si="349"/>
        <v>55488</v>
      </c>
      <c r="K431" s="29">
        <f t="shared" si="345"/>
        <v>55518</v>
      </c>
      <c r="M431" s="30" t="str">
        <f t="shared" ca="1" si="350"/>
        <v/>
      </c>
      <c r="O431" s="31">
        <f t="shared" si="353"/>
        <v>0</v>
      </c>
      <c r="P431" s="31">
        <f t="shared" si="346"/>
        <v>0</v>
      </c>
      <c r="Y431" s="114" t="str">
        <f t="shared" si="343"/>
        <v/>
      </c>
      <c r="AB431" s="120" t="str">
        <f t="shared" si="368"/>
        <v/>
      </c>
      <c r="AC431" s="313"/>
      <c r="AD431" s="112"/>
      <c r="AE431" s="324"/>
      <c r="AF431" s="316"/>
      <c r="AG431" s="323"/>
    </row>
    <row r="432" spans="1:33" ht="15" customHeight="1" x14ac:dyDescent="0.25">
      <c r="A432" s="1">
        <v>425</v>
      </c>
      <c r="B432" s="328" t="s">
        <v>76</v>
      </c>
      <c r="C432" s="24" t="str">
        <f t="shared" si="341"/>
        <v xml:space="preserve">58 ans </v>
      </c>
      <c r="D432" s="25">
        <f t="shared" si="342"/>
        <v>2052</v>
      </c>
      <c r="E432" s="27" t="str">
        <f t="shared" si="344"/>
        <v>35 ans, 4 mois et 30 jours</v>
      </c>
      <c r="F432" s="27" t="s">
        <v>35</v>
      </c>
      <c r="H432" s="26" t="str">
        <f t="shared" si="330"/>
        <v>31 ans, 4 mois et 30 jours</v>
      </c>
      <c r="I432" s="29" t="str">
        <f t="shared" si="371"/>
        <v>32 ans, 9 mois et 30 jours</v>
      </c>
      <c r="J432" s="28">
        <f t="shared" si="349"/>
        <v>55519</v>
      </c>
      <c r="K432" s="29">
        <f t="shared" si="345"/>
        <v>55549</v>
      </c>
      <c r="M432" s="30" t="str">
        <f t="shared" ca="1" si="350"/>
        <v/>
      </c>
      <c r="O432" s="31">
        <f t="shared" si="353"/>
        <v>0</v>
      </c>
      <c r="P432" s="31">
        <f t="shared" si="346"/>
        <v>0</v>
      </c>
      <c r="Y432" s="114" t="str">
        <f t="shared" si="343"/>
        <v/>
      </c>
      <c r="AB432" s="120" t="str">
        <f t="shared" si="368"/>
        <v/>
      </c>
      <c r="AC432" s="311">
        <f>SUM(Y432:Y434)</f>
        <v>0</v>
      </c>
      <c r="AD432" s="112"/>
      <c r="AE432" s="324">
        <v>142</v>
      </c>
      <c r="AF432" s="314">
        <f t="shared" ref="AF432" ca="1" si="378">OFFSET($AJ$13,((MOD(ROW(AE433)*4,3)/2)+1)*COUNTA(AE432)+IF(((MOD(ROW(AE433)*4,3)/2)+1)*COUNTA(AE432)=2,INT(ROW(AE426)/12),0),)</f>
        <v>0</v>
      </c>
      <c r="AG432" s="323" t="str">
        <f t="shared" ref="AG432" si="379">IF(AC432=0,"",IF(AC432&lt;AF432,"Alerte !",1))</f>
        <v/>
      </c>
    </row>
    <row r="433" spans="1:33" ht="15" customHeight="1" x14ac:dyDescent="0.25">
      <c r="A433" s="1">
        <v>426</v>
      </c>
      <c r="B433" s="328"/>
      <c r="C433" s="24" t="str">
        <f t="shared" si="341"/>
        <v xml:space="preserve">59 ans </v>
      </c>
      <c r="D433" s="25">
        <f t="shared" si="342"/>
        <v>2052</v>
      </c>
      <c r="E433" s="27" t="str">
        <f t="shared" si="344"/>
        <v>35 ans, 5 mois et 28 jours</v>
      </c>
      <c r="F433" s="27" t="s">
        <v>35</v>
      </c>
      <c r="H433" s="26" t="str">
        <f t="shared" si="330"/>
        <v>31 ans, 5 mois et 28 jours</v>
      </c>
      <c r="I433" s="29" t="str">
        <f t="shared" si="371"/>
        <v>32 ans, 10 mois et 28 jours</v>
      </c>
      <c r="J433" s="28">
        <f t="shared" si="349"/>
        <v>55550</v>
      </c>
      <c r="K433" s="29">
        <f t="shared" si="345"/>
        <v>55578</v>
      </c>
      <c r="M433" s="30" t="str">
        <f t="shared" ca="1" si="350"/>
        <v/>
      </c>
      <c r="O433" s="31">
        <f t="shared" si="353"/>
        <v>0</v>
      </c>
      <c r="P433" s="31">
        <f t="shared" si="346"/>
        <v>0</v>
      </c>
      <c r="Y433" s="114" t="str">
        <f t="shared" si="343"/>
        <v/>
      </c>
      <c r="AB433" s="120" t="str">
        <f t="shared" si="368"/>
        <v/>
      </c>
      <c r="AC433" s="312"/>
      <c r="AD433" s="112"/>
      <c r="AE433" s="324"/>
      <c r="AF433" s="315"/>
      <c r="AG433" s="323"/>
    </row>
    <row r="434" spans="1:33" ht="15" customHeight="1" thickBot="1" x14ac:dyDescent="0.3">
      <c r="A434" s="1">
        <v>427</v>
      </c>
      <c r="B434" s="328"/>
      <c r="C434" s="24" t="str">
        <f t="shared" si="341"/>
        <v xml:space="preserve">59 ans </v>
      </c>
      <c r="D434" s="25">
        <f t="shared" si="342"/>
        <v>2052</v>
      </c>
      <c r="E434" s="27" t="str">
        <f t="shared" si="344"/>
        <v>35 ans, 6 mois et 30 jours</v>
      </c>
      <c r="F434" s="27" t="s">
        <v>35</v>
      </c>
      <c r="H434" s="26" t="str">
        <f t="shared" si="330"/>
        <v>31 ans, 6 mois et 30 jours</v>
      </c>
      <c r="I434" s="29" t="str">
        <f t="shared" si="371"/>
        <v>32 ans, 11 mois et 30 jours</v>
      </c>
      <c r="J434" s="28">
        <f t="shared" si="349"/>
        <v>55579</v>
      </c>
      <c r="K434" s="29">
        <f t="shared" si="345"/>
        <v>55609</v>
      </c>
      <c r="M434" s="30" t="str">
        <f t="shared" ca="1" si="350"/>
        <v/>
      </c>
      <c r="O434" s="31">
        <f t="shared" si="353"/>
        <v>0</v>
      </c>
      <c r="P434" s="31">
        <f t="shared" si="346"/>
        <v>0</v>
      </c>
      <c r="Y434" s="114" t="str">
        <f t="shared" si="343"/>
        <v/>
      </c>
      <c r="AB434" s="120" t="str">
        <f t="shared" si="368"/>
        <v/>
      </c>
      <c r="AC434" s="313"/>
      <c r="AD434" s="112"/>
      <c r="AE434" s="324"/>
      <c r="AF434" s="316"/>
      <c r="AG434" s="323"/>
    </row>
    <row r="435" spans="1:33" ht="15" customHeight="1" x14ac:dyDescent="0.25">
      <c r="A435" s="1">
        <v>428</v>
      </c>
      <c r="B435" s="328"/>
      <c r="C435" s="24" t="str">
        <f t="shared" si="341"/>
        <v xml:space="preserve">59 ans </v>
      </c>
      <c r="D435" s="25">
        <f t="shared" si="342"/>
        <v>2052</v>
      </c>
      <c r="E435" s="27" t="str">
        <f t="shared" si="344"/>
        <v>35 ans, 7 mois et 29 jours</v>
      </c>
      <c r="F435" s="27" t="s">
        <v>35</v>
      </c>
      <c r="H435" s="26" t="str">
        <f t="shared" si="330"/>
        <v>31 ans, 7 mois et 29 jours</v>
      </c>
      <c r="I435" s="29" t="str">
        <f t="shared" si="371"/>
        <v>33 ans, 0 mois et 29 jours</v>
      </c>
      <c r="J435" s="28">
        <f t="shared" si="349"/>
        <v>55610</v>
      </c>
      <c r="K435" s="29">
        <f t="shared" si="345"/>
        <v>55639</v>
      </c>
      <c r="M435" s="30" t="str">
        <f t="shared" ca="1" si="350"/>
        <v/>
      </c>
      <c r="O435" s="31">
        <f t="shared" si="353"/>
        <v>0</v>
      </c>
      <c r="P435" s="31">
        <f t="shared" si="346"/>
        <v>0</v>
      </c>
      <c r="Y435" s="114" t="str">
        <f t="shared" si="343"/>
        <v/>
      </c>
      <c r="AB435" s="120" t="str">
        <f t="shared" si="368"/>
        <v/>
      </c>
      <c r="AC435" s="311">
        <f>SUM(Y435:Y437)</f>
        <v>0</v>
      </c>
      <c r="AD435" s="112"/>
      <c r="AE435" s="324">
        <v>143</v>
      </c>
      <c r="AF435" s="314">
        <f t="shared" ref="AF435" ca="1" si="380">OFFSET($AJ$13,((MOD(ROW(AE436)*4,3)/2)+1)*COUNTA(AE435)+IF(((MOD(ROW(AE436)*4,3)/2)+1)*COUNTA(AE435)=2,INT(ROW(AE429)/12),0),)</f>
        <v>0</v>
      </c>
      <c r="AG435" s="323" t="str">
        <f t="shared" ref="AG435" si="381">IF(AC435=0,"",IF(AC435&lt;AF435,"Alerte !",1))</f>
        <v/>
      </c>
    </row>
    <row r="436" spans="1:33" ht="15" customHeight="1" x14ac:dyDescent="0.25">
      <c r="A436" s="1">
        <v>429</v>
      </c>
      <c r="B436" s="328"/>
      <c r="C436" s="24" t="str">
        <f t="shared" si="341"/>
        <v xml:space="preserve">59 ans </v>
      </c>
      <c r="D436" s="25">
        <f t="shared" si="342"/>
        <v>2052</v>
      </c>
      <c r="E436" s="27" t="str">
        <f t="shared" si="344"/>
        <v>35 ans, 8 mois et 30 jours</v>
      </c>
      <c r="F436" s="27" t="s">
        <v>35</v>
      </c>
      <c r="H436" s="26" t="str">
        <f t="shared" si="330"/>
        <v>31 ans, 8 mois et 30 jours</v>
      </c>
      <c r="I436" s="29" t="str">
        <f t="shared" si="371"/>
        <v>33 ans, 1 mois et 30 jours</v>
      </c>
      <c r="J436" s="28">
        <f t="shared" si="349"/>
        <v>55640</v>
      </c>
      <c r="K436" s="29">
        <f t="shared" si="345"/>
        <v>55670</v>
      </c>
      <c r="M436" s="30" t="str">
        <f t="shared" ca="1" si="350"/>
        <v/>
      </c>
      <c r="O436" s="31">
        <f t="shared" si="353"/>
        <v>0</v>
      </c>
      <c r="P436" s="31">
        <f t="shared" si="346"/>
        <v>0</v>
      </c>
      <c r="Y436" s="114" t="str">
        <f t="shared" si="343"/>
        <v/>
      </c>
      <c r="AB436" s="120" t="str">
        <f t="shared" si="368"/>
        <v/>
      </c>
      <c r="AC436" s="312"/>
      <c r="AD436" s="112"/>
      <c r="AE436" s="324"/>
      <c r="AF436" s="315"/>
      <c r="AG436" s="323"/>
    </row>
    <row r="437" spans="1:33" ht="15" customHeight="1" thickBot="1" x14ac:dyDescent="0.3">
      <c r="A437" s="1">
        <v>430</v>
      </c>
      <c r="B437" s="328"/>
      <c r="C437" s="24" t="str">
        <f t="shared" si="341"/>
        <v xml:space="preserve">59 ans </v>
      </c>
      <c r="D437" s="25">
        <f t="shared" si="342"/>
        <v>2052</v>
      </c>
      <c r="E437" s="27" t="str">
        <f t="shared" si="344"/>
        <v>35 ans, 9 mois et 29 jours</v>
      </c>
      <c r="F437" s="27" t="s">
        <v>35</v>
      </c>
      <c r="H437" s="26" t="str">
        <f t="shared" si="330"/>
        <v>31 ans, 9 mois et 29 jours</v>
      </c>
      <c r="I437" s="29" t="str">
        <f t="shared" si="371"/>
        <v>33 ans, 2 mois et 29 jours</v>
      </c>
      <c r="J437" s="28">
        <f t="shared" si="349"/>
        <v>55671</v>
      </c>
      <c r="K437" s="29">
        <f t="shared" si="345"/>
        <v>55700</v>
      </c>
      <c r="M437" s="30" t="str">
        <f t="shared" ca="1" si="350"/>
        <v/>
      </c>
      <c r="O437" s="31">
        <f t="shared" si="353"/>
        <v>0</v>
      </c>
      <c r="P437" s="31">
        <f t="shared" si="346"/>
        <v>0</v>
      </c>
      <c r="Y437" s="114" t="str">
        <f t="shared" si="343"/>
        <v/>
      </c>
      <c r="AB437" s="120" t="str">
        <f t="shared" si="368"/>
        <v/>
      </c>
      <c r="AC437" s="313"/>
      <c r="AD437" s="112"/>
      <c r="AE437" s="324"/>
      <c r="AF437" s="316"/>
      <c r="AG437" s="323"/>
    </row>
    <row r="438" spans="1:33" ht="15" customHeight="1" x14ac:dyDescent="0.25">
      <c r="A438" s="1">
        <v>431</v>
      </c>
      <c r="B438" s="328"/>
      <c r="C438" s="24" t="str">
        <f t="shared" si="341"/>
        <v xml:space="preserve">59 ans </v>
      </c>
      <c r="D438" s="25">
        <f t="shared" si="342"/>
        <v>2052</v>
      </c>
      <c r="E438" s="27" t="str">
        <f t="shared" si="344"/>
        <v>35 ans, 10 mois et 30 jours</v>
      </c>
      <c r="F438" s="27" t="s">
        <v>35</v>
      </c>
      <c r="H438" s="26" t="str">
        <f t="shared" si="330"/>
        <v>31 ans, 10 mois et 30 jours</v>
      </c>
      <c r="I438" s="29" t="str">
        <f t="shared" si="371"/>
        <v>33 ans, 3 mois et 30 jours</v>
      </c>
      <c r="J438" s="28">
        <f t="shared" si="349"/>
        <v>55701</v>
      </c>
      <c r="K438" s="29">
        <f t="shared" si="345"/>
        <v>55731</v>
      </c>
      <c r="M438" s="30" t="str">
        <f t="shared" ca="1" si="350"/>
        <v/>
      </c>
      <c r="O438" s="31">
        <f t="shared" si="353"/>
        <v>0</v>
      </c>
      <c r="P438" s="31">
        <f t="shared" si="346"/>
        <v>0</v>
      </c>
      <c r="Y438" s="114" t="str">
        <f t="shared" si="343"/>
        <v/>
      </c>
      <c r="AB438" s="120" t="str">
        <f t="shared" si="368"/>
        <v/>
      </c>
      <c r="AC438" s="311">
        <f>SUM(Y438:Y440)</f>
        <v>0</v>
      </c>
      <c r="AD438" s="112"/>
      <c r="AE438" s="324">
        <v>144</v>
      </c>
      <c r="AF438" s="314">
        <f t="shared" ref="AF438" ca="1" si="382">OFFSET($AJ$13,((MOD(ROW(AE439)*4,3)/2)+1)*COUNTA(AE438)+IF(((MOD(ROW(AE439)*4,3)/2)+1)*COUNTA(AE438)=2,INT(ROW(AE432)/12),0),)</f>
        <v>0</v>
      </c>
      <c r="AG438" s="323" t="str">
        <f t="shared" ref="AG438" si="383">IF(AC438=0,"",IF(AC438&lt;AF438,"Alerte !",1))</f>
        <v/>
      </c>
    </row>
    <row r="439" spans="1:33" ht="15" customHeight="1" x14ac:dyDescent="0.25">
      <c r="A439" s="1">
        <v>432</v>
      </c>
      <c r="B439" s="328"/>
      <c r="C439" s="24" t="str">
        <f t="shared" si="341"/>
        <v xml:space="preserve">59 ans </v>
      </c>
      <c r="D439" s="25">
        <f t="shared" si="342"/>
        <v>2052</v>
      </c>
      <c r="E439" s="27" t="str">
        <f t="shared" si="344"/>
        <v>35 ans, 11 mois et 30 jours</v>
      </c>
      <c r="F439" s="27" t="s">
        <v>35</v>
      </c>
      <c r="H439" s="26" t="str">
        <f t="shared" si="330"/>
        <v>31 ans, 11 mois et 30 jours</v>
      </c>
      <c r="I439" s="29" t="str">
        <f t="shared" si="371"/>
        <v>33 ans, 4 mois et 30 jours</v>
      </c>
      <c r="J439" s="28">
        <f t="shared" si="349"/>
        <v>55732</v>
      </c>
      <c r="K439" s="29">
        <f t="shared" si="345"/>
        <v>55762</v>
      </c>
      <c r="M439" s="30" t="str">
        <f t="shared" ca="1" si="350"/>
        <v/>
      </c>
      <c r="O439" s="31">
        <f t="shared" si="353"/>
        <v>0</v>
      </c>
      <c r="P439" s="31">
        <f t="shared" si="346"/>
        <v>0</v>
      </c>
      <c r="Y439" s="114" t="str">
        <f t="shared" si="343"/>
        <v/>
      </c>
      <c r="AB439" s="120" t="str">
        <f t="shared" si="368"/>
        <v/>
      </c>
      <c r="AC439" s="312"/>
      <c r="AD439" s="112"/>
      <c r="AE439" s="324"/>
      <c r="AF439" s="315"/>
      <c r="AG439" s="323"/>
    </row>
    <row r="440" spans="1:33" ht="15" customHeight="1" thickBot="1" x14ac:dyDescent="0.3">
      <c r="A440" s="1">
        <v>433</v>
      </c>
      <c r="B440" s="328"/>
      <c r="C440" s="24" t="str">
        <f t="shared" si="341"/>
        <v xml:space="preserve">59 ans </v>
      </c>
      <c r="D440" s="25">
        <f t="shared" si="342"/>
        <v>2052</v>
      </c>
      <c r="E440" s="27" t="str">
        <f t="shared" si="344"/>
        <v>36 ans, 0 mois et 29 jours</v>
      </c>
      <c r="F440" s="27" t="s">
        <v>35</v>
      </c>
      <c r="H440" s="26" t="str">
        <f t="shared" ref="H440:H503" si="384">IF(A440="","",DATEDIF($J$56,K440,"y")&amp;IF(DATEDIF($J$56,K440,"y")&gt;1," ans, "," an, ")&amp;DATEDIF($J$56,K440,"ym")&amp;" mois et "&amp;DATEDIF($J$56,K440,"md")&amp;IF(DATEDIF(
$J$56,K440,"md")&gt;1," jours"," jour"))</f>
        <v>32 ans, 0 mois et 29 jours</v>
      </c>
      <c r="I440" s="29" t="str">
        <f t="shared" si="371"/>
        <v>33 ans, 5 mois et 29 jours</v>
      </c>
      <c r="J440" s="28">
        <f t="shared" si="349"/>
        <v>55763</v>
      </c>
      <c r="K440" s="29">
        <f t="shared" si="345"/>
        <v>55792</v>
      </c>
      <c r="M440" s="30" t="str">
        <f t="shared" ca="1" si="350"/>
        <v/>
      </c>
      <c r="O440" s="31">
        <f t="shared" si="353"/>
        <v>0</v>
      </c>
      <c r="P440" s="31">
        <f t="shared" si="346"/>
        <v>0</v>
      </c>
      <c r="Y440" s="114" t="str">
        <f t="shared" si="343"/>
        <v/>
      </c>
      <c r="AB440" s="120" t="str">
        <f t="shared" si="368"/>
        <v/>
      </c>
      <c r="AC440" s="313"/>
      <c r="AD440" s="112"/>
      <c r="AE440" s="324"/>
      <c r="AF440" s="316"/>
      <c r="AG440" s="323"/>
    </row>
    <row r="441" spans="1:33" ht="15" customHeight="1" x14ac:dyDescent="0.25">
      <c r="A441" s="1">
        <v>434</v>
      </c>
      <c r="B441" s="328"/>
      <c r="C441" s="24" t="str">
        <f t="shared" si="341"/>
        <v xml:space="preserve">59 ans </v>
      </c>
      <c r="D441" s="25">
        <f t="shared" si="342"/>
        <v>2052</v>
      </c>
      <c r="E441" s="27" t="str">
        <f t="shared" si="344"/>
        <v>36 ans, 1 mois et 30 jours</v>
      </c>
      <c r="F441" s="27" t="s">
        <v>35</v>
      </c>
      <c r="H441" s="26" t="str">
        <f t="shared" si="384"/>
        <v>32 ans, 1 mois et 30 jours</v>
      </c>
      <c r="I441" s="29" t="str">
        <f t="shared" si="371"/>
        <v>33 ans, 6 mois et 30 jours</v>
      </c>
      <c r="J441" s="28">
        <f t="shared" si="349"/>
        <v>55793</v>
      </c>
      <c r="K441" s="29">
        <f t="shared" si="345"/>
        <v>55823</v>
      </c>
      <c r="M441" s="30" t="str">
        <f t="shared" ca="1" si="350"/>
        <v/>
      </c>
      <c r="O441" s="31">
        <f t="shared" si="353"/>
        <v>0</v>
      </c>
      <c r="P441" s="31">
        <f t="shared" si="346"/>
        <v>0</v>
      </c>
      <c r="Y441" s="114" t="str">
        <f t="shared" si="343"/>
        <v/>
      </c>
      <c r="AB441" s="120" t="str">
        <f t="shared" si="368"/>
        <v/>
      </c>
      <c r="AC441" s="311">
        <f>SUM(Y441:Y443)</f>
        <v>0</v>
      </c>
      <c r="AD441" s="112"/>
      <c r="AE441" s="324">
        <v>145</v>
      </c>
      <c r="AF441" s="314">
        <f t="shared" ref="AF441" ca="1" si="385">OFFSET($AJ$13,((MOD(ROW(AE442)*4,3)/2)+1)*COUNTA(AE441)+IF(((MOD(ROW(AE442)*4,3)/2)+1)*COUNTA(AE441)=2,INT(ROW(AE435)/12),0),)</f>
        <v>0</v>
      </c>
      <c r="AG441" s="323" t="str">
        <f t="shared" ref="AG441" si="386">IF(AC441=0,"",IF(AC441&lt;AF441,"Alerte !",1))</f>
        <v/>
      </c>
    </row>
    <row r="442" spans="1:33" ht="15" customHeight="1" x14ac:dyDescent="0.25">
      <c r="A442" s="1">
        <v>435</v>
      </c>
      <c r="B442" s="328"/>
      <c r="C442" s="24" t="str">
        <f t="shared" si="341"/>
        <v xml:space="preserve">59 ans </v>
      </c>
      <c r="D442" s="25">
        <f t="shared" si="342"/>
        <v>2052</v>
      </c>
      <c r="E442" s="27" t="str">
        <f t="shared" si="344"/>
        <v>36 ans, 2 mois et 29 jours</v>
      </c>
      <c r="F442" s="27" t="s">
        <v>35</v>
      </c>
      <c r="H442" s="26" t="str">
        <f t="shared" si="384"/>
        <v>32 ans, 2 mois et 29 jours</v>
      </c>
      <c r="I442" s="29" t="str">
        <f t="shared" si="371"/>
        <v>33 ans, 7 mois et 29 jours</v>
      </c>
      <c r="J442" s="28">
        <f t="shared" si="349"/>
        <v>55824</v>
      </c>
      <c r="K442" s="29">
        <f t="shared" si="345"/>
        <v>55853</v>
      </c>
      <c r="M442" s="30" t="str">
        <f t="shared" ca="1" si="350"/>
        <v/>
      </c>
      <c r="O442" s="31">
        <f t="shared" si="353"/>
        <v>0</v>
      </c>
      <c r="P442" s="31">
        <f t="shared" si="346"/>
        <v>0</v>
      </c>
      <c r="Y442" s="114" t="str">
        <f t="shared" si="343"/>
        <v/>
      </c>
      <c r="AB442" s="120" t="str">
        <f t="shared" si="368"/>
        <v/>
      </c>
      <c r="AC442" s="312"/>
      <c r="AD442" s="112"/>
      <c r="AE442" s="324"/>
      <c r="AF442" s="315"/>
      <c r="AG442" s="323"/>
    </row>
    <row r="443" spans="1:33" ht="15" customHeight="1" thickBot="1" x14ac:dyDescent="0.3">
      <c r="A443" s="1">
        <v>436</v>
      </c>
      <c r="B443" s="328"/>
      <c r="C443" s="24" t="str">
        <f t="shared" si="341"/>
        <v xml:space="preserve">59 ans </v>
      </c>
      <c r="D443" s="25">
        <f t="shared" si="342"/>
        <v>2052</v>
      </c>
      <c r="E443" s="27" t="str">
        <f t="shared" si="344"/>
        <v>36 ans, 3 mois et 30 jours</v>
      </c>
      <c r="F443" s="27" t="s">
        <v>35</v>
      </c>
      <c r="H443" s="26" t="str">
        <f t="shared" si="384"/>
        <v>32 ans, 3 mois et 30 jours</v>
      </c>
      <c r="I443" s="29" t="str">
        <f t="shared" si="371"/>
        <v>33 ans, 8 mois et 30 jours</v>
      </c>
      <c r="J443" s="28">
        <f t="shared" si="349"/>
        <v>55854</v>
      </c>
      <c r="K443" s="29">
        <f t="shared" si="345"/>
        <v>55884</v>
      </c>
      <c r="M443" s="30" t="str">
        <f t="shared" ca="1" si="350"/>
        <v/>
      </c>
      <c r="O443" s="31">
        <f t="shared" si="353"/>
        <v>0</v>
      </c>
      <c r="P443" s="31">
        <f t="shared" si="346"/>
        <v>0</v>
      </c>
      <c r="Y443" s="114" t="str">
        <f t="shared" si="343"/>
        <v/>
      </c>
      <c r="AB443" s="120" t="str">
        <f t="shared" si="368"/>
        <v/>
      </c>
      <c r="AC443" s="313"/>
      <c r="AD443" s="112"/>
      <c r="AE443" s="324"/>
      <c r="AF443" s="316"/>
      <c r="AG443" s="323"/>
    </row>
    <row r="444" spans="1:33" ht="15" customHeight="1" x14ac:dyDescent="0.25">
      <c r="A444" s="1">
        <v>437</v>
      </c>
      <c r="B444" s="328" t="s">
        <v>77</v>
      </c>
      <c r="C444" s="24" t="str">
        <f t="shared" si="341"/>
        <v xml:space="preserve">59 ans </v>
      </c>
      <c r="D444" s="25">
        <f t="shared" si="342"/>
        <v>2053</v>
      </c>
      <c r="E444" s="27" t="str">
        <f t="shared" si="344"/>
        <v>36 ans, 4 mois et 30 jours</v>
      </c>
      <c r="F444" s="27" t="s">
        <v>35</v>
      </c>
      <c r="H444" s="26" t="str">
        <f t="shared" si="384"/>
        <v>32 ans, 4 mois et 30 jours</v>
      </c>
      <c r="I444" s="29" t="str">
        <f t="shared" si="371"/>
        <v>33 ans, 9 mois et 30 jours</v>
      </c>
      <c r="J444" s="28">
        <f t="shared" si="349"/>
        <v>55885</v>
      </c>
      <c r="K444" s="29">
        <f t="shared" si="345"/>
        <v>55915</v>
      </c>
      <c r="M444" s="30" t="str">
        <f t="shared" ca="1" si="350"/>
        <v/>
      </c>
      <c r="O444" s="31">
        <f t="shared" si="353"/>
        <v>0</v>
      </c>
      <c r="P444" s="31">
        <f t="shared" si="346"/>
        <v>0</v>
      </c>
      <c r="Y444" s="114" t="str">
        <f t="shared" si="343"/>
        <v/>
      </c>
      <c r="AB444" s="120" t="str">
        <f t="shared" si="368"/>
        <v/>
      </c>
      <c r="AC444" s="311">
        <f>SUM(Y444:Y446)</f>
        <v>0</v>
      </c>
      <c r="AD444" s="112"/>
      <c r="AE444" s="324">
        <v>146</v>
      </c>
      <c r="AF444" s="314">
        <f t="shared" ref="AF444" ca="1" si="387">OFFSET($AJ$13,((MOD(ROW(AE445)*4,3)/2)+1)*COUNTA(AE444)+IF(((MOD(ROW(AE445)*4,3)/2)+1)*COUNTA(AE444)=2,INT(ROW(AE438)/12),0),)</f>
        <v>0</v>
      </c>
      <c r="AG444" s="323" t="str">
        <f t="shared" ref="AG444" si="388">IF(AC444=0,"",IF(AC444&lt;AF444,"Alerte !",1))</f>
        <v/>
      </c>
    </row>
    <row r="445" spans="1:33" ht="15" customHeight="1" x14ac:dyDescent="0.25">
      <c r="A445" s="1">
        <v>438</v>
      </c>
      <c r="B445" s="328"/>
      <c r="C445" s="24" t="str">
        <f t="shared" si="341"/>
        <v xml:space="preserve">60 ans </v>
      </c>
      <c r="D445" s="25">
        <f t="shared" si="342"/>
        <v>2053</v>
      </c>
      <c r="E445" s="27" t="str">
        <f t="shared" si="344"/>
        <v>36 ans, 5 mois et 27 jours</v>
      </c>
      <c r="F445" s="27" t="s">
        <v>35</v>
      </c>
      <c r="H445" s="26" t="str">
        <f t="shared" si="384"/>
        <v>32 ans, 5 mois et 27 jours</v>
      </c>
      <c r="I445" s="29" t="str">
        <f t="shared" si="371"/>
        <v>33 ans, 10 mois et 27 jours</v>
      </c>
      <c r="J445" s="28">
        <f t="shared" si="349"/>
        <v>55916</v>
      </c>
      <c r="K445" s="29">
        <f t="shared" si="345"/>
        <v>55943</v>
      </c>
      <c r="M445" s="30" t="str">
        <f t="shared" ca="1" si="350"/>
        <v/>
      </c>
      <c r="O445" s="31">
        <f t="shared" si="353"/>
        <v>0</v>
      </c>
      <c r="P445" s="31">
        <f t="shared" si="346"/>
        <v>0</v>
      </c>
      <c r="Y445" s="114" t="str">
        <f t="shared" si="343"/>
        <v/>
      </c>
      <c r="AB445" s="120" t="str">
        <f t="shared" si="368"/>
        <v/>
      </c>
      <c r="AC445" s="312"/>
      <c r="AD445" s="112"/>
      <c r="AE445" s="324"/>
      <c r="AF445" s="315"/>
      <c r="AG445" s="323"/>
    </row>
    <row r="446" spans="1:33" ht="15" customHeight="1" thickBot="1" x14ac:dyDescent="0.3">
      <c r="A446" s="1">
        <v>439</v>
      </c>
      <c r="B446" s="328"/>
      <c r="C446" s="24" t="str">
        <f t="shared" si="341"/>
        <v xml:space="preserve">60 ans </v>
      </c>
      <c r="D446" s="25">
        <f t="shared" si="342"/>
        <v>2053</v>
      </c>
      <c r="E446" s="27" t="str">
        <f t="shared" si="344"/>
        <v>36 ans, 6 mois et 30 jours</v>
      </c>
      <c r="F446" s="27" t="s">
        <v>35</v>
      </c>
      <c r="H446" s="26" t="str">
        <f t="shared" si="384"/>
        <v>32 ans, 6 mois et 30 jours</v>
      </c>
      <c r="I446" s="29" t="str">
        <f t="shared" si="371"/>
        <v>33 ans, 11 mois et 30 jours</v>
      </c>
      <c r="J446" s="28">
        <f t="shared" si="349"/>
        <v>55944</v>
      </c>
      <c r="K446" s="29">
        <f t="shared" si="345"/>
        <v>55974</v>
      </c>
      <c r="M446" s="30" t="str">
        <f t="shared" ca="1" si="350"/>
        <v/>
      </c>
      <c r="O446" s="31">
        <f t="shared" si="353"/>
        <v>0</v>
      </c>
      <c r="P446" s="31">
        <f t="shared" si="346"/>
        <v>0</v>
      </c>
      <c r="Y446" s="114" t="str">
        <f t="shared" si="343"/>
        <v/>
      </c>
      <c r="AB446" s="120" t="str">
        <f t="shared" si="368"/>
        <v/>
      </c>
      <c r="AC446" s="313"/>
      <c r="AD446" s="112"/>
      <c r="AE446" s="324"/>
      <c r="AF446" s="316"/>
      <c r="AG446" s="323"/>
    </row>
    <row r="447" spans="1:33" ht="15" customHeight="1" x14ac:dyDescent="0.25">
      <c r="A447" s="1">
        <v>440</v>
      </c>
      <c r="B447" s="328"/>
      <c r="C447" s="24" t="str">
        <f t="shared" si="341"/>
        <v xml:space="preserve">60 ans </v>
      </c>
      <c r="D447" s="25">
        <f t="shared" si="342"/>
        <v>2053</v>
      </c>
      <c r="E447" s="27" t="str">
        <f t="shared" si="344"/>
        <v>36 ans, 7 mois et 29 jours</v>
      </c>
      <c r="F447" s="27" t="s">
        <v>35</v>
      </c>
      <c r="H447" s="26" t="str">
        <f t="shared" si="384"/>
        <v>32 ans, 7 mois et 29 jours</v>
      </c>
      <c r="I447" s="29" t="str">
        <f t="shared" si="371"/>
        <v>34 ans, 0 mois et 29 jours</v>
      </c>
      <c r="J447" s="28">
        <f t="shared" si="349"/>
        <v>55975</v>
      </c>
      <c r="K447" s="29">
        <f t="shared" si="345"/>
        <v>56004</v>
      </c>
      <c r="M447" s="30" t="str">
        <f t="shared" ca="1" si="350"/>
        <v/>
      </c>
      <c r="O447" s="31">
        <f t="shared" si="353"/>
        <v>0</v>
      </c>
      <c r="P447" s="31">
        <f t="shared" si="346"/>
        <v>0</v>
      </c>
      <c r="Y447" s="114" t="str">
        <f t="shared" si="343"/>
        <v/>
      </c>
      <c r="AB447" s="120" t="str">
        <f t="shared" si="368"/>
        <v/>
      </c>
      <c r="AC447" s="311">
        <f>SUM(Y447:Y449)</f>
        <v>0</v>
      </c>
      <c r="AD447" s="112"/>
      <c r="AE447" s="324">
        <v>147</v>
      </c>
      <c r="AF447" s="314">
        <f t="shared" ref="AF447" ca="1" si="389">OFFSET($AJ$13,((MOD(ROW(AE448)*4,3)/2)+1)*COUNTA(AE447)+IF(((MOD(ROW(AE448)*4,3)/2)+1)*COUNTA(AE447)=2,INT(ROW(AE441)/12),0),)</f>
        <v>0</v>
      </c>
      <c r="AG447" s="323" t="str">
        <f t="shared" ref="AG447" si="390">IF(AC447=0,"",IF(AC447&lt;AF447,"Alerte !",1))</f>
        <v/>
      </c>
    </row>
    <row r="448" spans="1:33" ht="15" customHeight="1" x14ac:dyDescent="0.25">
      <c r="A448" s="1">
        <v>441</v>
      </c>
      <c r="B448" s="328"/>
      <c r="C448" s="24" t="str">
        <f t="shared" si="341"/>
        <v xml:space="preserve">60 ans </v>
      </c>
      <c r="D448" s="25">
        <f t="shared" si="342"/>
        <v>2053</v>
      </c>
      <c r="E448" s="27" t="str">
        <f t="shared" si="344"/>
        <v>36 ans, 8 mois et 30 jours</v>
      </c>
      <c r="F448" s="27" t="s">
        <v>35</v>
      </c>
      <c r="H448" s="26" t="str">
        <f t="shared" si="384"/>
        <v>32 ans, 8 mois et 30 jours</v>
      </c>
      <c r="I448" s="29" t="str">
        <f t="shared" si="371"/>
        <v>34 ans, 1 mois et 30 jours</v>
      </c>
      <c r="J448" s="28">
        <f t="shared" si="349"/>
        <v>56005</v>
      </c>
      <c r="K448" s="29">
        <f t="shared" si="345"/>
        <v>56035</v>
      </c>
      <c r="M448" s="30" t="str">
        <f t="shared" ca="1" si="350"/>
        <v/>
      </c>
      <c r="O448" s="31">
        <f t="shared" si="353"/>
        <v>0</v>
      </c>
      <c r="P448" s="31">
        <f t="shared" si="346"/>
        <v>0</v>
      </c>
      <c r="Y448" s="114" t="str">
        <f t="shared" si="343"/>
        <v/>
      </c>
      <c r="AB448" s="120" t="str">
        <f t="shared" si="368"/>
        <v/>
      </c>
      <c r="AC448" s="312"/>
      <c r="AD448" s="112"/>
      <c r="AE448" s="324"/>
      <c r="AF448" s="315"/>
      <c r="AG448" s="323"/>
    </row>
    <row r="449" spans="1:33" ht="15" customHeight="1" thickBot="1" x14ac:dyDescent="0.3">
      <c r="A449" s="1">
        <v>442</v>
      </c>
      <c r="B449" s="328"/>
      <c r="C449" s="24" t="str">
        <f t="shared" si="341"/>
        <v xml:space="preserve">60 ans </v>
      </c>
      <c r="D449" s="25">
        <f t="shared" si="342"/>
        <v>2053</v>
      </c>
      <c r="E449" s="27" t="str">
        <f t="shared" si="344"/>
        <v>36 ans, 9 mois et 29 jours</v>
      </c>
      <c r="F449" s="27" t="s">
        <v>35</v>
      </c>
      <c r="H449" s="26" t="str">
        <f t="shared" si="384"/>
        <v>32 ans, 9 mois et 29 jours</v>
      </c>
      <c r="I449" s="29" t="str">
        <f t="shared" si="371"/>
        <v>34 ans, 2 mois et 29 jours</v>
      </c>
      <c r="J449" s="28">
        <f t="shared" si="349"/>
        <v>56036</v>
      </c>
      <c r="K449" s="29">
        <f t="shared" si="345"/>
        <v>56065</v>
      </c>
      <c r="M449" s="30" t="str">
        <f t="shared" ca="1" si="350"/>
        <v/>
      </c>
      <c r="O449" s="31">
        <f t="shared" si="353"/>
        <v>0</v>
      </c>
      <c r="P449" s="31">
        <f t="shared" si="346"/>
        <v>0</v>
      </c>
      <c r="Y449" s="114" t="str">
        <f t="shared" si="343"/>
        <v/>
      </c>
      <c r="AB449" s="120" t="str">
        <f t="shared" si="368"/>
        <v/>
      </c>
      <c r="AC449" s="313"/>
      <c r="AD449" s="112"/>
      <c r="AE449" s="324"/>
      <c r="AF449" s="316"/>
      <c r="AG449" s="323"/>
    </row>
    <row r="450" spans="1:33" ht="15" customHeight="1" x14ac:dyDescent="0.25">
      <c r="A450" s="1">
        <v>443</v>
      </c>
      <c r="B450" s="328"/>
      <c r="C450" s="24" t="str">
        <f t="shared" si="341"/>
        <v xml:space="preserve">60 ans </v>
      </c>
      <c r="D450" s="25">
        <f t="shared" si="342"/>
        <v>2053</v>
      </c>
      <c r="E450" s="27" t="str">
        <f t="shared" si="344"/>
        <v>36 ans, 10 mois et 30 jours</v>
      </c>
      <c r="F450" s="27" t="s">
        <v>35</v>
      </c>
      <c r="H450" s="26" t="str">
        <f t="shared" si="384"/>
        <v>32 ans, 10 mois et 30 jours</v>
      </c>
      <c r="I450" s="29" t="str">
        <f t="shared" si="371"/>
        <v>34 ans, 3 mois et 30 jours</v>
      </c>
      <c r="J450" s="28">
        <f t="shared" si="349"/>
        <v>56066</v>
      </c>
      <c r="K450" s="29">
        <f t="shared" si="345"/>
        <v>56096</v>
      </c>
      <c r="M450" s="30" t="str">
        <f t="shared" ca="1" si="350"/>
        <v/>
      </c>
      <c r="O450" s="31">
        <f t="shared" si="353"/>
        <v>0</v>
      </c>
      <c r="P450" s="31">
        <f t="shared" si="346"/>
        <v>0</v>
      </c>
      <c r="Y450" s="114" t="str">
        <f t="shared" si="343"/>
        <v/>
      </c>
      <c r="AB450" s="120" t="str">
        <f t="shared" si="368"/>
        <v/>
      </c>
      <c r="AC450" s="311">
        <f>SUM(Y450:Y452)</f>
        <v>0</v>
      </c>
      <c r="AD450" s="112"/>
      <c r="AE450" s="324">
        <v>148</v>
      </c>
      <c r="AF450" s="314">
        <f t="shared" ref="AF450" ca="1" si="391">OFFSET($AJ$13,((MOD(ROW(AE451)*4,3)/2)+1)*COUNTA(AE450)+IF(((MOD(ROW(AE451)*4,3)/2)+1)*COUNTA(AE450)=2,INT(ROW(AE444)/12),0),)</f>
        <v>0</v>
      </c>
      <c r="AG450" s="323" t="str">
        <f t="shared" ref="AG450" si="392">IF(AC450=0,"",IF(AC450&lt;AF450,"Alerte !",1))</f>
        <v/>
      </c>
    </row>
    <row r="451" spans="1:33" ht="15" customHeight="1" x14ac:dyDescent="0.25">
      <c r="A451" s="1">
        <v>444</v>
      </c>
      <c r="B451" s="328"/>
      <c r="C451" s="24" t="str">
        <f t="shared" si="341"/>
        <v xml:space="preserve">60 ans </v>
      </c>
      <c r="D451" s="25">
        <f t="shared" si="342"/>
        <v>2053</v>
      </c>
      <c r="E451" s="27" t="str">
        <f t="shared" si="344"/>
        <v>36 ans, 11 mois et 30 jours</v>
      </c>
      <c r="F451" s="27" t="s">
        <v>35</v>
      </c>
      <c r="H451" s="26" t="str">
        <f t="shared" si="384"/>
        <v>32 ans, 11 mois et 30 jours</v>
      </c>
      <c r="I451" s="29" t="str">
        <f t="shared" si="371"/>
        <v>34 ans, 4 mois et 30 jours</v>
      </c>
      <c r="J451" s="28">
        <f t="shared" si="349"/>
        <v>56097</v>
      </c>
      <c r="K451" s="29">
        <f t="shared" si="345"/>
        <v>56127</v>
      </c>
      <c r="M451" s="30" t="str">
        <f t="shared" ca="1" si="350"/>
        <v/>
      </c>
      <c r="O451" s="31">
        <f t="shared" si="353"/>
        <v>0</v>
      </c>
      <c r="P451" s="31">
        <f t="shared" si="346"/>
        <v>0</v>
      </c>
      <c r="Y451" s="114" t="str">
        <f t="shared" si="343"/>
        <v/>
      </c>
      <c r="AB451" s="120" t="str">
        <f t="shared" si="368"/>
        <v/>
      </c>
      <c r="AC451" s="312"/>
      <c r="AD451" s="112"/>
      <c r="AE451" s="324"/>
      <c r="AF451" s="315"/>
      <c r="AG451" s="323"/>
    </row>
    <row r="452" spans="1:33" ht="15" customHeight="1" thickBot="1" x14ac:dyDescent="0.3">
      <c r="A452" s="1">
        <v>445</v>
      </c>
      <c r="B452" s="328"/>
      <c r="C452" s="24" t="str">
        <f t="shared" si="341"/>
        <v xml:space="preserve">60 ans </v>
      </c>
      <c r="D452" s="25">
        <f t="shared" si="342"/>
        <v>2053</v>
      </c>
      <c r="E452" s="27" t="str">
        <f t="shared" si="344"/>
        <v>37 ans, 0 mois et 29 jours</v>
      </c>
      <c r="F452" s="27" t="s">
        <v>35</v>
      </c>
      <c r="H452" s="26" t="str">
        <f t="shared" si="384"/>
        <v>33 ans, 0 mois et 29 jours</v>
      </c>
      <c r="I452" s="29" t="str">
        <f t="shared" si="371"/>
        <v>34 ans, 5 mois et 29 jours</v>
      </c>
      <c r="J452" s="28">
        <f t="shared" si="349"/>
        <v>56128</v>
      </c>
      <c r="K452" s="29">
        <f t="shared" si="345"/>
        <v>56157</v>
      </c>
      <c r="M452" s="30" t="str">
        <f t="shared" ca="1" si="350"/>
        <v/>
      </c>
      <c r="O452" s="31">
        <f t="shared" si="353"/>
        <v>0</v>
      </c>
      <c r="P452" s="31">
        <f t="shared" si="346"/>
        <v>0</v>
      </c>
      <c r="Y452" s="114" t="str">
        <f t="shared" si="343"/>
        <v/>
      </c>
      <c r="AB452" s="120" t="str">
        <f t="shared" si="368"/>
        <v/>
      </c>
      <c r="AC452" s="313"/>
      <c r="AD452" s="112"/>
      <c r="AE452" s="324"/>
      <c r="AF452" s="316"/>
      <c r="AG452" s="323"/>
    </row>
    <row r="453" spans="1:33" ht="15" customHeight="1" x14ac:dyDescent="0.25">
      <c r="A453" s="1">
        <v>446</v>
      </c>
      <c r="B453" s="328"/>
      <c r="C453" s="24" t="str">
        <f t="shared" si="341"/>
        <v xml:space="preserve">60 ans </v>
      </c>
      <c r="D453" s="25">
        <f t="shared" si="342"/>
        <v>2053</v>
      </c>
      <c r="E453" s="27" t="str">
        <f t="shared" si="344"/>
        <v>37 ans, 1 mois et 30 jours</v>
      </c>
      <c r="F453" s="27" t="s">
        <v>35</v>
      </c>
      <c r="H453" s="26" t="str">
        <f t="shared" si="384"/>
        <v>33 ans, 1 mois et 30 jours</v>
      </c>
      <c r="I453" s="29" t="str">
        <f t="shared" si="371"/>
        <v>34 ans, 6 mois et 30 jours</v>
      </c>
      <c r="J453" s="28">
        <f t="shared" si="349"/>
        <v>56158</v>
      </c>
      <c r="K453" s="29">
        <f t="shared" si="345"/>
        <v>56188</v>
      </c>
      <c r="M453" s="30" t="str">
        <f t="shared" ca="1" si="350"/>
        <v/>
      </c>
      <c r="O453" s="31">
        <f t="shared" si="353"/>
        <v>0</v>
      </c>
      <c r="P453" s="31">
        <f t="shared" si="346"/>
        <v>0</v>
      </c>
      <c r="Y453" s="114" t="str">
        <f t="shared" si="343"/>
        <v/>
      </c>
      <c r="AB453" s="120" t="str">
        <f t="shared" si="368"/>
        <v/>
      </c>
      <c r="AC453" s="311">
        <f>SUM(Y453:Y455)</f>
        <v>0</v>
      </c>
      <c r="AD453" s="112"/>
      <c r="AE453" s="324">
        <v>149</v>
      </c>
      <c r="AF453" s="314">
        <f t="shared" ref="AF453" ca="1" si="393">OFFSET($AJ$13,((MOD(ROW(AE454)*4,3)/2)+1)*COUNTA(AE453)+IF(((MOD(ROW(AE454)*4,3)/2)+1)*COUNTA(AE453)=2,INT(ROW(AE447)/12),0),)</f>
        <v>0</v>
      </c>
      <c r="AG453" s="323" t="str">
        <f t="shared" ref="AG453" si="394">IF(AC453=0,"",IF(AC453&lt;AF453,"Alerte !",1))</f>
        <v/>
      </c>
    </row>
    <row r="454" spans="1:33" ht="15" customHeight="1" x14ac:dyDescent="0.25">
      <c r="A454" s="1">
        <v>447</v>
      </c>
      <c r="B454" s="328"/>
      <c r="C454" s="24" t="str">
        <f t="shared" si="341"/>
        <v xml:space="preserve">60 ans </v>
      </c>
      <c r="D454" s="25">
        <f t="shared" si="342"/>
        <v>2053</v>
      </c>
      <c r="E454" s="27" t="str">
        <f t="shared" si="344"/>
        <v>37 ans, 2 mois et 29 jours</v>
      </c>
      <c r="F454" s="27" t="s">
        <v>35</v>
      </c>
      <c r="H454" s="26" t="str">
        <f t="shared" si="384"/>
        <v>33 ans, 2 mois et 29 jours</v>
      </c>
      <c r="I454" s="29" t="str">
        <f t="shared" si="371"/>
        <v>34 ans, 7 mois et 29 jours</v>
      </c>
      <c r="J454" s="28">
        <f t="shared" si="349"/>
        <v>56189</v>
      </c>
      <c r="K454" s="29">
        <f t="shared" si="345"/>
        <v>56218</v>
      </c>
      <c r="M454" s="30" t="str">
        <f t="shared" ca="1" si="350"/>
        <v/>
      </c>
      <c r="O454" s="31">
        <f t="shared" si="353"/>
        <v>0</v>
      </c>
      <c r="P454" s="31">
        <f t="shared" si="346"/>
        <v>0</v>
      </c>
      <c r="Y454" s="114" t="str">
        <f t="shared" si="343"/>
        <v/>
      </c>
      <c r="AB454" s="120" t="str">
        <f t="shared" si="368"/>
        <v/>
      </c>
      <c r="AC454" s="312"/>
      <c r="AD454" s="112"/>
      <c r="AE454" s="324"/>
      <c r="AF454" s="315"/>
      <c r="AG454" s="323"/>
    </row>
    <row r="455" spans="1:33" ht="15" customHeight="1" thickBot="1" x14ac:dyDescent="0.3">
      <c r="A455" s="1">
        <v>448</v>
      </c>
      <c r="B455" s="328"/>
      <c r="C455" s="24" t="str">
        <f t="shared" si="341"/>
        <v xml:space="preserve">60 ans </v>
      </c>
      <c r="D455" s="25">
        <f t="shared" si="342"/>
        <v>2053</v>
      </c>
      <c r="E455" s="27" t="str">
        <f t="shared" si="344"/>
        <v>37 ans, 3 mois et 30 jours</v>
      </c>
      <c r="F455" s="27" t="s">
        <v>35</v>
      </c>
      <c r="H455" s="26" t="str">
        <f t="shared" si="384"/>
        <v>33 ans, 3 mois et 30 jours</v>
      </c>
      <c r="I455" s="29" t="str">
        <f t="shared" si="371"/>
        <v>34 ans, 8 mois et 30 jours</v>
      </c>
      <c r="J455" s="28">
        <f t="shared" si="349"/>
        <v>56219</v>
      </c>
      <c r="K455" s="29">
        <f t="shared" si="345"/>
        <v>56249</v>
      </c>
      <c r="M455" s="30" t="str">
        <f t="shared" ca="1" si="350"/>
        <v/>
      </c>
      <c r="O455" s="31">
        <f t="shared" si="353"/>
        <v>0</v>
      </c>
      <c r="P455" s="31">
        <f t="shared" si="346"/>
        <v>0</v>
      </c>
      <c r="Y455" s="114" t="str">
        <f t="shared" si="343"/>
        <v/>
      </c>
      <c r="AB455" s="120" t="str">
        <f t="shared" si="368"/>
        <v/>
      </c>
      <c r="AC455" s="313"/>
      <c r="AD455" s="112"/>
      <c r="AE455" s="324"/>
      <c r="AF455" s="316"/>
      <c r="AG455" s="323"/>
    </row>
    <row r="456" spans="1:33" ht="15" customHeight="1" x14ac:dyDescent="0.25">
      <c r="A456" s="1">
        <v>449</v>
      </c>
      <c r="B456" s="328" t="s">
        <v>78</v>
      </c>
      <c r="C456" s="24" t="str">
        <f t="shared" ref="C456:C523" si="395">IF(A456="","",DATEDIF($AK$10,J456,"y")&amp;IF(DATEDIF($AK$10,J456,"y")&gt;1," ans "," an "))</f>
        <v xml:space="preserve">60 ans </v>
      </c>
      <c r="D456" s="25">
        <f t="shared" ref="D456:D523" si="396">IF(A456="","",YEAR(J456))</f>
        <v>2054</v>
      </c>
      <c r="E456" s="27" t="str">
        <f t="shared" si="344"/>
        <v>37 ans, 4 mois et 30 jours</v>
      </c>
      <c r="F456" s="27" t="s">
        <v>35</v>
      </c>
      <c r="H456" s="26" t="str">
        <f t="shared" si="384"/>
        <v>33 ans, 4 mois et 30 jours</v>
      </c>
      <c r="I456" s="29" t="str">
        <f t="shared" si="371"/>
        <v>34 ans, 9 mois et 30 jours</v>
      </c>
      <c r="J456" s="28">
        <f t="shared" si="349"/>
        <v>56250</v>
      </c>
      <c r="K456" s="29">
        <f t="shared" si="345"/>
        <v>56280</v>
      </c>
      <c r="M456" s="30" t="str">
        <f t="shared" ca="1" si="350"/>
        <v/>
      </c>
      <c r="O456" s="31">
        <f t="shared" si="353"/>
        <v>0</v>
      </c>
      <c r="P456" s="31">
        <f t="shared" si="346"/>
        <v>0</v>
      </c>
      <c r="Y456" s="114" t="str">
        <f t="shared" ref="Y456:Y519" si="397">IF(Q456="","",SUM(Q456:X456))</f>
        <v/>
      </c>
      <c r="AB456" s="120" t="str">
        <f t="shared" si="368"/>
        <v/>
      </c>
      <c r="AC456" s="311">
        <f>SUM(Y456:Y458)</f>
        <v>0</v>
      </c>
      <c r="AD456" s="112"/>
      <c r="AE456" s="324">
        <v>150</v>
      </c>
      <c r="AF456" s="314">
        <f t="shared" ref="AF456" ca="1" si="398">OFFSET($AJ$13,((MOD(ROW(AE457)*4,3)/2)+1)*COUNTA(AE456)+IF(((MOD(ROW(AE457)*4,3)/2)+1)*COUNTA(AE456)=2,INT(ROW(AE450)/12),0),)</f>
        <v>0</v>
      </c>
      <c r="AG456" s="323" t="str">
        <f t="shared" ref="AG456" si="399">IF(AC456=0,"",IF(AC456&lt;AF456,"Alerte !",1))</f>
        <v/>
      </c>
    </row>
    <row r="457" spans="1:33" ht="15" customHeight="1" x14ac:dyDescent="0.25">
      <c r="A457" s="1">
        <v>450</v>
      </c>
      <c r="B457" s="328"/>
      <c r="C457" s="24" t="str">
        <f t="shared" si="395"/>
        <v xml:space="preserve">61 ans </v>
      </c>
      <c r="D457" s="25">
        <f t="shared" si="396"/>
        <v>2054</v>
      </c>
      <c r="E457" s="27" t="str">
        <f t="shared" ref="E457:E520" si="400">IF(A457="","",DATEDIF($J$8,K457,"y")&amp;IF(DATEDIF($J$8,K457,"y")&gt;1," ans, "," an, ")&amp;DATEDIF($J$8,K457,"ym")&amp;" mois et "&amp;DATEDIF($J$8,K457,"md")&amp;IF(DATEDIF(
$J$8,K457,"md")&gt;1," jours"," jour"))</f>
        <v>37 ans, 5 mois et 27 jours</v>
      </c>
      <c r="F457" s="27" t="s">
        <v>35</v>
      </c>
      <c r="H457" s="26" t="str">
        <f t="shared" si="384"/>
        <v>33 ans, 5 mois et 27 jours</v>
      </c>
      <c r="I457" s="29" t="str">
        <f t="shared" si="371"/>
        <v>34 ans, 10 mois et 27 jours</v>
      </c>
      <c r="J457" s="28">
        <f t="shared" si="349"/>
        <v>56281</v>
      </c>
      <c r="K457" s="29">
        <f t="shared" ref="K457:K520" si="401">IF(A457="","",EOMONTH(J457,0))</f>
        <v>56308</v>
      </c>
      <c r="M457" s="30" t="str">
        <f t="shared" ca="1" si="350"/>
        <v/>
      </c>
      <c r="O457" s="31">
        <f t="shared" si="353"/>
        <v>0</v>
      </c>
      <c r="P457" s="31">
        <f t="shared" ref="P457:P520" si="402">Q457-O457</f>
        <v>0</v>
      </c>
      <c r="Y457" s="114" t="str">
        <f t="shared" si="397"/>
        <v/>
      </c>
      <c r="AB457" s="120" t="str">
        <f t="shared" si="368"/>
        <v/>
      </c>
      <c r="AC457" s="312"/>
      <c r="AD457" s="112"/>
      <c r="AE457" s="324"/>
      <c r="AF457" s="315"/>
      <c r="AG457" s="323"/>
    </row>
    <row r="458" spans="1:33" ht="15" customHeight="1" thickBot="1" x14ac:dyDescent="0.3">
      <c r="A458" s="1">
        <v>451</v>
      </c>
      <c r="B458" s="328"/>
      <c r="C458" s="24" t="str">
        <f t="shared" si="395"/>
        <v xml:space="preserve">61 ans </v>
      </c>
      <c r="D458" s="25">
        <f t="shared" si="396"/>
        <v>2054</v>
      </c>
      <c r="E458" s="27" t="str">
        <f t="shared" si="400"/>
        <v>37 ans, 6 mois et 30 jours</v>
      </c>
      <c r="F458" s="27" t="s">
        <v>35</v>
      </c>
      <c r="H458" s="26" t="str">
        <f t="shared" si="384"/>
        <v>33 ans, 6 mois et 30 jours</v>
      </c>
      <c r="I458" s="29" t="str">
        <f t="shared" si="371"/>
        <v>34 ans, 11 mois et 30 jours</v>
      </c>
      <c r="J458" s="28">
        <f t="shared" ref="J458:J521" si="403">IF(A458="","",EDATE(J457,1))</f>
        <v>56309</v>
      </c>
      <c r="K458" s="29">
        <f t="shared" si="401"/>
        <v>56339</v>
      </c>
      <c r="M458" s="30" t="str">
        <f t="shared" ref="M458:M521" ca="1" si="404">IF(N458="","",MATCH(N458,OFFSET($AT$7,VLOOKUP(L458,$AW$8:$AY$15,4,FALSE)-3,,VLOOKUP(L458,$AW$8:$AY$15,3,FALSE))))</f>
        <v/>
      </c>
      <c r="O458" s="31">
        <f t="shared" si="353"/>
        <v>0</v>
      </c>
      <c r="P458" s="31">
        <f t="shared" si="402"/>
        <v>0</v>
      </c>
      <c r="Y458" s="114" t="str">
        <f t="shared" si="397"/>
        <v/>
      </c>
      <c r="AB458" s="120" t="str">
        <f t="shared" si="368"/>
        <v/>
      </c>
      <c r="AC458" s="313"/>
      <c r="AD458" s="112"/>
      <c r="AE458" s="324"/>
      <c r="AF458" s="316"/>
      <c r="AG458" s="323"/>
    </row>
    <row r="459" spans="1:33" ht="15" customHeight="1" x14ac:dyDescent="0.25">
      <c r="A459" s="1">
        <v>452</v>
      </c>
      <c r="B459" s="328"/>
      <c r="C459" s="24" t="str">
        <f t="shared" si="395"/>
        <v xml:space="preserve">61 ans </v>
      </c>
      <c r="D459" s="25">
        <f t="shared" si="396"/>
        <v>2054</v>
      </c>
      <c r="E459" s="27" t="str">
        <f t="shared" si="400"/>
        <v>37 ans, 7 mois et 29 jours</v>
      </c>
      <c r="F459" s="27" t="s">
        <v>35</v>
      </c>
      <c r="H459" s="26" t="str">
        <f t="shared" si="384"/>
        <v>33 ans, 7 mois et 29 jours</v>
      </c>
      <c r="I459" s="29" t="str">
        <f t="shared" si="371"/>
        <v>35 ans, 0 mois et 29 jours</v>
      </c>
      <c r="J459" s="28">
        <f t="shared" si="403"/>
        <v>56340</v>
      </c>
      <c r="K459" s="29">
        <f t="shared" si="401"/>
        <v>56369</v>
      </c>
      <c r="M459" s="30" t="str">
        <f t="shared" ca="1" si="404"/>
        <v/>
      </c>
      <c r="O459" s="31">
        <f t="shared" si="353"/>
        <v>0</v>
      </c>
      <c r="P459" s="31">
        <f t="shared" si="402"/>
        <v>0</v>
      </c>
      <c r="Y459" s="114" t="str">
        <f t="shared" si="397"/>
        <v/>
      </c>
      <c r="AB459" s="120" t="str">
        <f t="shared" si="368"/>
        <v/>
      </c>
      <c r="AC459" s="311">
        <f>SUM(Y459:Y461)</f>
        <v>0</v>
      </c>
      <c r="AD459" s="112"/>
      <c r="AE459" s="324">
        <v>151</v>
      </c>
      <c r="AF459" s="314">
        <f t="shared" ref="AF459" ca="1" si="405">OFFSET($AJ$13,((MOD(ROW(AE460)*4,3)/2)+1)*COUNTA(AE459)+IF(((MOD(ROW(AE460)*4,3)/2)+1)*COUNTA(AE459)=2,INT(ROW(AE453)/12),0),)</f>
        <v>0</v>
      </c>
      <c r="AG459" s="323" t="str">
        <f t="shared" ref="AG459" si="406">IF(AC459=0,"",IF(AC459&lt;AF459,"Alerte !",1))</f>
        <v/>
      </c>
    </row>
    <row r="460" spans="1:33" ht="15" customHeight="1" x14ac:dyDescent="0.25">
      <c r="A460" s="1">
        <v>453</v>
      </c>
      <c r="B460" s="328"/>
      <c r="C460" s="24" t="str">
        <f t="shared" si="395"/>
        <v xml:space="preserve">61 ans </v>
      </c>
      <c r="D460" s="25">
        <f t="shared" si="396"/>
        <v>2054</v>
      </c>
      <c r="E460" s="27" t="str">
        <f t="shared" si="400"/>
        <v>37 ans, 8 mois et 30 jours</v>
      </c>
      <c r="F460" s="27" t="s">
        <v>35</v>
      </c>
      <c r="H460" s="26" t="str">
        <f t="shared" si="384"/>
        <v>33 ans, 8 mois et 30 jours</v>
      </c>
      <c r="I460" s="29" t="str">
        <f t="shared" si="371"/>
        <v>35 ans, 1 mois et 30 jours</v>
      </c>
      <c r="J460" s="28">
        <f t="shared" si="403"/>
        <v>56370</v>
      </c>
      <c r="K460" s="29">
        <f t="shared" si="401"/>
        <v>56400</v>
      </c>
      <c r="M460" s="30" t="str">
        <f t="shared" ca="1" si="404"/>
        <v/>
      </c>
      <c r="O460" s="31">
        <f t="shared" si="353"/>
        <v>0</v>
      </c>
      <c r="P460" s="31">
        <f t="shared" si="402"/>
        <v>0</v>
      </c>
      <c r="Y460" s="114" t="str">
        <f t="shared" si="397"/>
        <v/>
      </c>
      <c r="AB460" s="120" t="str">
        <f t="shared" si="368"/>
        <v/>
      </c>
      <c r="AC460" s="312"/>
      <c r="AD460" s="112"/>
      <c r="AE460" s="324"/>
      <c r="AF460" s="315"/>
      <c r="AG460" s="323"/>
    </row>
    <row r="461" spans="1:33" ht="15" customHeight="1" thickBot="1" x14ac:dyDescent="0.3">
      <c r="A461" s="1">
        <v>454</v>
      </c>
      <c r="B461" s="328"/>
      <c r="C461" s="24" t="str">
        <f t="shared" si="395"/>
        <v xml:space="preserve">61 ans </v>
      </c>
      <c r="D461" s="25">
        <f t="shared" si="396"/>
        <v>2054</v>
      </c>
      <c r="E461" s="27" t="str">
        <f t="shared" si="400"/>
        <v>37 ans, 9 mois et 29 jours</v>
      </c>
      <c r="F461" s="27" t="s">
        <v>35</v>
      </c>
      <c r="H461" s="26" t="str">
        <f t="shared" si="384"/>
        <v>33 ans, 9 mois et 29 jours</v>
      </c>
      <c r="I461" s="29" t="str">
        <f t="shared" si="371"/>
        <v>35 ans, 2 mois et 29 jours</v>
      </c>
      <c r="J461" s="28">
        <f t="shared" si="403"/>
        <v>56401</v>
      </c>
      <c r="K461" s="29">
        <f t="shared" si="401"/>
        <v>56430</v>
      </c>
      <c r="M461" s="30" t="str">
        <f t="shared" ca="1" si="404"/>
        <v/>
      </c>
      <c r="O461" s="31">
        <f t="shared" ref="O461:O523" si="407">N461*$AN$9</f>
        <v>0</v>
      </c>
      <c r="P461" s="31">
        <f t="shared" si="402"/>
        <v>0</v>
      </c>
      <c r="Y461" s="114" t="str">
        <f t="shared" si="397"/>
        <v/>
      </c>
      <c r="AB461" s="120" t="str">
        <f t="shared" si="368"/>
        <v/>
      </c>
      <c r="AC461" s="313"/>
      <c r="AD461" s="112"/>
      <c r="AE461" s="324"/>
      <c r="AF461" s="316"/>
      <c r="AG461" s="323"/>
    </row>
    <row r="462" spans="1:33" ht="15" customHeight="1" x14ac:dyDescent="0.25">
      <c r="A462" s="1">
        <v>455</v>
      </c>
      <c r="B462" s="328"/>
      <c r="C462" s="24" t="str">
        <f t="shared" si="395"/>
        <v xml:space="preserve">61 ans </v>
      </c>
      <c r="D462" s="25">
        <f t="shared" si="396"/>
        <v>2054</v>
      </c>
      <c r="E462" s="27" t="str">
        <f t="shared" si="400"/>
        <v>37 ans, 10 mois et 30 jours</v>
      </c>
      <c r="F462" s="27" t="s">
        <v>35</v>
      </c>
      <c r="H462" s="26" t="str">
        <f t="shared" si="384"/>
        <v>33 ans, 10 mois et 30 jours</v>
      </c>
      <c r="I462" s="29" t="str">
        <f t="shared" si="371"/>
        <v>35 ans, 3 mois et 30 jours</v>
      </c>
      <c r="J462" s="28">
        <f t="shared" si="403"/>
        <v>56431</v>
      </c>
      <c r="K462" s="29">
        <f t="shared" si="401"/>
        <v>56461</v>
      </c>
      <c r="M462" s="30" t="str">
        <f t="shared" ca="1" si="404"/>
        <v/>
      </c>
      <c r="O462" s="31">
        <f t="shared" si="407"/>
        <v>0</v>
      </c>
      <c r="P462" s="31">
        <f t="shared" si="402"/>
        <v>0</v>
      </c>
      <c r="Y462" s="114" t="str">
        <f t="shared" si="397"/>
        <v/>
      </c>
      <c r="AB462" s="120" t="str">
        <f t="shared" si="368"/>
        <v/>
      </c>
      <c r="AC462" s="311">
        <f>SUM(Y462:Y464)</f>
        <v>0</v>
      </c>
      <c r="AD462" s="112"/>
      <c r="AE462" s="324">
        <v>152</v>
      </c>
      <c r="AF462" s="314">
        <f t="shared" ref="AF462" ca="1" si="408">OFFSET($AJ$13,((MOD(ROW(AE463)*4,3)/2)+1)*COUNTA(AE462)+IF(((MOD(ROW(AE463)*4,3)/2)+1)*COUNTA(AE462)=2,INT(ROW(AE456)/12),0),)</f>
        <v>0</v>
      </c>
      <c r="AG462" s="323" t="str">
        <f t="shared" ref="AG462" si="409">IF(AC462=0,"",IF(AC462&lt;AF462,"Alerte !",1))</f>
        <v/>
      </c>
    </row>
    <row r="463" spans="1:33" ht="15" customHeight="1" x14ac:dyDescent="0.25">
      <c r="A463" s="1">
        <v>456</v>
      </c>
      <c r="B463" s="328"/>
      <c r="C463" s="24" t="str">
        <f t="shared" si="395"/>
        <v xml:space="preserve">61 ans </v>
      </c>
      <c r="D463" s="25">
        <f t="shared" si="396"/>
        <v>2054</v>
      </c>
      <c r="E463" s="27" t="str">
        <f t="shared" si="400"/>
        <v>37 ans, 11 mois et 30 jours</v>
      </c>
      <c r="F463" s="27" t="s">
        <v>35</v>
      </c>
      <c r="H463" s="26" t="str">
        <f t="shared" si="384"/>
        <v>33 ans, 11 mois et 30 jours</v>
      </c>
      <c r="I463" s="29" t="str">
        <f t="shared" si="371"/>
        <v>35 ans, 4 mois et 30 jours</v>
      </c>
      <c r="J463" s="28">
        <f t="shared" si="403"/>
        <v>56462</v>
      </c>
      <c r="K463" s="29">
        <f t="shared" si="401"/>
        <v>56492</v>
      </c>
      <c r="M463" s="30" t="str">
        <f t="shared" ca="1" si="404"/>
        <v/>
      </c>
      <c r="O463" s="31">
        <f t="shared" si="407"/>
        <v>0</v>
      </c>
      <c r="P463" s="31">
        <f t="shared" si="402"/>
        <v>0</v>
      </c>
      <c r="Y463" s="114" t="str">
        <f t="shared" si="397"/>
        <v/>
      </c>
      <c r="AB463" s="120" t="str">
        <f t="shared" si="368"/>
        <v/>
      </c>
      <c r="AC463" s="312"/>
      <c r="AD463" s="112"/>
      <c r="AE463" s="324"/>
      <c r="AF463" s="315"/>
      <c r="AG463" s="323"/>
    </row>
    <row r="464" spans="1:33" ht="15" customHeight="1" thickBot="1" x14ac:dyDescent="0.3">
      <c r="A464" s="1">
        <v>457</v>
      </c>
      <c r="B464" s="328"/>
      <c r="C464" s="24" t="str">
        <f t="shared" si="395"/>
        <v xml:space="preserve">61 ans </v>
      </c>
      <c r="D464" s="25">
        <f t="shared" si="396"/>
        <v>2054</v>
      </c>
      <c r="E464" s="27" t="str">
        <f t="shared" si="400"/>
        <v>38 ans, 0 mois et 29 jours</v>
      </c>
      <c r="F464" s="27" t="s">
        <v>35</v>
      </c>
      <c r="H464" s="26" t="str">
        <f t="shared" si="384"/>
        <v>34 ans, 0 mois et 29 jours</v>
      </c>
      <c r="I464" s="29" t="str">
        <f t="shared" si="371"/>
        <v>35 ans, 5 mois et 29 jours</v>
      </c>
      <c r="J464" s="28">
        <f t="shared" si="403"/>
        <v>56493</v>
      </c>
      <c r="K464" s="29">
        <f t="shared" si="401"/>
        <v>56522</v>
      </c>
      <c r="M464" s="30" t="str">
        <f t="shared" ca="1" si="404"/>
        <v/>
      </c>
      <c r="O464" s="31">
        <f t="shared" si="407"/>
        <v>0</v>
      </c>
      <c r="P464" s="31">
        <f t="shared" si="402"/>
        <v>0</v>
      </c>
      <c r="Y464" s="114" t="str">
        <f t="shared" si="397"/>
        <v/>
      </c>
      <c r="AB464" s="120" t="str">
        <f t="shared" si="368"/>
        <v/>
      </c>
      <c r="AC464" s="313"/>
      <c r="AD464" s="112"/>
      <c r="AE464" s="324"/>
      <c r="AF464" s="316"/>
      <c r="AG464" s="323"/>
    </row>
    <row r="465" spans="1:33" ht="15" customHeight="1" x14ac:dyDescent="0.25">
      <c r="A465" s="1">
        <v>458</v>
      </c>
      <c r="B465" s="328"/>
      <c r="C465" s="24" t="str">
        <f t="shared" si="395"/>
        <v xml:space="preserve">61 ans </v>
      </c>
      <c r="D465" s="25">
        <f t="shared" si="396"/>
        <v>2054</v>
      </c>
      <c r="E465" s="27" t="str">
        <f t="shared" si="400"/>
        <v>38 ans, 1 mois et 30 jours</v>
      </c>
      <c r="F465" s="27" t="s">
        <v>35</v>
      </c>
      <c r="H465" s="26" t="str">
        <f t="shared" si="384"/>
        <v>34 ans, 1 mois et 30 jours</v>
      </c>
      <c r="I465" s="29" t="str">
        <f t="shared" si="371"/>
        <v>35 ans, 6 mois et 30 jours</v>
      </c>
      <c r="J465" s="28">
        <f t="shared" si="403"/>
        <v>56523</v>
      </c>
      <c r="K465" s="29">
        <f t="shared" si="401"/>
        <v>56553</v>
      </c>
      <c r="M465" s="30" t="str">
        <f t="shared" ca="1" si="404"/>
        <v/>
      </c>
      <c r="O465" s="31">
        <f t="shared" si="407"/>
        <v>0</v>
      </c>
      <c r="P465" s="31">
        <f t="shared" si="402"/>
        <v>0</v>
      </c>
      <c r="Y465" s="114" t="str">
        <f t="shared" si="397"/>
        <v/>
      </c>
      <c r="AB465" s="120" t="str">
        <f t="shared" si="368"/>
        <v/>
      </c>
      <c r="AC465" s="311">
        <f>SUM(Y465:Y467)</f>
        <v>0</v>
      </c>
      <c r="AD465" s="112"/>
      <c r="AE465" s="324">
        <v>153</v>
      </c>
      <c r="AF465" s="314">
        <f t="shared" ref="AF465" ca="1" si="410">OFFSET($AJ$13,((MOD(ROW(AE466)*4,3)/2)+1)*COUNTA(AE465)+IF(((MOD(ROW(AE466)*4,3)/2)+1)*COUNTA(AE465)=2,INT(ROW(AE459)/12),0),)</f>
        <v>0</v>
      </c>
      <c r="AG465" s="323" t="str">
        <f t="shared" ref="AG465" si="411">IF(AC465=0,"",IF(AC465&lt;AF465,"Alerte !",1))</f>
        <v/>
      </c>
    </row>
    <row r="466" spans="1:33" ht="15" customHeight="1" x14ac:dyDescent="0.25">
      <c r="A466" s="1">
        <v>459</v>
      </c>
      <c r="B466" s="328"/>
      <c r="C466" s="24" t="str">
        <f t="shared" si="395"/>
        <v xml:space="preserve">61 ans </v>
      </c>
      <c r="D466" s="25">
        <f t="shared" si="396"/>
        <v>2054</v>
      </c>
      <c r="E466" s="27" t="str">
        <f t="shared" si="400"/>
        <v>38 ans, 2 mois et 29 jours</v>
      </c>
      <c r="F466" s="27" t="s">
        <v>35</v>
      </c>
      <c r="H466" s="26" t="str">
        <f t="shared" si="384"/>
        <v>34 ans, 2 mois et 29 jours</v>
      </c>
      <c r="I466" s="29" t="str">
        <f t="shared" si="371"/>
        <v>35 ans, 7 mois et 29 jours</v>
      </c>
      <c r="J466" s="28">
        <f t="shared" si="403"/>
        <v>56554</v>
      </c>
      <c r="K466" s="29">
        <f t="shared" si="401"/>
        <v>56583</v>
      </c>
      <c r="M466" s="30" t="str">
        <f t="shared" ca="1" si="404"/>
        <v/>
      </c>
      <c r="O466" s="31">
        <f t="shared" si="407"/>
        <v>0</v>
      </c>
      <c r="P466" s="31">
        <f t="shared" si="402"/>
        <v>0</v>
      </c>
      <c r="Y466" s="114" t="str">
        <f t="shared" si="397"/>
        <v/>
      </c>
      <c r="AB466" s="120" t="str">
        <f t="shared" si="368"/>
        <v/>
      </c>
      <c r="AC466" s="312"/>
      <c r="AD466" s="112"/>
      <c r="AE466" s="324"/>
      <c r="AF466" s="315"/>
      <c r="AG466" s="323"/>
    </row>
    <row r="467" spans="1:33" ht="15" customHeight="1" thickBot="1" x14ac:dyDescent="0.3">
      <c r="A467" s="1">
        <v>460</v>
      </c>
      <c r="B467" s="328"/>
      <c r="C467" s="24" t="str">
        <f t="shared" si="395"/>
        <v xml:space="preserve">61 ans </v>
      </c>
      <c r="D467" s="25">
        <f t="shared" si="396"/>
        <v>2054</v>
      </c>
      <c r="E467" s="27" t="str">
        <f t="shared" si="400"/>
        <v>38 ans, 3 mois et 30 jours</v>
      </c>
      <c r="F467" s="27" t="s">
        <v>35</v>
      </c>
      <c r="H467" s="26" t="str">
        <f t="shared" si="384"/>
        <v>34 ans, 3 mois et 30 jours</v>
      </c>
      <c r="I467" s="29" t="str">
        <f t="shared" si="371"/>
        <v>35 ans, 8 mois et 30 jours</v>
      </c>
      <c r="J467" s="28">
        <f t="shared" si="403"/>
        <v>56584</v>
      </c>
      <c r="K467" s="29">
        <f t="shared" si="401"/>
        <v>56614</v>
      </c>
      <c r="M467" s="30" t="str">
        <f t="shared" ca="1" si="404"/>
        <v/>
      </c>
      <c r="O467" s="31">
        <f t="shared" si="407"/>
        <v>0</v>
      </c>
      <c r="P467" s="31">
        <f t="shared" si="402"/>
        <v>0</v>
      </c>
      <c r="Y467" s="114" t="str">
        <f t="shared" si="397"/>
        <v/>
      </c>
      <c r="AB467" s="120" t="str">
        <f t="shared" si="368"/>
        <v/>
      </c>
      <c r="AC467" s="313"/>
      <c r="AD467" s="112"/>
      <c r="AE467" s="324"/>
      <c r="AF467" s="316"/>
      <c r="AG467" s="323"/>
    </row>
    <row r="468" spans="1:33" ht="15" customHeight="1" x14ac:dyDescent="0.25">
      <c r="A468" s="1">
        <v>461</v>
      </c>
      <c r="B468" s="328" t="s">
        <v>79</v>
      </c>
      <c r="C468" s="24" t="str">
        <f t="shared" si="395"/>
        <v xml:space="preserve">61 ans </v>
      </c>
      <c r="D468" s="25">
        <f t="shared" si="396"/>
        <v>2055</v>
      </c>
      <c r="E468" s="27" t="str">
        <f t="shared" si="400"/>
        <v>38 ans, 4 mois et 30 jours</v>
      </c>
      <c r="F468" s="27" t="s">
        <v>35</v>
      </c>
      <c r="H468" s="26" t="str">
        <f t="shared" si="384"/>
        <v>34 ans, 4 mois et 30 jours</v>
      </c>
      <c r="I468" s="29" t="str">
        <f t="shared" si="371"/>
        <v>35 ans, 9 mois et 30 jours</v>
      </c>
      <c r="J468" s="28">
        <f t="shared" si="403"/>
        <v>56615</v>
      </c>
      <c r="K468" s="29">
        <f t="shared" si="401"/>
        <v>56645</v>
      </c>
      <c r="M468" s="30" t="str">
        <f t="shared" ca="1" si="404"/>
        <v/>
      </c>
      <c r="O468" s="31">
        <f t="shared" si="407"/>
        <v>0</v>
      </c>
      <c r="P468" s="31">
        <f t="shared" si="402"/>
        <v>0</v>
      </c>
      <c r="Y468" s="114" t="str">
        <f t="shared" si="397"/>
        <v/>
      </c>
      <c r="AB468" s="120" t="str">
        <f t="shared" si="368"/>
        <v/>
      </c>
      <c r="AC468" s="311">
        <f>SUM(Y468:Y470)</f>
        <v>0</v>
      </c>
      <c r="AD468" s="112"/>
      <c r="AE468" s="324">
        <v>154</v>
      </c>
      <c r="AF468" s="314">
        <f t="shared" ref="AF468" ca="1" si="412">OFFSET($AJ$13,((MOD(ROW(AE469)*4,3)/2)+1)*COUNTA(AE468)+IF(((MOD(ROW(AE469)*4,3)/2)+1)*COUNTA(AE468)=2,INT(ROW(AE462)/12),0),)</f>
        <v>0</v>
      </c>
      <c r="AG468" s="323" t="str">
        <f t="shared" ref="AG468" si="413">IF(AC468=0,"",IF(AC468&lt;AF468,"Alerte !",1))</f>
        <v/>
      </c>
    </row>
    <row r="469" spans="1:33" ht="15" customHeight="1" x14ac:dyDescent="0.25">
      <c r="A469" s="1">
        <v>462</v>
      </c>
      <c r="B469" s="328"/>
      <c r="C469" s="24" t="str">
        <f t="shared" si="395"/>
        <v xml:space="preserve">62 ans </v>
      </c>
      <c r="D469" s="25">
        <f t="shared" si="396"/>
        <v>2055</v>
      </c>
      <c r="E469" s="27" t="str">
        <f t="shared" si="400"/>
        <v>38 ans, 5 mois et 27 jours</v>
      </c>
      <c r="F469" s="27" t="s">
        <v>35</v>
      </c>
      <c r="H469" s="26" t="str">
        <f t="shared" si="384"/>
        <v>34 ans, 5 mois et 27 jours</v>
      </c>
      <c r="I469" s="29" t="str">
        <f t="shared" si="371"/>
        <v>35 ans, 10 mois et 27 jours</v>
      </c>
      <c r="J469" s="28">
        <f t="shared" si="403"/>
        <v>56646</v>
      </c>
      <c r="K469" s="29">
        <f t="shared" si="401"/>
        <v>56673</v>
      </c>
      <c r="M469" s="30" t="str">
        <f t="shared" ca="1" si="404"/>
        <v/>
      </c>
      <c r="O469" s="31">
        <f t="shared" si="407"/>
        <v>0</v>
      </c>
      <c r="P469" s="31">
        <f t="shared" si="402"/>
        <v>0</v>
      </c>
      <c r="Y469" s="114" t="str">
        <f t="shared" si="397"/>
        <v/>
      </c>
      <c r="AB469" s="120" t="str">
        <f t="shared" si="368"/>
        <v/>
      </c>
      <c r="AC469" s="312"/>
      <c r="AD469" s="112"/>
      <c r="AE469" s="324"/>
      <c r="AF469" s="315"/>
      <c r="AG469" s="323"/>
    </row>
    <row r="470" spans="1:33" ht="15" customHeight="1" thickBot="1" x14ac:dyDescent="0.3">
      <c r="A470" s="1">
        <v>463</v>
      </c>
      <c r="B470" s="328"/>
      <c r="C470" s="24" t="str">
        <f t="shared" si="395"/>
        <v xml:space="preserve">62 ans </v>
      </c>
      <c r="D470" s="25">
        <f t="shared" si="396"/>
        <v>2055</v>
      </c>
      <c r="E470" s="27" t="str">
        <f t="shared" si="400"/>
        <v>38 ans, 6 mois et 30 jours</v>
      </c>
      <c r="F470" s="27" t="s">
        <v>35</v>
      </c>
      <c r="H470" s="26" t="str">
        <f t="shared" si="384"/>
        <v>34 ans, 6 mois et 30 jours</v>
      </c>
      <c r="I470" s="29" t="str">
        <f t="shared" si="371"/>
        <v>35 ans, 11 mois et 30 jours</v>
      </c>
      <c r="J470" s="28">
        <f t="shared" si="403"/>
        <v>56674</v>
      </c>
      <c r="K470" s="29">
        <f t="shared" si="401"/>
        <v>56704</v>
      </c>
      <c r="M470" s="30" t="str">
        <f t="shared" ca="1" si="404"/>
        <v/>
      </c>
      <c r="O470" s="31">
        <f t="shared" si="407"/>
        <v>0</v>
      </c>
      <c r="P470" s="31">
        <f t="shared" si="402"/>
        <v>0</v>
      </c>
      <c r="Y470" s="114" t="str">
        <f t="shared" si="397"/>
        <v/>
      </c>
      <c r="AB470" s="120" t="str">
        <f t="shared" si="368"/>
        <v/>
      </c>
      <c r="AC470" s="313"/>
      <c r="AD470" s="112"/>
      <c r="AE470" s="324"/>
      <c r="AF470" s="316"/>
      <c r="AG470" s="323"/>
    </row>
    <row r="471" spans="1:33" ht="15" customHeight="1" x14ac:dyDescent="0.25">
      <c r="A471" s="1">
        <v>464</v>
      </c>
      <c r="B471" s="328"/>
      <c r="C471" s="24" t="str">
        <f t="shared" si="395"/>
        <v xml:space="preserve">62 ans </v>
      </c>
      <c r="D471" s="25">
        <f t="shared" si="396"/>
        <v>2055</v>
      </c>
      <c r="E471" s="27" t="str">
        <f t="shared" si="400"/>
        <v>38 ans, 7 mois et 29 jours</v>
      </c>
      <c r="F471" s="27" t="s">
        <v>35</v>
      </c>
      <c r="H471" s="26" t="str">
        <f t="shared" si="384"/>
        <v>34 ans, 7 mois et 29 jours</v>
      </c>
      <c r="I471" s="29" t="str">
        <f t="shared" si="371"/>
        <v>36 ans, 0 mois et 29 jours</v>
      </c>
      <c r="J471" s="28">
        <f t="shared" si="403"/>
        <v>56705</v>
      </c>
      <c r="K471" s="29">
        <f t="shared" si="401"/>
        <v>56734</v>
      </c>
      <c r="M471" s="30" t="str">
        <f t="shared" ca="1" si="404"/>
        <v/>
      </c>
      <c r="O471" s="31">
        <f t="shared" si="407"/>
        <v>0</v>
      </c>
      <c r="P471" s="31">
        <f t="shared" si="402"/>
        <v>0</v>
      </c>
      <c r="Y471" s="114" t="str">
        <f t="shared" si="397"/>
        <v/>
      </c>
      <c r="AB471" s="120" t="str">
        <f t="shared" si="368"/>
        <v/>
      </c>
      <c r="AC471" s="311">
        <f>SUM(Y471:Y473)</f>
        <v>0</v>
      </c>
      <c r="AD471" s="112"/>
      <c r="AE471" s="324">
        <v>155</v>
      </c>
      <c r="AF471" s="314">
        <f t="shared" ref="AF471" ca="1" si="414">OFFSET($AJ$13,((MOD(ROW(AE472)*4,3)/2)+1)*COUNTA(AE471)+IF(((MOD(ROW(AE472)*4,3)/2)+1)*COUNTA(AE471)=2,INT(ROW(AE465)/12),0),)</f>
        <v>0</v>
      </c>
      <c r="AG471" s="323" t="str">
        <f t="shared" ref="AG471" si="415">IF(AC471=0,"",IF(AC471&lt;AF471,"Alerte !",1))</f>
        <v/>
      </c>
    </row>
    <row r="472" spans="1:33" ht="15" customHeight="1" x14ac:dyDescent="0.25">
      <c r="A472" s="1">
        <v>465</v>
      </c>
      <c r="B472" s="328"/>
      <c r="C472" s="24" t="str">
        <f t="shared" si="395"/>
        <v xml:space="preserve">62 ans </v>
      </c>
      <c r="D472" s="25">
        <f t="shared" si="396"/>
        <v>2055</v>
      </c>
      <c r="E472" s="27" t="str">
        <f t="shared" si="400"/>
        <v>38 ans, 8 mois et 30 jours</v>
      </c>
      <c r="F472" s="27" t="s">
        <v>35</v>
      </c>
      <c r="H472" s="26" t="str">
        <f t="shared" si="384"/>
        <v>34 ans, 8 mois et 30 jours</v>
      </c>
      <c r="I472" s="29" t="str">
        <f t="shared" si="371"/>
        <v>36 ans, 1 mois et 30 jours</v>
      </c>
      <c r="J472" s="28">
        <f t="shared" si="403"/>
        <v>56735</v>
      </c>
      <c r="K472" s="29">
        <f t="shared" si="401"/>
        <v>56765</v>
      </c>
      <c r="M472" s="30" t="str">
        <f t="shared" ca="1" si="404"/>
        <v/>
      </c>
      <c r="O472" s="31">
        <f t="shared" si="407"/>
        <v>0</v>
      </c>
      <c r="P472" s="31">
        <f t="shared" si="402"/>
        <v>0</v>
      </c>
      <c r="Y472" s="114" t="str">
        <f t="shared" si="397"/>
        <v/>
      </c>
      <c r="AB472" s="120" t="str">
        <f t="shared" si="368"/>
        <v/>
      </c>
      <c r="AC472" s="312"/>
      <c r="AD472" s="112"/>
      <c r="AE472" s="324"/>
      <c r="AF472" s="315"/>
      <c r="AG472" s="323"/>
    </row>
    <row r="473" spans="1:33" ht="15" customHeight="1" thickBot="1" x14ac:dyDescent="0.3">
      <c r="A473" s="1">
        <v>466</v>
      </c>
      <c r="B473" s="328"/>
      <c r="C473" s="24" t="str">
        <f t="shared" si="395"/>
        <v xml:space="preserve">62 ans </v>
      </c>
      <c r="D473" s="25">
        <f t="shared" si="396"/>
        <v>2055</v>
      </c>
      <c r="E473" s="27" t="str">
        <f t="shared" si="400"/>
        <v>38 ans, 9 mois et 29 jours</v>
      </c>
      <c r="F473" s="27" t="s">
        <v>35</v>
      </c>
      <c r="H473" s="26" t="str">
        <f t="shared" si="384"/>
        <v>34 ans, 9 mois et 29 jours</v>
      </c>
      <c r="I473" s="29" t="str">
        <f t="shared" si="371"/>
        <v>36 ans, 2 mois et 29 jours</v>
      </c>
      <c r="J473" s="28">
        <f t="shared" si="403"/>
        <v>56766</v>
      </c>
      <c r="K473" s="29">
        <f t="shared" si="401"/>
        <v>56795</v>
      </c>
      <c r="M473" s="30" t="str">
        <f t="shared" ca="1" si="404"/>
        <v/>
      </c>
      <c r="O473" s="31">
        <f t="shared" si="407"/>
        <v>0</v>
      </c>
      <c r="P473" s="31">
        <f t="shared" si="402"/>
        <v>0</v>
      </c>
      <c r="Y473" s="114" t="str">
        <f t="shared" si="397"/>
        <v/>
      </c>
      <c r="AB473" s="120" t="str">
        <f t="shared" si="368"/>
        <v/>
      </c>
      <c r="AC473" s="313"/>
      <c r="AD473" s="112"/>
      <c r="AE473" s="324"/>
      <c r="AF473" s="316"/>
      <c r="AG473" s="323"/>
    </row>
    <row r="474" spans="1:33" ht="15" customHeight="1" x14ac:dyDescent="0.25">
      <c r="A474" s="1">
        <v>467</v>
      </c>
      <c r="B474" s="328"/>
      <c r="C474" s="24" t="str">
        <f t="shared" si="395"/>
        <v xml:space="preserve">62 ans </v>
      </c>
      <c r="D474" s="25">
        <f t="shared" si="396"/>
        <v>2055</v>
      </c>
      <c r="E474" s="27" t="str">
        <f t="shared" si="400"/>
        <v>38 ans, 10 mois et 30 jours</v>
      </c>
      <c r="F474" s="27" t="s">
        <v>35</v>
      </c>
      <c r="H474" s="26" t="str">
        <f t="shared" si="384"/>
        <v>34 ans, 10 mois et 30 jours</v>
      </c>
      <c r="I474" s="29" t="str">
        <f t="shared" si="371"/>
        <v>36 ans, 3 mois et 30 jours</v>
      </c>
      <c r="J474" s="28">
        <f t="shared" si="403"/>
        <v>56796</v>
      </c>
      <c r="K474" s="29">
        <f t="shared" si="401"/>
        <v>56826</v>
      </c>
      <c r="M474" s="30" t="str">
        <f t="shared" ca="1" si="404"/>
        <v/>
      </c>
      <c r="O474" s="31">
        <f t="shared" si="407"/>
        <v>0</v>
      </c>
      <c r="P474" s="31">
        <f t="shared" si="402"/>
        <v>0</v>
      </c>
      <c r="Y474" s="114" t="str">
        <f t="shared" si="397"/>
        <v/>
      </c>
      <c r="AB474" s="120" t="str">
        <f t="shared" si="368"/>
        <v/>
      </c>
      <c r="AC474" s="311">
        <f>SUM(Y474:Y476)</f>
        <v>0</v>
      </c>
      <c r="AD474" s="112"/>
      <c r="AE474" s="324">
        <v>156</v>
      </c>
      <c r="AF474" s="314">
        <f t="shared" ref="AF474" ca="1" si="416">OFFSET($AJ$13,((MOD(ROW(AE475)*4,3)/2)+1)*COUNTA(AE474)+IF(((MOD(ROW(AE475)*4,3)/2)+1)*COUNTA(AE474)=2,INT(ROW(AE468)/12),0),)</f>
        <v>0</v>
      </c>
      <c r="AG474" s="323" t="str">
        <f t="shared" ref="AG474" si="417">IF(AC474=0,"",IF(AC474&lt;AF474,"Alerte !",1))</f>
        <v/>
      </c>
    </row>
    <row r="475" spans="1:33" ht="15" customHeight="1" x14ac:dyDescent="0.25">
      <c r="A475" s="1">
        <v>468</v>
      </c>
      <c r="B475" s="328"/>
      <c r="C475" s="24" t="str">
        <f t="shared" si="395"/>
        <v xml:space="preserve">62 ans </v>
      </c>
      <c r="D475" s="25">
        <f t="shared" si="396"/>
        <v>2055</v>
      </c>
      <c r="E475" s="27" t="str">
        <f t="shared" si="400"/>
        <v>38 ans, 11 mois et 30 jours</v>
      </c>
      <c r="F475" s="27" t="s">
        <v>35</v>
      </c>
      <c r="H475" s="26" t="str">
        <f t="shared" si="384"/>
        <v>34 ans, 11 mois et 30 jours</v>
      </c>
      <c r="I475" s="29" t="str">
        <f t="shared" si="371"/>
        <v>36 ans, 4 mois et 30 jours</v>
      </c>
      <c r="J475" s="28">
        <f t="shared" si="403"/>
        <v>56827</v>
      </c>
      <c r="K475" s="29">
        <f t="shared" si="401"/>
        <v>56857</v>
      </c>
      <c r="M475" s="30" t="str">
        <f t="shared" ca="1" si="404"/>
        <v/>
      </c>
      <c r="O475" s="31">
        <f t="shared" si="407"/>
        <v>0</v>
      </c>
      <c r="P475" s="31">
        <f t="shared" si="402"/>
        <v>0</v>
      </c>
      <c r="Y475" s="114" t="str">
        <f t="shared" si="397"/>
        <v/>
      </c>
      <c r="AB475" s="120" t="str">
        <f t="shared" si="368"/>
        <v/>
      </c>
      <c r="AC475" s="312"/>
      <c r="AD475" s="112"/>
      <c r="AE475" s="324"/>
      <c r="AF475" s="315"/>
      <c r="AG475" s="323"/>
    </row>
    <row r="476" spans="1:33" ht="15" customHeight="1" thickBot="1" x14ac:dyDescent="0.3">
      <c r="A476" s="1">
        <v>469</v>
      </c>
      <c r="B476" s="328"/>
      <c r="C476" s="24" t="str">
        <f t="shared" si="395"/>
        <v xml:space="preserve">62 ans </v>
      </c>
      <c r="D476" s="25">
        <f t="shared" si="396"/>
        <v>2055</v>
      </c>
      <c r="E476" s="27" t="str">
        <f t="shared" si="400"/>
        <v>39 ans, 0 mois et 29 jours</v>
      </c>
      <c r="F476" s="27" t="s">
        <v>35</v>
      </c>
      <c r="H476" s="26" t="str">
        <f t="shared" si="384"/>
        <v>35 ans, 0 mois et 29 jours</v>
      </c>
      <c r="I476" s="29" t="str">
        <f t="shared" si="371"/>
        <v>36 ans, 5 mois et 29 jours</v>
      </c>
      <c r="J476" s="28">
        <f t="shared" si="403"/>
        <v>56858</v>
      </c>
      <c r="K476" s="29">
        <f t="shared" si="401"/>
        <v>56887</v>
      </c>
      <c r="M476" s="30" t="str">
        <f t="shared" ca="1" si="404"/>
        <v/>
      </c>
      <c r="O476" s="31">
        <f t="shared" si="407"/>
        <v>0</v>
      </c>
      <c r="P476" s="31">
        <f t="shared" si="402"/>
        <v>0</v>
      </c>
      <c r="Y476" s="114" t="str">
        <f t="shared" si="397"/>
        <v/>
      </c>
      <c r="AB476" s="120" t="str">
        <f t="shared" si="368"/>
        <v/>
      </c>
      <c r="AC476" s="313"/>
      <c r="AD476" s="112"/>
      <c r="AE476" s="324"/>
      <c r="AF476" s="316"/>
      <c r="AG476" s="323"/>
    </row>
    <row r="477" spans="1:33" ht="15" customHeight="1" x14ac:dyDescent="0.25">
      <c r="A477" s="1">
        <v>470</v>
      </c>
      <c r="B477" s="328"/>
      <c r="C477" s="24" t="str">
        <f t="shared" si="395"/>
        <v xml:space="preserve">62 ans </v>
      </c>
      <c r="D477" s="25">
        <f t="shared" si="396"/>
        <v>2055</v>
      </c>
      <c r="E477" s="27" t="str">
        <f t="shared" si="400"/>
        <v>39 ans, 1 mois et 30 jours</v>
      </c>
      <c r="F477" s="27" t="s">
        <v>35</v>
      </c>
      <c r="H477" s="26" t="str">
        <f t="shared" si="384"/>
        <v>35 ans, 1 mois et 30 jours</v>
      </c>
      <c r="I477" s="29" t="str">
        <f t="shared" si="371"/>
        <v>36 ans, 6 mois et 30 jours</v>
      </c>
      <c r="J477" s="28">
        <f t="shared" si="403"/>
        <v>56888</v>
      </c>
      <c r="K477" s="29">
        <f t="shared" si="401"/>
        <v>56918</v>
      </c>
      <c r="M477" s="30" t="str">
        <f t="shared" ca="1" si="404"/>
        <v/>
      </c>
      <c r="O477" s="31">
        <f t="shared" si="407"/>
        <v>0</v>
      </c>
      <c r="P477" s="31">
        <f t="shared" si="402"/>
        <v>0</v>
      </c>
      <c r="Y477" s="114" t="str">
        <f t="shared" si="397"/>
        <v/>
      </c>
      <c r="AB477" s="120" t="str">
        <f t="shared" si="368"/>
        <v/>
      </c>
      <c r="AC477" s="311">
        <f>SUM(Y477:Y479)</f>
        <v>0</v>
      </c>
      <c r="AD477" s="112"/>
      <c r="AE477" s="324">
        <v>157</v>
      </c>
      <c r="AF477" s="314">
        <f t="shared" ref="AF477" ca="1" si="418">OFFSET($AJ$13,((MOD(ROW(AE478)*4,3)/2)+1)*COUNTA(AE477)+IF(((MOD(ROW(AE478)*4,3)/2)+1)*COUNTA(AE477)=2,INT(ROW(AE471)/12),0),)</f>
        <v>0</v>
      </c>
      <c r="AG477" s="323" t="str">
        <f t="shared" ref="AG477" si="419">IF(AC477=0,"",IF(AC477&lt;AF477,"Alerte !",1))</f>
        <v/>
      </c>
    </row>
    <row r="478" spans="1:33" ht="15" customHeight="1" x14ac:dyDescent="0.25">
      <c r="A478" s="1">
        <v>471</v>
      </c>
      <c r="B478" s="328"/>
      <c r="C478" s="24" t="str">
        <f t="shared" si="395"/>
        <v xml:space="preserve">62 ans </v>
      </c>
      <c r="D478" s="25">
        <f t="shared" si="396"/>
        <v>2055</v>
      </c>
      <c r="E478" s="27" t="str">
        <f t="shared" si="400"/>
        <v>39 ans, 2 mois et 29 jours</v>
      </c>
      <c r="F478" s="27" t="s">
        <v>35</v>
      </c>
      <c r="H478" s="26" t="str">
        <f t="shared" si="384"/>
        <v>35 ans, 2 mois et 29 jours</v>
      </c>
      <c r="I478" s="29" t="str">
        <f t="shared" si="371"/>
        <v>36 ans, 7 mois et 29 jours</v>
      </c>
      <c r="J478" s="28">
        <f t="shared" si="403"/>
        <v>56919</v>
      </c>
      <c r="K478" s="29">
        <f t="shared" si="401"/>
        <v>56948</v>
      </c>
      <c r="M478" s="30" t="str">
        <f t="shared" ca="1" si="404"/>
        <v/>
      </c>
      <c r="O478" s="31">
        <f t="shared" si="407"/>
        <v>0</v>
      </c>
      <c r="P478" s="31">
        <f t="shared" si="402"/>
        <v>0</v>
      </c>
      <c r="Y478" s="114" t="str">
        <f t="shared" si="397"/>
        <v/>
      </c>
      <c r="AB478" s="120" t="str">
        <f t="shared" si="368"/>
        <v/>
      </c>
      <c r="AC478" s="312"/>
      <c r="AD478" s="112"/>
      <c r="AE478" s="324"/>
      <c r="AF478" s="315"/>
      <c r="AG478" s="323"/>
    </row>
    <row r="479" spans="1:33" ht="15" customHeight="1" thickBot="1" x14ac:dyDescent="0.3">
      <c r="A479" s="1">
        <v>472</v>
      </c>
      <c r="B479" s="328"/>
      <c r="C479" s="24" t="str">
        <f t="shared" si="395"/>
        <v xml:space="preserve">62 ans </v>
      </c>
      <c r="D479" s="25">
        <f t="shared" si="396"/>
        <v>2055</v>
      </c>
      <c r="E479" s="27" t="str">
        <f t="shared" si="400"/>
        <v>39 ans, 3 mois et 30 jours</v>
      </c>
      <c r="F479" s="27" t="s">
        <v>35</v>
      </c>
      <c r="H479" s="26" t="str">
        <f t="shared" si="384"/>
        <v>35 ans, 3 mois et 30 jours</v>
      </c>
      <c r="I479" s="29" t="str">
        <f t="shared" si="371"/>
        <v>36 ans, 8 mois et 30 jours</v>
      </c>
      <c r="J479" s="28">
        <f t="shared" si="403"/>
        <v>56949</v>
      </c>
      <c r="K479" s="29">
        <f t="shared" si="401"/>
        <v>56979</v>
      </c>
      <c r="M479" s="30" t="str">
        <f t="shared" ca="1" si="404"/>
        <v/>
      </c>
      <c r="O479" s="31">
        <f t="shared" si="407"/>
        <v>0</v>
      </c>
      <c r="P479" s="31">
        <f t="shared" si="402"/>
        <v>0</v>
      </c>
      <c r="Y479" s="114" t="str">
        <f t="shared" si="397"/>
        <v/>
      </c>
      <c r="AB479" s="120" t="str">
        <f t="shared" si="368"/>
        <v/>
      </c>
      <c r="AC479" s="313"/>
      <c r="AD479" s="112"/>
      <c r="AE479" s="324"/>
      <c r="AF479" s="316"/>
      <c r="AG479" s="323"/>
    </row>
    <row r="480" spans="1:33" ht="15" customHeight="1" x14ac:dyDescent="0.25">
      <c r="A480" s="1">
        <v>473</v>
      </c>
      <c r="B480" s="328" t="s">
        <v>80</v>
      </c>
      <c r="C480" s="24" t="str">
        <f t="shared" si="395"/>
        <v xml:space="preserve">62 ans </v>
      </c>
      <c r="D480" s="25">
        <f t="shared" si="396"/>
        <v>2056</v>
      </c>
      <c r="E480" s="27" t="str">
        <f t="shared" si="400"/>
        <v>39 ans, 4 mois et 30 jours</v>
      </c>
      <c r="F480" s="27" t="s">
        <v>35</v>
      </c>
      <c r="H480" s="26" t="str">
        <f t="shared" si="384"/>
        <v>35 ans, 4 mois et 30 jours</v>
      </c>
      <c r="I480" s="29" t="str">
        <f t="shared" si="371"/>
        <v>36 ans, 9 mois et 30 jours</v>
      </c>
      <c r="J480" s="28">
        <f t="shared" si="403"/>
        <v>56980</v>
      </c>
      <c r="K480" s="29">
        <f t="shared" si="401"/>
        <v>57010</v>
      </c>
      <c r="M480" s="30" t="str">
        <f t="shared" ca="1" si="404"/>
        <v/>
      </c>
      <c r="O480" s="31">
        <f t="shared" si="407"/>
        <v>0</v>
      </c>
      <c r="P480" s="31">
        <f t="shared" si="402"/>
        <v>0</v>
      </c>
      <c r="Y480" s="114" t="str">
        <f t="shared" si="397"/>
        <v/>
      </c>
      <c r="AB480" s="120" t="str">
        <f t="shared" si="368"/>
        <v/>
      </c>
      <c r="AC480" s="311">
        <f>SUM(Y480:Y482)</f>
        <v>0</v>
      </c>
      <c r="AD480" s="112"/>
      <c r="AE480" s="324">
        <v>158</v>
      </c>
      <c r="AF480" s="314">
        <f t="shared" ref="AF480" ca="1" si="420">OFFSET($AJ$13,((MOD(ROW(AE481)*4,3)/2)+1)*COUNTA(AE480)+IF(((MOD(ROW(AE481)*4,3)/2)+1)*COUNTA(AE480)=2,INT(ROW(AE474)/12),0),)</f>
        <v>0</v>
      </c>
      <c r="AG480" s="323" t="str">
        <f t="shared" ref="AG480" si="421">IF(AC480=0,"",IF(AC480&lt;AF480,"Alerte !",1))</f>
        <v/>
      </c>
    </row>
    <row r="481" spans="1:33" ht="15" customHeight="1" x14ac:dyDescent="0.25">
      <c r="A481" s="1">
        <v>474</v>
      </c>
      <c r="B481" s="328"/>
      <c r="C481" s="24" t="str">
        <f t="shared" si="395"/>
        <v xml:space="preserve">63 ans </v>
      </c>
      <c r="D481" s="25">
        <f t="shared" si="396"/>
        <v>2056</v>
      </c>
      <c r="E481" s="27" t="str">
        <f t="shared" si="400"/>
        <v>39 ans, 5 mois et 28 jours</v>
      </c>
      <c r="F481" s="27" t="s">
        <v>35</v>
      </c>
      <c r="H481" s="26" t="str">
        <f t="shared" si="384"/>
        <v>35 ans, 5 mois et 28 jours</v>
      </c>
      <c r="I481" s="29" t="str">
        <f t="shared" si="371"/>
        <v>36 ans, 10 mois et 28 jours</v>
      </c>
      <c r="J481" s="28">
        <f t="shared" si="403"/>
        <v>57011</v>
      </c>
      <c r="K481" s="29">
        <f t="shared" si="401"/>
        <v>57039</v>
      </c>
      <c r="M481" s="30" t="str">
        <f t="shared" ca="1" si="404"/>
        <v/>
      </c>
      <c r="O481" s="31">
        <f t="shared" si="407"/>
        <v>0</v>
      </c>
      <c r="P481" s="31">
        <f t="shared" si="402"/>
        <v>0</v>
      </c>
      <c r="Y481" s="114" t="str">
        <f t="shared" si="397"/>
        <v/>
      </c>
      <c r="AB481" s="120" t="str">
        <f t="shared" si="368"/>
        <v/>
      </c>
      <c r="AC481" s="312"/>
      <c r="AD481" s="112"/>
      <c r="AE481" s="324"/>
      <c r="AF481" s="315"/>
      <c r="AG481" s="323"/>
    </row>
    <row r="482" spans="1:33" ht="15" customHeight="1" thickBot="1" x14ac:dyDescent="0.3">
      <c r="A482" s="1">
        <v>475</v>
      </c>
      <c r="B482" s="328"/>
      <c r="C482" s="24" t="str">
        <f t="shared" si="395"/>
        <v xml:space="preserve">63 ans </v>
      </c>
      <c r="D482" s="25">
        <f t="shared" si="396"/>
        <v>2056</v>
      </c>
      <c r="E482" s="27" t="str">
        <f t="shared" si="400"/>
        <v>39 ans, 6 mois et 30 jours</v>
      </c>
      <c r="F482" s="27" t="s">
        <v>35</v>
      </c>
      <c r="H482" s="26" t="str">
        <f t="shared" si="384"/>
        <v>35 ans, 6 mois et 30 jours</v>
      </c>
      <c r="I482" s="29" t="str">
        <f t="shared" si="371"/>
        <v>36 ans, 11 mois et 30 jours</v>
      </c>
      <c r="J482" s="28">
        <f t="shared" si="403"/>
        <v>57040</v>
      </c>
      <c r="K482" s="29">
        <f t="shared" si="401"/>
        <v>57070</v>
      </c>
      <c r="M482" s="30" t="str">
        <f t="shared" ca="1" si="404"/>
        <v/>
      </c>
      <c r="O482" s="31">
        <f t="shared" si="407"/>
        <v>0</v>
      </c>
      <c r="P482" s="31">
        <f t="shared" si="402"/>
        <v>0</v>
      </c>
      <c r="Y482" s="114" t="str">
        <f t="shared" si="397"/>
        <v/>
      </c>
      <c r="AB482" s="120" t="str">
        <f t="shared" si="368"/>
        <v/>
      </c>
      <c r="AC482" s="313"/>
      <c r="AD482" s="112"/>
      <c r="AE482" s="324"/>
      <c r="AF482" s="316"/>
      <c r="AG482" s="323"/>
    </row>
    <row r="483" spans="1:33" ht="15" customHeight="1" x14ac:dyDescent="0.25">
      <c r="A483" s="1">
        <v>476</v>
      </c>
      <c r="B483" s="328"/>
      <c r="C483" s="24" t="str">
        <f t="shared" si="395"/>
        <v xml:space="preserve">63 ans </v>
      </c>
      <c r="D483" s="25">
        <f t="shared" si="396"/>
        <v>2056</v>
      </c>
      <c r="E483" s="27" t="str">
        <f t="shared" si="400"/>
        <v>39 ans, 7 mois et 29 jours</v>
      </c>
      <c r="F483" s="27" t="s">
        <v>35</v>
      </c>
      <c r="H483" s="26" t="str">
        <f t="shared" si="384"/>
        <v>35 ans, 7 mois et 29 jours</v>
      </c>
      <c r="I483" s="29" t="str">
        <f t="shared" si="371"/>
        <v>37 ans, 0 mois et 29 jours</v>
      </c>
      <c r="J483" s="28">
        <f t="shared" si="403"/>
        <v>57071</v>
      </c>
      <c r="K483" s="29">
        <f t="shared" si="401"/>
        <v>57100</v>
      </c>
      <c r="M483" s="30" t="str">
        <f t="shared" ca="1" si="404"/>
        <v/>
      </c>
      <c r="O483" s="31">
        <f t="shared" si="407"/>
        <v>0</v>
      </c>
      <c r="P483" s="31">
        <f t="shared" si="402"/>
        <v>0</v>
      </c>
      <c r="Y483" s="114" t="str">
        <f t="shared" si="397"/>
        <v/>
      </c>
      <c r="AB483" s="120" t="str">
        <f t="shared" si="368"/>
        <v/>
      </c>
      <c r="AC483" s="311">
        <f>SUM(Y483:Y485)</f>
        <v>0</v>
      </c>
      <c r="AD483" s="112"/>
      <c r="AE483" s="324">
        <v>159</v>
      </c>
      <c r="AF483" s="314">
        <f t="shared" ref="AF483" ca="1" si="422">OFFSET($AJ$13,((MOD(ROW(AE484)*4,3)/2)+1)*COUNTA(AE483)+IF(((MOD(ROW(AE484)*4,3)/2)+1)*COUNTA(AE483)=2,INT(ROW(AE477)/12),0),)</f>
        <v>0</v>
      </c>
      <c r="AG483" s="323" t="str">
        <f t="shared" ref="AG483" si="423">IF(AC483=0,"",IF(AC483&lt;AF483,"Alerte !",1))</f>
        <v/>
      </c>
    </row>
    <row r="484" spans="1:33" ht="15" customHeight="1" x14ac:dyDescent="0.25">
      <c r="A484" s="1">
        <v>477</v>
      </c>
      <c r="B484" s="328"/>
      <c r="C484" s="24" t="str">
        <f t="shared" si="395"/>
        <v xml:space="preserve">63 ans </v>
      </c>
      <c r="D484" s="25">
        <f t="shared" si="396"/>
        <v>2056</v>
      </c>
      <c r="E484" s="27" t="str">
        <f t="shared" si="400"/>
        <v>39 ans, 8 mois et 30 jours</v>
      </c>
      <c r="F484" s="27" t="s">
        <v>35</v>
      </c>
      <c r="H484" s="26" t="str">
        <f t="shared" si="384"/>
        <v>35 ans, 8 mois et 30 jours</v>
      </c>
      <c r="I484" s="29" t="str">
        <f t="shared" si="371"/>
        <v>37 ans, 1 mois et 30 jours</v>
      </c>
      <c r="J484" s="28">
        <f t="shared" si="403"/>
        <v>57101</v>
      </c>
      <c r="K484" s="29">
        <f t="shared" si="401"/>
        <v>57131</v>
      </c>
      <c r="M484" s="30" t="str">
        <f t="shared" ca="1" si="404"/>
        <v/>
      </c>
      <c r="O484" s="31">
        <f t="shared" si="407"/>
        <v>0</v>
      </c>
      <c r="P484" s="31">
        <f t="shared" si="402"/>
        <v>0</v>
      </c>
      <c r="Y484" s="114" t="str">
        <f t="shared" si="397"/>
        <v/>
      </c>
      <c r="AB484" s="120" t="str">
        <f t="shared" ref="AB484:AB523" si="424">IF(Y484="","",Y484-Z484-AA484)</f>
        <v/>
      </c>
      <c r="AC484" s="312"/>
      <c r="AD484" s="112"/>
      <c r="AE484" s="324"/>
      <c r="AF484" s="315"/>
      <c r="AG484" s="323"/>
    </row>
    <row r="485" spans="1:33" ht="15" customHeight="1" thickBot="1" x14ac:dyDescent="0.3">
      <c r="A485" s="1">
        <v>478</v>
      </c>
      <c r="B485" s="328"/>
      <c r="C485" s="24" t="str">
        <f t="shared" si="395"/>
        <v xml:space="preserve">63 ans </v>
      </c>
      <c r="D485" s="25">
        <f t="shared" si="396"/>
        <v>2056</v>
      </c>
      <c r="E485" s="27" t="str">
        <f t="shared" si="400"/>
        <v>39 ans, 9 mois et 29 jours</v>
      </c>
      <c r="F485" s="27" t="s">
        <v>35</v>
      </c>
      <c r="H485" s="26" t="str">
        <f t="shared" si="384"/>
        <v>35 ans, 9 mois et 29 jours</v>
      </c>
      <c r="I485" s="29" t="str">
        <f t="shared" si="371"/>
        <v>37 ans, 2 mois et 29 jours</v>
      </c>
      <c r="J485" s="28">
        <f t="shared" si="403"/>
        <v>57132</v>
      </c>
      <c r="K485" s="29">
        <f t="shared" si="401"/>
        <v>57161</v>
      </c>
      <c r="M485" s="30" t="str">
        <f t="shared" ca="1" si="404"/>
        <v/>
      </c>
      <c r="O485" s="31">
        <f t="shared" si="407"/>
        <v>0</v>
      </c>
      <c r="P485" s="31">
        <f t="shared" si="402"/>
        <v>0</v>
      </c>
      <c r="Y485" s="114" t="str">
        <f t="shared" si="397"/>
        <v/>
      </c>
      <c r="AB485" s="120" t="str">
        <f t="shared" si="424"/>
        <v/>
      </c>
      <c r="AC485" s="313"/>
      <c r="AD485" s="112"/>
      <c r="AE485" s="324"/>
      <c r="AF485" s="316"/>
      <c r="AG485" s="323"/>
    </row>
    <row r="486" spans="1:33" ht="15" customHeight="1" x14ac:dyDescent="0.25">
      <c r="A486" s="1">
        <v>479</v>
      </c>
      <c r="B486" s="328"/>
      <c r="C486" s="24" t="str">
        <f t="shared" si="395"/>
        <v xml:space="preserve">63 ans </v>
      </c>
      <c r="D486" s="25">
        <f t="shared" si="396"/>
        <v>2056</v>
      </c>
      <c r="E486" s="27" t="str">
        <f t="shared" si="400"/>
        <v>39 ans, 10 mois et 30 jours</v>
      </c>
      <c r="F486" s="27" t="s">
        <v>35</v>
      </c>
      <c r="H486" s="26" t="str">
        <f t="shared" si="384"/>
        <v>35 ans, 10 mois et 30 jours</v>
      </c>
      <c r="I486" s="29" t="str">
        <f t="shared" si="371"/>
        <v>37 ans, 3 mois et 30 jours</v>
      </c>
      <c r="J486" s="28">
        <f t="shared" si="403"/>
        <v>57162</v>
      </c>
      <c r="K486" s="29">
        <f t="shared" si="401"/>
        <v>57192</v>
      </c>
      <c r="M486" s="30" t="str">
        <f t="shared" ca="1" si="404"/>
        <v/>
      </c>
      <c r="O486" s="31">
        <f t="shared" si="407"/>
        <v>0</v>
      </c>
      <c r="P486" s="31">
        <f t="shared" si="402"/>
        <v>0</v>
      </c>
      <c r="Y486" s="114" t="str">
        <f t="shared" si="397"/>
        <v/>
      </c>
      <c r="AB486" s="120" t="str">
        <f t="shared" si="424"/>
        <v/>
      </c>
      <c r="AC486" s="311">
        <f>SUM(Y486:Y488)</f>
        <v>0</v>
      </c>
      <c r="AD486" s="112"/>
      <c r="AE486" s="324">
        <v>160</v>
      </c>
      <c r="AF486" s="314">
        <f t="shared" ref="AF486" ca="1" si="425">OFFSET($AJ$13,((MOD(ROW(AE487)*4,3)/2)+1)*COUNTA(AE486)+IF(((MOD(ROW(AE487)*4,3)/2)+1)*COUNTA(AE486)=2,INT(ROW(AE480)/12),0),)</f>
        <v>0</v>
      </c>
      <c r="AG486" s="323" t="str">
        <f t="shared" ref="AG486" si="426">IF(AC486=0,"",IF(AC486&lt;AF486,"Alerte !",1))</f>
        <v/>
      </c>
    </row>
    <row r="487" spans="1:33" ht="15" customHeight="1" x14ac:dyDescent="0.25">
      <c r="A487" s="1">
        <v>480</v>
      </c>
      <c r="B487" s="328"/>
      <c r="C487" s="24" t="str">
        <f t="shared" si="395"/>
        <v xml:space="preserve">63 ans </v>
      </c>
      <c r="D487" s="25">
        <f t="shared" si="396"/>
        <v>2056</v>
      </c>
      <c r="E487" s="27" t="str">
        <f t="shared" si="400"/>
        <v>39 ans, 11 mois et 30 jours</v>
      </c>
      <c r="F487" s="27" t="s">
        <v>35</v>
      </c>
      <c r="H487" s="26" t="str">
        <f t="shared" si="384"/>
        <v>35 ans, 11 mois et 30 jours</v>
      </c>
      <c r="I487" s="29" t="str">
        <f t="shared" ref="I487:I523" si="427">IF(A487="","",DATEDIF($J$39,K487,"y")&amp;IF(DATEDIF($J$39,K487,"y")&gt;1," ans, "," an, ")&amp;DATEDIF($J$39,K487,"ym")&amp;" mois et "&amp;DATEDIF($J$39,K487,"md")&amp;IF(DATEDIF(
$J$39,K487,"md")&gt;1," jours"," jour"))</f>
        <v>37 ans, 4 mois et 30 jours</v>
      </c>
      <c r="J487" s="28">
        <f t="shared" si="403"/>
        <v>57193</v>
      </c>
      <c r="K487" s="29">
        <f t="shared" si="401"/>
        <v>57223</v>
      </c>
      <c r="M487" s="30" t="str">
        <f t="shared" ca="1" si="404"/>
        <v/>
      </c>
      <c r="O487" s="31">
        <f t="shared" si="407"/>
        <v>0</v>
      </c>
      <c r="P487" s="31">
        <f t="shared" si="402"/>
        <v>0</v>
      </c>
      <c r="Y487" s="114" t="str">
        <f t="shared" si="397"/>
        <v/>
      </c>
      <c r="AB487" s="120" t="str">
        <f t="shared" si="424"/>
        <v/>
      </c>
      <c r="AC487" s="312"/>
      <c r="AD487" s="112"/>
      <c r="AE487" s="324"/>
      <c r="AF487" s="315"/>
      <c r="AG487" s="323"/>
    </row>
    <row r="488" spans="1:33" ht="15" customHeight="1" thickBot="1" x14ac:dyDescent="0.3">
      <c r="A488" s="1">
        <v>481</v>
      </c>
      <c r="B488" s="328"/>
      <c r="C488" s="24" t="str">
        <f t="shared" si="395"/>
        <v xml:space="preserve">63 ans </v>
      </c>
      <c r="D488" s="25">
        <f t="shared" si="396"/>
        <v>2056</v>
      </c>
      <c r="E488" s="27" t="str">
        <f t="shared" si="400"/>
        <v>40 ans, 0 mois et 29 jours</v>
      </c>
      <c r="F488" s="27" t="s">
        <v>35</v>
      </c>
      <c r="H488" s="26" t="str">
        <f t="shared" si="384"/>
        <v>36 ans, 0 mois et 29 jours</v>
      </c>
      <c r="I488" s="29" t="str">
        <f t="shared" si="427"/>
        <v>37 ans, 5 mois et 29 jours</v>
      </c>
      <c r="J488" s="28">
        <f t="shared" si="403"/>
        <v>57224</v>
      </c>
      <c r="K488" s="29">
        <f t="shared" si="401"/>
        <v>57253</v>
      </c>
      <c r="M488" s="30" t="str">
        <f t="shared" ca="1" si="404"/>
        <v/>
      </c>
      <c r="O488" s="31">
        <f t="shared" si="407"/>
        <v>0</v>
      </c>
      <c r="P488" s="31">
        <f t="shared" si="402"/>
        <v>0</v>
      </c>
      <c r="Y488" s="114" t="str">
        <f t="shared" si="397"/>
        <v/>
      </c>
      <c r="AB488" s="120" t="str">
        <f t="shared" si="424"/>
        <v/>
      </c>
      <c r="AC488" s="313"/>
      <c r="AD488" s="112"/>
      <c r="AE488" s="324"/>
      <c r="AF488" s="316"/>
      <c r="AG488" s="323"/>
    </row>
    <row r="489" spans="1:33" ht="15" customHeight="1" x14ac:dyDescent="0.25">
      <c r="A489" s="1">
        <v>482</v>
      </c>
      <c r="B489" s="328"/>
      <c r="C489" s="24" t="str">
        <f t="shared" si="395"/>
        <v xml:space="preserve">63 ans </v>
      </c>
      <c r="D489" s="25">
        <f t="shared" si="396"/>
        <v>2056</v>
      </c>
      <c r="E489" s="27" t="str">
        <f t="shared" si="400"/>
        <v>40 ans, 1 mois et 30 jours</v>
      </c>
      <c r="F489" s="27" t="s">
        <v>35</v>
      </c>
      <c r="H489" s="26" t="str">
        <f t="shared" si="384"/>
        <v>36 ans, 1 mois et 30 jours</v>
      </c>
      <c r="I489" s="29" t="str">
        <f t="shared" si="427"/>
        <v>37 ans, 6 mois et 30 jours</v>
      </c>
      <c r="J489" s="28">
        <f t="shared" si="403"/>
        <v>57254</v>
      </c>
      <c r="K489" s="29">
        <f t="shared" si="401"/>
        <v>57284</v>
      </c>
      <c r="M489" s="30" t="str">
        <f t="shared" ca="1" si="404"/>
        <v/>
      </c>
      <c r="O489" s="31">
        <f t="shared" si="407"/>
        <v>0</v>
      </c>
      <c r="P489" s="31">
        <f t="shared" si="402"/>
        <v>0</v>
      </c>
      <c r="Y489" s="114" t="str">
        <f t="shared" si="397"/>
        <v/>
      </c>
      <c r="AB489" s="120" t="str">
        <f t="shared" si="424"/>
        <v/>
      </c>
      <c r="AC489" s="311">
        <f>SUM(Y489:Y491)</f>
        <v>0</v>
      </c>
      <c r="AD489" s="112"/>
      <c r="AE489" s="324">
        <v>161</v>
      </c>
      <c r="AF489" s="314">
        <f t="shared" ref="AF489" ca="1" si="428">OFFSET($AJ$13,((MOD(ROW(AE490)*4,3)/2)+1)*COUNTA(AE489)+IF(((MOD(ROW(AE490)*4,3)/2)+1)*COUNTA(AE489)=2,INT(ROW(AE483)/12),0),)</f>
        <v>0</v>
      </c>
      <c r="AG489" s="323" t="str">
        <f t="shared" ref="AG489" si="429">IF(AC489=0,"",IF(AC489&lt;AF489,"Alerte !",1))</f>
        <v/>
      </c>
    </row>
    <row r="490" spans="1:33" ht="15" customHeight="1" x14ac:dyDescent="0.25">
      <c r="A490" s="1">
        <v>483</v>
      </c>
      <c r="B490" s="328"/>
      <c r="C490" s="24" t="str">
        <f t="shared" si="395"/>
        <v xml:space="preserve">63 ans </v>
      </c>
      <c r="D490" s="25">
        <f t="shared" si="396"/>
        <v>2056</v>
      </c>
      <c r="E490" s="27" t="str">
        <f t="shared" si="400"/>
        <v>40 ans, 2 mois et 29 jours</v>
      </c>
      <c r="F490" s="27" t="s">
        <v>35</v>
      </c>
      <c r="H490" s="26" t="str">
        <f t="shared" si="384"/>
        <v>36 ans, 2 mois et 29 jours</v>
      </c>
      <c r="I490" s="29" t="str">
        <f t="shared" si="427"/>
        <v>37 ans, 7 mois et 29 jours</v>
      </c>
      <c r="J490" s="28">
        <f t="shared" si="403"/>
        <v>57285</v>
      </c>
      <c r="K490" s="29">
        <f t="shared" si="401"/>
        <v>57314</v>
      </c>
      <c r="M490" s="30" t="str">
        <f t="shared" ca="1" si="404"/>
        <v/>
      </c>
      <c r="O490" s="31">
        <f t="shared" si="407"/>
        <v>0</v>
      </c>
      <c r="P490" s="31">
        <f t="shared" si="402"/>
        <v>0</v>
      </c>
      <c r="Y490" s="114" t="str">
        <f t="shared" si="397"/>
        <v/>
      </c>
      <c r="AB490" s="120" t="str">
        <f t="shared" si="424"/>
        <v/>
      </c>
      <c r="AC490" s="312"/>
      <c r="AD490" s="112"/>
      <c r="AE490" s="324"/>
      <c r="AF490" s="315"/>
      <c r="AG490" s="323"/>
    </row>
    <row r="491" spans="1:33" ht="15" customHeight="1" thickBot="1" x14ac:dyDescent="0.3">
      <c r="A491" s="1">
        <v>484</v>
      </c>
      <c r="B491" s="328"/>
      <c r="C491" s="24" t="str">
        <f t="shared" si="395"/>
        <v xml:space="preserve">63 ans </v>
      </c>
      <c r="D491" s="25">
        <f t="shared" si="396"/>
        <v>2056</v>
      </c>
      <c r="E491" s="27" t="str">
        <f t="shared" si="400"/>
        <v>40 ans, 3 mois et 30 jours</v>
      </c>
      <c r="F491" s="27" t="s">
        <v>35</v>
      </c>
      <c r="H491" s="26" t="str">
        <f t="shared" si="384"/>
        <v>36 ans, 3 mois et 30 jours</v>
      </c>
      <c r="I491" s="29" t="str">
        <f t="shared" si="427"/>
        <v>37 ans, 8 mois et 30 jours</v>
      </c>
      <c r="J491" s="28">
        <f t="shared" si="403"/>
        <v>57315</v>
      </c>
      <c r="K491" s="29">
        <f t="shared" si="401"/>
        <v>57345</v>
      </c>
      <c r="M491" s="30" t="str">
        <f t="shared" ca="1" si="404"/>
        <v/>
      </c>
      <c r="O491" s="31">
        <f t="shared" si="407"/>
        <v>0</v>
      </c>
      <c r="P491" s="31">
        <f t="shared" si="402"/>
        <v>0</v>
      </c>
      <c r="Y491" s="114" t="str">
        <f t="shared" si="397"/>
        <v/>
      </c>
      <c r="AB491" s="120" t="str">
        <f t="shared" si="424"/>
        <v/>
      </c>
      <c r="AC491" s="313"/>
      <c r="AD491" s="112"/>
      <c r="AE491" s="324"/>
      <c r="AF491" s="316"/>
      <c r="AG491" s="323"/>
    </row>
    <row r="492" spans="1:33" ht="15" customHeight="1" x14ac:dyDescent="0.25">
      <c r="A492" s="1">
        <v>485</v>
      </c>
      <c r="B492" s="328" t="s">
        <v>81</v>
      </c>
      <c r="C492" s="24" t="str">
        <f t="shared" si="395"/>
        <v xml:space="preserve">63 ans </v>
      </c>
      <c r="D492" s="25">
        <f t="shared" si="396"/>
        <v>2057</v>
      </c>
      <c r="E492" s="27" t="str">
        <f t="shared" si="400"/>
        <v>40 ans, 4 mois et 30 jours</v>
      </c>
      <c r="F492" s="27" t="s">
        <v>35</v>
      </c>
      <c r="H492" s="26" t="str">
        <f t="shared" si="384"/>
        <v>36 ans, 4 mois et 30 jours</v>
      </c>
      <c r="I492" s="29" t="str">
        <f t="shared" si="427"/>
        <v>37 ans, 9 mois et 30 jours</v>
      </c>
      <c r="J492" s="28">
        <f t="shared" si="403"/>
        <v>57346</v>
      </c>
      <c r="K492" s="29">
        <f t="shared" si="401"/>
        <v>57376</v>
      </c>
      <c r="M492" s="30" t="str">
        <f t="shared" ca="1" si="404"/>
        <v/>
      </c>
      <c r="O492" s="31">
        <f t="shared" si="407"/>
        <v>0</v>
      </c>
      <c r="P492" s="31">
        <f t="shared" si="402"/>
        <v>0</v>
      </c>
      <c r="Y492" s="114" t="str">
        <f t="shared" si="397"/>
        <v/>
      </c>
      <c r="AB492" s="120" t="str">
        <f t="shared" si="424"/>
        <v/>
      </c>
      <c r="AC492" s="311">
        <f>SUM(Y492:Y494)</f>
        <v>0</v>
      </c>
      <c r="AD492" s="112"/>
      <c r="AE492" s="324">
        <v>162</v>
      </c>
      <c r="AF492" s="314">
        <f t="shared" ref="AF492" ca="1" si="430">OFFSET($AJ$13,((MOD(ROW(AE493)*4,3)/2)+1)*COUNTA(AE492)+IF(((MOD(ROW(AE493)*4,3)/2)+1)*COUNTA(AE492)=2,INT(ROW(AE486)/12),0),)</f>
        <v>0</v>
      </c>
      <c r="AG492" s="323" t="str">
        <f t="shared" ref="AG492" si="431">IF(AC492=0,"",IF(AC492&lt;AF492,"Alerte !",1))</f>
        <v/>
      </c>
    </row>
    <row r="493" spans="1:33" ht="15" customHeight="1" x14ac:dyDescent="0.25">
      <c r="A493" s="1">
        <v>486</v>
      </c>
      <c r="B493" s="328"/>
      <c r="C493" s="24" t="str">
        <f t="shared" si="395"/>
        <v xml:space="preserve">64 ans </v>
      </c>
      <c r="D493" s="25">
        <f t="shared" si="396"/>
        <v>2057</v>
      </c>
      <c r="E493" s="27" t="str">
        <f t="shared" si="400"/>
        <v>40 ans, 5 mois et 27 jours</v>
      </c>
      <c r="F493" s="27" t="s">
        <v>35</v>
      </c>
      <c r="H493" s="26" t="str">
        <f t="shared" si="384"/>
        <v>36 ans, 5 mois et 27 jours</v>
      </c>
      <c r="I493" s="29" t="str">
        <f t="shared" si="427"/>
        <v>37 ans, 10 mois et 27 jours</v>
      </c>
      <c r="J493" s="28">
        <f t="shared" si="403"/>
        <v>57377</v>
      </c>
      <c r="K493" s="29">
        <f t="shared" si="401"/>
        <v>57404</v>
      </c>
      <c r="M493" s="30" t="str">
        <f t="shared" ca="1" si="404"/>
        <v/>
      </c>
      <c r="O493" s="31">
        <f t="shared" si="407"/>
        <v>0</v>
      </c>
      <c r="P493" s="31">
        <f t="shared" si="402"/>
        <v>0</v>
      </c>
      <c r="Y493" s="114" t="str">
        <f t="shared" si="397"/>
        <v/>
      </c>
      <c r="AB493" s="120" t="str">
        <f t="shared" si="424"/>
        <v/>
      </c>
      <c r="AC493" s="312"/>
      <c r="AD493" s="112"/>
      <c r="AE493" s="324"/>
      <c r="AF493" s="315"/>
      <c r="AG493" s="323"/>
    </row>
    <row r="494" spans="1:33" ht="15" customHeight="1" thickBot="1" x14ac:dyDescent="0.3">
      <c r="A494" s="1">
        <v>487</v>
      </c>
      <c r="B494" s="328"/>
      <c r="C494" s="24" t="str">
        <f t="shared" si="395"/>
        <v xml:space="preserve">64 ans </v>
      </c>
      <c r="D494" s="25">
        <f t="shared" si="396"/>
        <v>2057</v>
      </c>
      <c r="E494" s="27" t="str">
        <f t="shared" si="400"/>
        <v>40 ans, 6 mois et 30 jours</v>
      </c>
      <c r="F494" s="27" t="s">
        <v>35</v>
      </c>
      <c r="H494" s="26" t="str">
        <f t="shared" si="384"/>
        <v>36 ans, 6 mois et 30 jours</v>
      </c>
      <c r="I494" s="29" t="str">
        <f t="shared" si="427"/>
        <v>37 ans, 11 mois et 30 jours</v>
      </c>
      <c r="J494" s="28">
        <f t="shared" si="403"/>
        <v>57405</v>
      </c>
      <c r="K494" s="29">
        <f t="shared" si="401"/>
        <v>57435</v>
      </c>
      <c r="M494" s="30" t="str">
        <f t="shared" ca="1" si="404"/>
        <v/>
      </c>
      <c r="O494" s="31">
        <f t="shared" si="407"/>
        <v>0</v>
      </c>
      <c r="P494" s="31">
        <f t="shared" si="402"/>
        <v>0</v>
      </c>
      <c r="Y494" s="114" t="str">
        <f t="shared" si="397"/>
        <v/>
      </c>
      <c r="AB494" s="120" t="str">
        <f t="shared" si="424"/>
        <v/>
      </c>
      <c r="AC494" s="313"/>
      <c r="AD494" s="112"/>
      <c r="AE494" s="324"/>
      <c r="AF494" s="316"/>
      <c r="AG494" s="323"/>
    </row>
    <row r="495" spans="1:33" ht="15" customHeight="1" x14ac:dyDescent="0.25">
      <c r="A495" s="1">
        <v>488</v>
      </c>
      <c r="B495" s="328"/>
      <c r="C495" s="24" t="str">
        <f t="shared" si="395"/>
        <v xml:space="preserve">64 ans </v>
      </c>
      <c r="D495" s="25">
        <f t="shared" si="396"/>
        <v>2057</v>
      </c>
      <c r="E495" s="27" t="str">
        <f t="shared" si="400"/>
        <v>40 ans, 7 mois et 29 jours</v>
      </c>
      <c r="F495" s="27" t="s">
        <v>35</v>
      </c>
      <c r="H495" s="26" t="str">
        <f t="shared" si="384"/>
        <v>36 ans, 7 mois et 29 jours</v>
      </c>
      <c r="I495" s="29" t="str">
        <f t="shared" si="427"/>
        <v>38 ans, 0 mois et 29 jours</v>
      </c>
      <c r="J495" s="28">
        <f t="shared" si="403"/>
        <v>57436</v>
      </c>
      <c r="K495" s="29">
        <f t="shared" si="401"/>
        <v>57465</v>
      </c>
      <c r="M495" s="30" t="str">
        <f t="shared" ca="1" si="404"/>
        <v/>
      </c>
      <c r="O495" s="31">
        <f t="shared" si="407"/>
        <v>0</v>
      </c>
      <c r="P495" s="31">
        <f t="shared" si="402"/>
        <v>0</v>
      </c>
      <c r="Y495" s="114" t="str">
        <f t="shared" si="397"/>
        <v/>
      </c>
      <c r="AB495" s="120" t="str">
        <f t="shared" si="424"/>
        <v/>
      </c>
      <c r="AC495" s="311">
        <f>SUM(Y495:Y497)</f>
        <v>0</v>
      </c>
      <c r="AD495" s="112"/>
      <c r="AE495" s="324">
        <v>163</v>
      </c>
      <c r="AF495" s="314">
        <f t="shared" ref="AF495" ca="1" si="432">OFFSET($AJ$13,((MOD(ROW(AE496)*4,3)/2)+1)*COUNTA(AE495)+IF(((MOD(ROW(AE496)*4,3)/2)+1)*COUNTA(AE495)=2,INT(ROW(AE489)/12),0),)</f>
        <v>0</v>
      </c>
      <c r="AG495" s="323" t="str">
        <f t="shared" ref="AG495" si="433">IF(AC495=0,"",IF(AC495&lt;AF495,"Alerte !",1))</f>
        <v/>
      </c>
    </row>
    <row r="496" spans="1:33" ht="15" customHeight="1" x14ac:dyDescent="0.25">
      <c r="A496" s="1">
        <v>489</v>
      </c>
      <c r="B496" s="328"/>
      <c r="C496" s="24" t="str">
        <f t="shared" si="395"/>
        <v xml:space="preserve">64 ans </v>
      </c>
      <c r="D496" s="25">
        <f t="shared" si="396"/>
        <v>2057</v>
      </c>
      <c r="E496" s="27" t="str">
        <f t="shared" si="400"/>
        <v>40 ans, 8 mois et 30 jours</v>
      </c>
      <c r="F496" s="27" t="s">
        <v>35</v>
      </c>
      <c r="H496" s="26" t="str">
        <f t="shared" si="384"/>
        <v>36 ans, 8 mois et 30 jours</v>
      </c>
      <c r="I496" s="29" t="str">
        <f t="shared" si="427"/>
        <v>38 ans, 1 mois et 30 jours</v>
      </c>
      <c r="J496" s="28">
        <f t="shared" si="403"/>
        <v>57466</v>
      </c>
      <c r="K496" s="29">
        <f t="shared" si="401"/>
        <v>57496</v>
      </c>
      <c r="M496" s="30" t="str">
        <f t="shared" ca="1" si="404"/>
        <v/>
      </c>
      <c r="O496" s="31">
        <f t="shared" si="407"/>
        <v>0</v>
      </c>
      <c r="P496" s="31">
        <f t="shared" si="402"/>
        <v>0</v>
      </c>
      <c r="Y496" s="114" t="str">
        <f t="shared" si="397"/>
        <v/>
      </c>
      <c r="AB496" s="120" t="str">
        <f t="shared" si="424"/>
        <v/>
      </c>
      <c r="AC496" s="312"/>
      <c r="AD496" s="112"/>
      <c r="AE496" s="324"/>
      <c r="AF496" s="315"/>
      <c r="AG496" s="323"/>
    </row>
    <row r="497" spans="1:33" ht="15" customHeight="1" thickBot="1" x14ac:dyDescent="0.3">
      <c r="A497" s="1">
        <v>490</v>
      </c>
      <c r="B497" s="328"/>
      <c r="C497" s="24" t="str">
        <f t="shared" si="395"/>
        <v xml:space="preserve">64 ans </v>
      </c>
      <c r="D497" s="25">
        <f t="shared" si="396"/>
        <v>2057</v>
      </c>
      <c r="E497" s="27" t="str">
        <f t="shared" si="400"/>
        <v>40 ans, 9 mois et 29 jours</v>
      </c>
      <c r="F497" s="27" t="s">
        <v>35</v>
      </c>
      <c r="H497" s="26" t="str">
        <f t="shared" si="384"/>
        <v>36 ans, 9 mois et 29 jours</v>
      </c>
      <c r="I497" s="29" t="str">
        <f t="shared" si="427"/>
        <v>38 ans, 2 mois et 29 jours</v>
      </c>
      <c r="J497" s="28">
        <f t="shared" si="403"/>
        <v>57497</v>
      </c>
      <c r="K497" s="29">
        <f t="shared" si="401"/>
        <v>57526</v>
      </c>
      <c r="M497" s="30" t="str">
        <f t="shared" ca="1" si="404"/>
        <v/>
      </c>
      <c r="O497" s="31">
        <f t="shared" si="407"/>
        <v>0</v>
      </c>
      <c r="P497" s="31">
        <f t="shared" si="402"/>
        <v>0</v>
      </c>
      <c r="Y497" s="114" t="str">
        <f t="shared" si="397"/>
        <v/>
      </c>
      <c r="AB497" s="120" t="str">
        <f t="shared" si="424"/>
        <v/>
      </c>
      <c r="AC497" s="313"/>
      <c r="AD497" s="112"/>
      <c r="AE497" s="324"/>
      <c r="AF497" s="316"/>
      <c r="AG497" s="323"/>
    </row>
    <row r="498" spans="1:33" ht="15" customHeight="1" x14ac:dyDescent="0.25">
      <c r="A498" s="1">
        <v>491</v>
      </c>
      <c r="B498" s="328"/>
      <c r="C498" s="24" t="str">
        <f t="shared" si="395"/>
        <v xml:space="preserve">64 ans </v>
      </c>
      <c r="D498" s="25">
        <f t="shared" si="396"/>
        <v>2057</v>
      </c>
      <c r="E498" s="27" t="str">
        <f t="shared" si="400"/>
        <v>40 ans, 10 mois et 30 jours</v>
      </c>
      <c r="F498" s="27" t="s">
        <v>35</v>
      </c>
      <c r="H498" s="26" t="str">
        <f t="shared" si="384"/>
        <v>36 ans, 10 mois et 30 jours</v>
      </c>
      <c r="I498" s="29" t="str">
        <f t="shared" si="427"/>
        <v>38 ans, 3 mois et 30 jours</v>
      </c>
      <c r="J498" s="28">
        <f t="shared" si="403"/>
        <v>57527</v>
      </c>
      <c r="K498" s="29">
        <f t="shared" si="401"/>
        <v>57557</v>
      </c>
      <c r="M498" s="30" t="str">
        <f t="shared" ca="1" si="404"/>
        <v/>
      </c>
      <c r="O498" s="31">
        <f t="shared" si="407"/>
        <v>0</v>
      </c>
      <c r="P498" s="31">
        <f t="shared" si="402"/>
        <v>0</v>
      </c>
      <c r="Y498" s="114" t="str">
        <f t="shared" si="397"/>
        <v/>
      </c>
      <c r="AB498" s="120" t="str">
        <f t="shared" si="424"/>
        <v/>
      </c>
      <c r="AC498" s="311">
        <f>SUM(Y498:Y500)</f>
        <v>0</v>
      </c>
      <c r="AD498" s="112"/>
      <c r="AE498" s="324">
        <v>164</v>
      </c>
      <c r="AF498" s="314">
        <f t="shared" ref="AF498" ca="1" si="434">OFFSET($AJ$13,((MOD(ROW(AE499)*4,3)/2)+1)*COUNTA(AE498)+IF(((MOD(ROW(AE499)*4,3)/2)+1)*COUNTA(AE498)=2,INT(ROW(AE492)/12),0),)</f>
        <v>0</v>
      </c>
      <c r="AG498" s="323" t="str">
        <f t="shared" ref="AG498" si="435">IF(AC498=0,"",IF(AC498&lt;AF498,"Alerte !",1))</f>
        <v/>
      </c>
    </row>
    <row r="499" spans="1:33" ht="15" customHeight="1" x14ac:dyDescent="0.25">
      <c r="A499" s="1">
        <v>492</v>
      </c>
      <c r="B499" s="328"/>
      <c r="C499" s="24" t="str">
        <f t="shared" si="395"/>
        <v xml:space="preserve">64 ans </v>
      </c>
      <c r="D499" s="25">
        <f t="shared" si="396"/>
        <v>2057</v>
      </c>
      <c r="E499" s="27" t="str">
        <f t="shared" si="400"/>
        <v>40 ans, 11 mois et 30 jours</v>
      </c>
      <c r="F499" s="27" t="s">
        <v>35</v>
      </c>
      <c r="H499" s="26" t="str">
        <f t="shared" si="384"/>
        <v>36 ans, 11 mois et 30 jours</v>
      </c>
      <c r="I499" s="29" t="str">
        <f t="shared" si="427"/>
        <v>38 ans, 4 mois et 30 jours</v>
      </c>
      <c r="J499" s="28">
        <f t="shared" si="403"/>
        <v>57558</v>
      </c>
      <c r="K499" s="29">
        <f t="shared" si="401"/>
        <v>57588</v>
      </c>
      <c r="M499" s="30" t="str">
        <f t="shared" ca="1" si="404"/>
        <v/>
      </c>
      <c r="O499" s="31">
        <f t="shared" si="407"/>
        <v>0</v>
      </c>
      <c r="P499" s="31">
        <f t="shared" si="402"/>
        <v>0</v>
      </c>
      <c r="Y499" s="114" t="str">
        <f t="shared" si="397"/>
        <v/>
      </c>
      <c r="AB499" s="120" t="str">
        <f t="shared" si="424"/>
        <v/>
      </c>
      <c r="AC499" s="312"/>
      <c r="AD499" s="112"/>
      <c r="AE499" s="324"/>
      <c r="AF499" s="315"/>
      <c r="AG499" s="323"/>
    </row>
    <row r="500" spans="1:33" ht="15" customHeight="1" thickBot="1" x14ac:dyDescent="0.3">
      <c r="A500" s="1">
        <v>493</v>
      </c>
      <c r="B500" s="328"/>
      <c r="C500" s="24" t="str">
        <f t="shared" si="395"/>
        <v xml:space="preserve">64 ans </v>
      </c>
      <c r="D500" s="25">
        <f t="shared" si="396"/>
        <v>2057</v>
      </c>
      <c r="E500" s="27" t="str">
        <f t="shared" si="400"/>
        <v>41 ans, 0 mois et 29 jours</v>
      </c>
      <c r="F500" s="27" t="s">
        <v>35</v>
      </c>
      <c r="H500" s="26" t="str">
        <f t="shared" si="384"/>
        <v>37 ans, 0 mois et 29 jours</v>
      </c>
      <c r="I500" s="29" t="str">
        <f t="shared" si="427"/>
        <v>38 ans, 5 mois et 29 jours</v>
      </c>
      <c r="J500" s="28">
        <f t="shared" si="403"/>
        <v>57589</v>
      </c>
      <c r="K500" s="29">
        <f t="shared" si="401"/>
        <v>57618</v>
      </c>
      <c r="M500" s="30" t="str">
        <f t="shared" ca="1" si="404"/>
        <v/>
      </c>
      <c r="O500" s="31">
        <f t="shared" si="407"/>
        <v>0</v>
      </c>
      <c r="P500" s="31">
        <f t="shared" si="402"/>
        <v>0</v>
      </c>
      <c r="Y500" s="114" t="str">
        <f t="shared" si="397"/>
        <v/>
      </c>
      <c r="AB500" s="120" t="str">
        <f t="shared" si="424"/>
        <v/>
      </c>
      <c r="AC500" s="313"/>
      <c r="AD500" s="112"/>
      <c r="AE500" s="324"/>
      <c r="AF500" s="316"/>
      <c r="AG500" s="323"/>
    </row>
    <row r="501" spans="1:33" ht="15" customHeight="1" x14ac:dyDescent="0.25">
      <c r="A501" s="1">
        <v>494</v>
      </c>
      <c r="B501" s="328"/>
      <c r="C501" s="24" t="str">
        <f t="shared" si="395"/>
        <v xml:space="preserve">64 ans </v>
      </c>
      <c r="D501" s="25">
        <f t="shared" si="396"/>
        <v>2057</v>
      </c>
      <c r="E501" s="27" t="str">
        <f t="shared" si="400"/>
        <v>41 ans, 1 mois et 30 jours</v>
      </c>
      <c r="F501" s="27" t="s">
        <v>35</v>
      </c>
      <c r="H501" s="26" t="str">
        <f t="shared" si="384"/>
        <v>37 ans, 1 mois et 30 jours</v>
      </c>
      <c r="I501" s="29" t="str">
        <f t="shared" si="427"/>
        <v>38 ans, 6 mois et 30 jours</v>
      </c>
      <c r="J501" s="28">
        <f t="shared" si="403"/>
        <v>57619</v>
      </c>
      <c r="K501" s="29">
        <f t="shared" si="401"/>
        <v>57649</v>
      </c>
      <c r="M501" s="30" t="str">
        <f t="shared" ca="1" si="404"/>
        <v/>
      </c>
      <c r="O501" s="31">
        <f t="shared" si="407"/>
        <v>0</v>
      </c>
      <c r="P501" s="31">
        <f t="shared" si="402"/>
        <v>0</v>
      </c>
      <c r="Y501" s="114" t="str">
        <f t="shared" si="397"/>
        <v/>
      </c>
      <c r="AB501" s="120" t="str">
        <f t="shared" si="424"/>
        <v/>
      </c>
      <c r="AC501" s="311">
        <f>SUM(Y501:Y503)</f>
        <v>0</v>
      </c>
      <c r="AD501" s="112"/>
      <c r="AE501" s="324">
        <v>165</v>
      </c>
      <c r="AF501" s="314">
        <f t="shared" ref="AF501" ca="1" si="436">OFFSET($AJ$13,((MOD(ROW(AE502)*4,3)/2)+1)*COUNTA(AE501)+IF(((MOD(ROW(AE502)*4,3)/2)+1)*COUNTA(AE501)=2,INT(ROW(AE495)/12),0),)</f>
        <v>0</v>
      </c>
      <c r="AG501" s="323" t="str">
        <f t="shared" ref="AG501" si="437">IF(AC501=0,"",IF(AC501&lt;AF501,"Alerte !",1))</f>
        <v/>
      </c>
    </row>
    <row r="502" spans="1:33" ht="15" customHeight="1" x14ac:dyDescent="0.25">
      <c r="A502" s="1">
        <v>495</v>
      </c>
      <c r="B502" s="328"/>
      <c r="C502" s="24" t="str">
        <f t="shared" si="395"/>
        <v xml:space="preserve">64 ans </v>
      </c>
      <c r="D502" s="25">
        <f t="shared" si="396"/>
        <v>2057</v>
      </c>
      <c r="E502" s="27" t="str">
        <f t="shared" si="400"/>
        <v>41 ans, 2 mois et 29 jours</v>
      </c>
      <c r="F502" s="27" t="s">
        <v>35</v>
      </c>
      <c r="H502" s="26" t="str">
        <f t="shared" si="384"/>
        <v>37 ans, 2 mois et 29 jours</v>
      </c>
      <c r="I502" s="29" t="str">
        <f t="shared" si="427"/>
        <v>38 ans, 7 mois et 29 jours</v>
      </c>
      <c r="J502" s="28">
        <f t="shared" si="403"/>
        <v>57650</v>
      </c>
      <c r="K502" s="29">
        <f t="shared" si="401"/>
        <v>57679</v>
      </c>
      <c r="M502" s="30" t="str">
        <f t="shared" ca="1" si="404"/>
        <v/>
      </c>
      <c r="O502" s="31">
        <f t="shared" si="407"/>
        <v>0</v>
      </c>
      <c r="P502" s="31">
        <f t="shared" si="402"/>
        <v>0</v>
      </c>
      <c r="Y502" s="114" t="str">
        <f t="shared" si="397"/>
        <v/>
      </c>
      <c r="AB502" s="120" t="str">
        <f t="shared" si="424"/>
        <v/>
      </c>
      <c r="AC502" s="312"/>
      <c r="AD502" s="112"/>
      <c r="AE502" s="324"/>
      <c r="AF502" s="315"/>
      <c r="AG502" s="323"/>
    </row>
    <row r="503" spans="1:33" ht="15" customHeight="1" thickBot="1" x14ac:dyDescent="0.3">
      <c r="A503" s="1">
        <v>496</v>
      </c>
      <c r="B503" s="328"/>
      <c r="C503" s="24" t="str">
        <f t="shared" si="395"/>
        <v xml:space="preserve">64 ans </v>
      </c>
      <c r="D503" s="25">
        <f t="shared" si="396"/>
        <v>2057</v>
      </c>
      <c r="E503" s="27" t="str">
        <f t="shared" si="400"/>
        <v>41 ans, 3 mois et 30 jours</v>
      </c>
      <c r="F503" s="27" t="s">
        <v>35</v>
      </c>
      <c r="H503" s="26" t="str">
        <f t="shared" si="384"/>
        <v>37 ans, 3 mois et 30 jours</v>
      </c>
      <c r="I503" s="29" t="str">
        <f t="shared" si="427"/>
        <v>38 ans, 8 mois et 30 jours</v>
      </c>
      <c r="J503" s="28">
        <f t="shared" si="403"/>
        <v>57680</v>
      </c>
      <c r="K503" s="29">
        <f t="shared" si="401"/>
        <v>57710</v>
      </c>
      <c r="M503" s="30" t="str">
        <f t="shared" ca="1" si="404"/>
        <v/>
      </c>
      <c r="O503" s="31">
        <f t="shared" si="407"/>
        <v>0</v>
      </c>
      <c r="P503" s="31">
        <f t="shared" si="402"/>
        <v>0</v>
      </c>
      <c r="Y503" s="114" t="str">
        <f t="shared" si="397"/>
        <v/>
      </c>
      <c r="AB503" s="120" t="str">
        <f t="shared" si="424"/>
        <v/>
      </c>
      <c r="AC503" s="313"/>
      <c r="AD503" s="112"/>
      <c r="AE503" s="324"/>
      <c r="AF503" s="316"/>
      <c r="AG503" s="323"/>
    </row>
    <row r="504" spans="1:33" ht="15" customHeight="1" x14ac:dyDescent="0.25">
      <c r="A504" s="1">
        <v>497</v>
      </c>
      <c r="B504" s="328" t="s">
        <v>82</v>
      </c>
      <c r="C504" s="24" t="str">
        <f t="shared" si="395"/>
        <v xml:space="preserve">64 ans </v>
      </c>
      <c r="D504" s="25">
        <f t="shared" si="396"/>
        <v>2058</v>
      </c>
      <c r="E504" s="27" t="str">
        <f t="shared" si="400"/>
        <v>41 ans, 4 mois et 30 jours</v>
      </c>
      <c r="F504" s="27" t="s">
        <v>35</v>
      </c>
      <c r="H504" s="26" t="str">
        <f t="shared" ref="H504:H523" si="438">IF(A504="","",DATEDIF($J$56,K504,"y")&amp;IF(DATEDIF($J$56,K504,"y")&gt;1," ans, "," an, ")&amp;DATEDIF($J$56,K504,"ym")&amp;" mois et "&amp;DATEDIF($J$56,K504,"md")&amp;IF(DATEDIF(
$J$56,K504,"md")&gt;1," jours"," jour"))</f>
        <v>37 ans, 4 mois et 30 jours</v>
      </c>
      <c r="I504" s="29" t="str">
        <f t="shared" si="427"/>
        <v>38 ans, 9 mois et 30 jours</v>
      </c>
      <c r="J504" s="28">
        <f t="shared" si="403"/>
        <v>57711</v>
      </c>
      <c r="K504" s="29">
        <f t="shared" si="401"/>
        <v>57741</v>
      </c>
      <c r="M504" s="30" t="str">
        <f t="shared" ca="1" si="404"/>
        <v/>
      </c>
      <c r="O504" s="31">
        <f t="shared" si="407"/>
        <v>0</v>
      </c>
      <c r="P504" s="31">
        <f t="shared" si="402"/>
        <v>0</v>
      </c>
      <c r="Y504" s="114" t="str">
        <f t="shared" si="397"/>
        <v/>
      </c>
      <c r="AB504" s="120" t="str">
        <f t="shared" si="424"/>
        <v/>
      </c>
      <c r="AC504" s="311">
        <f>SUM(Y504:Y506)</f>
        <v>0</v>
      </c>
      <c r="AD504" s="112"/>
      <c r="AE504" s="324">
        <v>166</v>
      </c>
      <c r="AF504" s="314">
        <f t="shared" ref="AF504" ca="1" si="439">OFFSET($AJ$13,((MOD(ROW(AE505)*4,3)/2)+1)*COUNTA(AE504)+IF(((MOD(ROW(AE505)*4,3)/2)+1)*COUNTA(AE504)=2,INT(ROW(AE498)/12),0),)</f>
        <v>0</v>
      </c>
      <c r="AG504" s="323" t="str">
        <f t="shared" ref="AG504" si="440">IF(AC504=0,"",IF(AC504&lt;AF504,"Alerte !",1))</f>
        <v/>
      </c>
    </row>
    <row r="505" spans="1:33" ht="15" customHeight="1" x14ac:dyDescent="0.25">
      <c r="A505" s="1">
        <v>498</v>
      </c>
      <c r="B505" s="328"/>
      <c r="C505" s="24" t="str">
        <f t="shared" si="395"/>
        <v xml:space="preserve">65 ans </v>
      </c>
      <c r="D505" s="25">
        <f t="shared" si="396"/>
        <v>2058</v>
      </c>
      <c r="E505" s="27" t="str">
        <f t="shared" si="400"/>
        <v>41 ans, 5 mois et 27 jours</v>
      </c>
      <c r="F505" s="27" t="s">
        <v>35</v>
      </c>
      <c r="H505" s="26" t="str">
        <f t="shared" si="438"/>
        <v>37 ans, 5 mois et 27 jours</v>
      </c>
      <c r="I505" s="29" t="str">
        <f t="shared" si="427"/>
        <v>38 ans, 10 mois et 27 jours</v>
      </c>
      <c r="J505" s="28">
        <f t="shared" si="403"/>
        <v>57742</v>
      </c>
      <c r="K505" s="29">
        <f t="shared" si="401"/>
        <v>57769</v>
      </c>
      <c r="M505" s="30" t="str">
        <f t="shared" ca="1" si="404"/>
        <v/>
      </c>
      <c r="O505" s="31">
        <f t="shared" si="407"/>
        <v>0</v>
      </c>
      <c r="P505" s="31">
        <f t="shared" si="402"/>
        <v>0</v>
      </c>
      <c r="Y505" s="114" t="str">
        <f t="shared" si="397"/>
        <v/>
      </c>
      <c r="AB505" s="120" t="str">
        <f t="shared" si="424"/>
        <v/>
      </c>
      <c r="AC505" s="312"/>
      <c r="AD505" s="112"/>
      <c r="AE505" s="324"/>
      <c r="AF505" s="315"/>
      <c r="AG505" s="323"/>
    </row>
    <row r="506" spans="1:33" ht="15" customHeight="1" thickBot="1" x14ac:dyDescent="0.3">
      <c r="A506" s="1">
        <v>499</v>
      </c>
      <c r="B506" s="328"/>
      <c r="C506" s="24" t="str">
        <f t="shared" si="395"/>
        <v xml:space="preserve">65 ans </v>
      </c>
      <c r="D506" s="25">
        <f t="shared" si="396"/>
        <v>2058</v>
      </c>
      <c r="E506" s="27" t="str">
        <f t="shared" si="400"/>
        <v>41 ans, 6 mois et 30 jours</v>
      </c>
      <c r="F506" s="27" t="s">
        <v>35</v>
      </c>
      <c r="H506" s="26" t="str">
        <f t="shared" si="438"/>
        <v>37 ans, 6 mois et 30 jours</v>
      </c>
      <c r="I506" s="29" t="str">
        <f t="shared" si="427"/>
        <v>38 ans, 11 mois et 30 jours</v>
      </c>
      <c r="J506" s="28">
        <f t="shared" si="403"/>
        <v>57770</v>
      </c>
      <c r="K506" s="29">
        <f t="shared" si="401"/>
        <v>57800</v>
      </c>
      <c r="M506" s="30" t="str">
        <f t="shared" ca="1" si="404"/>
        <v/>
      </c>
      <c r="O506" s="31">
        <f t="shared" si="407"/>
        <v>0</v>
      </c>
      <c r="P506" s="31">
        <f t="shared" si="402"/>
        <v>0</v>
      </c>
      <c r="Y506" s="114" t="str">
        <f t="shared" si="397"/>
        <v/>
      </c>
      <c r="AB506" s="120" t="str">
        <f t="shared" si="424"/>
        <v/>
      </c>
      <c r="AC506" s="313"/>
      <c r="AD506" s="112"/>
      <c r="AE506" s="324"/>
      <c r="AF506" s="316"/>
      <c r="AG506" s="323"/>
    </row>
    <row r="507" spans="1:33" ht="15" customHeight="1" x14ac:dyDescent="0.25">
      <c r="A507" s="1">
        <v>500</v>
      </c>
      <c r="B507" s="328"/>
      <c r="C507" s="24" t="str">
        <f t="shared" si="395"/>
        <v xml:space="preserve">65 ans </v>
      </c>
      <c r="D507" s="25">
        <f t="shared" si="396"/>
        <v>2058</v>
      </c>
      <c r="E507" s="27" t="str">
        <f t="shared" si="400"/>
        <v>41 ans, 7 mois et 29 jours</v>
      </c>
      <c r="F507" s="27" t="s">
        <v>35</v>
      </c>
      <c r="H507" s="26" t="str">
        <f t="shared" si="438"/>
        <v>37 ans, 7 mois et 29 jours</v>
      </c>
      <c r="I507" s="29" t="str">
        <f t="shared" si="427"/>
        <v>39 ans, 0 mois et 29 jours</v>
      </c>
      <c r="J507" s="28">
        <f t="shared" si="403"/>
        <v>57801</v>
      </c>
      <c r="K507" s="29">
        <f t="shared" si="401"/>
        <v>57830</v>
      </c>
      <c r="M507" s="30" t="str">
        <f t="shared" ca="1" si="404"/>
        <v/>
      </c>
      <c r="O507" s="31">
        <f t="shared" si="407"/>
        <v>0</v>
      </c>
      <c r="P507" s="31">
        <f t="shared" si="402"/>
        <v>0</v>
      </c>
      <c r="Y507" s="114" t="str">
        <f t="shared" si="397"/>
        <v/>
      </c>
      <c r="AB507" s="120" t="str">
        <f t="shared" si="424"/>
        <v/>
      </c>
      <c r="AC507" s="311">
        <f>SUM(Y507:Y509)</f>
        <v>0</v>
      </c>
      <c r="AD507" s="112"/>
      <c r="AE507" s="324">
        <v>167</v>
      </c>
      <c r="AF507" s="314">
        <f t="shared" ref="AF507" ca="1" si="441">OFFSET($AJ$13,((MOD(ROW(AE508)*4,3)/2)+1)*COUNTA(AE507)+IF(((MOD(ROW(AE508)*4,3)/2)+1)*COUNTA(AE507)=2,INT(ROW(AE501)/12),0),)</f>
        <v>0</v>
      </c>
      <c r="AG507" s="323" t="str">
        <f t="shared" ref="AG507" si="442">IF(AC507=0,"",IF(AC507&lt;AF507,"Alerte !",1))</f>
        <v/>
      </c>
    </row>
    <row r="508" spans="1:33" ht="15" customHeight="1" x14ac:dyDescent="0.25">
      <c r="A508" s="1">
        <v>501</v>
      </c>
      <c r="B508" s="328"/>
      <c r="C508" s="24" t="str">
        <f t="shared" si="395"/>
        <v xml:space="preserve">65 ans </v>
      </c>
      <c r="D508" s="25">
        <f t="shared" si="396"/>
        <v>2058</v>
      </c>
      <c r="E508" s="27" t="str">
        <f t="shared" si="400"/>
        <v>41 ans, 8 mois et 30 jours</v>
      </c>
      <c r="F508" s="27" t="s">
        <v>35</v>
      </c>
      <c r="H508" s="26" t="str">
        <f t="shared" si="438"/>
        <v>37 ans, 8 mois et 30 jours</v>
      </c>
      <c r="I508" s="29" t="str">
        <f t="shared" si="427"/>
        <v>39 ans, 1 mois et 30 jours</v>
      </c>
      <c r="J508" s="28">
        <f t="shared" si="403"/>
        <v>57831</v>
      </c>
      <c r="K508" s="29">
        <f t="shared" si="401"/>
        <v>57861</v>
      </c>
      <c r="M508" s="30" t="str">
        <f t="shared" ca="1" si="404"/>
        <v/>
      </c>
      <c r="O508" s="31">
        <f t="shared" si="407"/>
        <v>0</v>
      </c>
      <c r="P508" s="31">
        <f t="shared" si="402"/>
        <v>0</v>
      </c>
      <c r="Y508" s="114" t="str">
        <f t="shared" si="397"/>
        <v/>
      </c>
      <c r="AB508" s="120" t="str">
        <f t="shared" si="424"/>
        <v/>
      </c>
      <c r="AC508" s="312"/>
      <c r="AD508" s="112"/>
      <c r="AE508" s="324"/>
      <c r="AF508" s="315"/>
      <c r="AG508" s="323"/>
    </row>
    <row r="509" spans="1:33" ht="15" customHeight="1" thickBot="1" x14ac:dyDescent="0.3">
      <c r="A509" s="1">
        <v>502</v>
      </c>
      <c r="B509" s="328"/>
      <c r="C509" s="24" t="str">
        <f t="shared" si="395"/>
        <v xml:space="preserve">65 ans </v>
      </c>
      <c r="D509" s="25">
        <f t="shared" si="396"/>
        <v>2058</v>
      </c>
      <c r="E509" s="27" t="str">
        <f t="shared" si="400"/>
        <v>41 ans, 9 mois et 29 jours</v>
      </c>
      <c r="F509" s="27" t="s">
        <v>35</v>
      </c>
      <c r="H509" s="26" t="str">
        <f t="shared" si="438"/>
        <v>37 ans, 9 mois et 29 jours</v>
      </c>
      <c r="I509" s="29" t="str">
        <f t="shared" si="427"/>
        <v>39 ans, 2 mois et 29 jours</v>
      </c>
      <c r="J509" s="28">
        <f t="shared" si="403"/>
        <v>57862</v>
      </c>
      <c r="K509" s="29">
        <f t="shared" si="401"/>
        <v>57891</v>
      </c>
      <c r="M509" s="30" t="str">
        <f t="shared" ca="1" si="404"/>
        <v/>
      </c>
      <c r="O509" s="31">
        <f t="shared" si="407"/>
        <v>0</v>
      </c>
      <c r="P509" s="31">
        <f t="shared" si="402"/>
        <v>0</v>
      </c>
      <c r="Y509" s="114" t="str">
        <f t="shared" si="397"/>
        <v/>
      </c>
      <c r="AB509" s="120" t="str">
        <f t="shared" si="424"/>
        <v/>
      </c>
      <c r="AC509" s="313"/>
      <c r="AD509" s="112"/>
      <c r="AE509" s="324"/>
      <c r="AF509" s="316"/>
      <c r="AG509" s="323"/>
    </row>
    <row r="510" spans="1:33" ht="15" customHeight="1" x14ac:dyDescent="0.25">
      <c r="A510" s="1">
        <v>503</v>
      </c>
      <c r="B510" s="328"/>
      <c r="C510" s="24" t="str">
        <f t="shared" si="395"/>
        <v xml:space="preserve">65 ans </v>
      </c>
      <c r="D510" s="25">
        <f t="shared" si="396"/>
        <v>2058</v>
      </c>
      <c r="E510" s="27" t="str">
        <f t="shared" si="400"/>
        <v>41 ans, 10 mois et 30 jours</v>
      </c>
      <c r="F510" s="27" t="s">
        <v>35</v>
      </c>
      <c r="H510" s="26" t="str">
        <f t="shared" si="438"/>
        <v>37 ans, 10 mois et 30 jours</v>
      </c>
      <c r="I510" s="29" t="str">
        <f t="shared" si="427"/>
        <v>39 ans, 3 mois et 30 jours</v>
      </c>
      <c r="J510" s="28">
        <f t="shared" si="403"/>
        <v>57892</v>
      </c>
      <c r="K510" s="29">
        <f t="shared" si="401"/>
        <v>57922</v>
      </c>
      <c r="M510" s="30" t="str">
        <f t="shared" ca="1" si="404"/>
        <v/>
      </c>
      <c r="O510" s="31">
        <f t="shared" si="407"/>
        <v>0</v>
      </c>
      <c r="P510" s="31">
        <f t="shared" si="402"/>
        <v>0</v>
      </c>
      <c r="Y510" s="114" t="str">
        <f t="shared" si="397"/>
        <v/>
      </c>
      <c r="AB510" s="120" t="str">
        <f t="shared" si="424"/>
        <v/>
      </c>
      <c r="AC510" s="311">
        <f>SUM(Y510:Y512)</f>
        <v>0</v>
      </c>
      <c r="AD510" s="112"/>
      <c r="AE510" s="324">
        <v>168</v>
      </c>
      <c r="AF510" s="314">
        <f t="shared" ref="AF510" ca="1" si="443">OFFSET($AJ$13,((MOD(ROW(AE511)*4,3)/2)+1)*COUNTA(AE510)+IF(((MOD(ROW(AE511)*4,3)/2)+1)*COUNTA(AE510)=2,INT(ROW(AE504)/12),0),)</f>
        <v>0</v>
      </c>
      <c r="AG510" s="323" t="str">
        <f t="shared" ref="AG510" si="444">IF(AC510=0,"",IF(AC510&lt;AF510,"Alerte !",1))</f>
        <v/>
      </c>
    </row>
    <row r="511" spans="1:33" ht="15" customHeight="1" x14ac:dyDescent="0.25">
      <c r="A511" s="1">
        <v>504</v>
      </c>
      <c r="B511" s="328"/>
      <c r="C511" s="24" t="str">
        <f t="shared" si="395"/>
        <v xml:space="preserve">65 ans </v>
      </c>
      <c r="D511" s="25">
        <f t="shared" si="396"/>
        <v>2058</v>
      </c>
      <c r="E511" s="27" t="str">
        <f t="shared" si="400"/>
        <v>41 ans, 11 mois et 30 jours</v>
      </c>
      <c r="F511" s="27" t="s">
        <v>35</v>
      </c>
      <c r="H511" s="26" t="str">
        <f t="shared" si="438"/>
        <v>37 ans, 11 mois et 30 jours</v>
      </c>
      <c r="I511" s="29" t="str">
        <f t="shared" si="427"/>
        <v>39 ans, 4 mois et 30 jours</v>
      </c>
      <c r="J511" s="28">
        <f t="shared" si="403"/>
        <v>57923</v>
      </c>
      <c r="K511" s="29">
        <f t="shared" si="401"/>
        <v>57953</v>
      </c>
      <c r="M511" s="30" t="str">
        <f t="shared" ca="1" si="404"/>
        <v/>
      </c>
      <c r="O511" s="31">
        <f t="shared" si="407"/>
        <v>0</v>
      </c>
      <c r="P511" s="31">
        <f t="shared" si="402"/>
        <v>0</v>
      </c>
      <c r="Y511" s="114" t="str">
        <f t="shared" si="397"/>
        <v/>
      </c>
      <c r="AB511" s="120" t="str">
        <f t="shared" si="424"/>
        <v/>
      </c>
      <c r="AC511" s="312"/>
      <c r="AD511" s="112"/>
      <c r="AE511" s="324"/>
      <c r="AF511" s="315"/>
      <c r="AG511" s="323"/>
    </row>
    <row r="512" spans="1:33" ht="15" customHeight="1" thickBot="1" x14ac:dyDescent="0.3">
      <c r="A512" s="1">
        <v>505</v>
      </c>
      <c r="B512" s="328"/>
      <c r="C512" s="24" t="str">
        <f t="shared" si="395"/>
        <v xml:space="preserve">65 ans </v>
      </c>
      <c r="D512" s="25">
        <f t="shared" si="396"/>
        <v>2058</v>
      </c>
      <c r="E512" s="27" t="str">
        <f t="shared" si="400"/>
        <v>42 ans, 0 mois et 29 jours</v>
      </c>
      <c r="F512" s="27" t="s">
        <v>35</v>
      </c>
      <c r="H512" s="26" t="str">
        <f t="shared" si="438"/>
        <v>38 ans, 0 mois et 29 jours</v>
      </c>
      <c r="I512" s="29" t="str">
        <f t="shared" si="427"/>
        <v>39 ans, 5 mois et 29 jours</v>
      </c>
      <c r="J512" s="28">
        <f t="shared" si="403"/>
        <v>57954</v>
      </c>
      <c r="K512" s="29">
        <f t="shared" si="401"/>
        <v>57983</v>
      </c>
      <c r="M512" s="30" t="str">
        <f t="shared" ca="1" si="404"/>
        <v/>
      </c>
      <c r="O512" s="31">
        <f t="shared" si="407"/>
        <v>0</v>
      </c>
      <c r="P512" s="31">
        <f t="shared" si="402"/>
        <v>0</v>
      </c>
      <c r="Y512" s="114" t="str">
        <f t="shared" si="397"/>
        <v/>
      </c>
      <c r="AB512" s="120" t="str">
        <f t="shared" si="424"/>
        <v/>
      </c>
      <c r="AC512" s="313"/>
      <c r="AD512" s="112"/>
      <c r="AE512" s="324"/>
      <c r="AF512" s="316"/>
      <c r="AG512" s="323"/>
    </row>
    <row r="513" spans="1:48" ht="15" customHeight="1" x14ac:dyDescent="0.25">
      <c r="A513" s="1">
        <v>506</v>
      </c>
      <c r="B513" s="328"/>
      <c r="C513" s="24" t="str">
        <f t="shared" si="395"/>
        <v xml:space="preserve">65 ans </v>
      </c>
      <c r="D513" s="25">
        <f t="shared" si="396"/>
        <v>2058</v>
      </c>
      <c r="E513" s="27" t="str">
        <f t="shared" si="400"/>
        <v>42 ans, 1 mois et 30 jours</v>
      </c>
      <c r="F513" s="27" t="s">
        <v>35</v>
      </c>
      <c r="H513" s="26" t="str">
        <f t="shared" si="438"/>
        <v>38 ans, 1 mois et 30 jours</v>
      </c>
      <c r="I513" s="29" t="str">
        <f t="shared" si="427"/>
        <v>39 ans, 6 mois et 30 jours</v>
      </c>
      <c r="J513" s="28">
        <f t="shared" si="403"/>
        <v>57984</v>
      </c>
      <c r="K513" s="29">
        <f t="shared" si="401"/>
        <v>58014</v>
      </c>
      <c r="M513" s="30" t="str">
        <f t="shared" ca="1" si="404"/>
        <v/>
      </c>
      <c r="O513" s="31">
        <f t="shared" si="407"/>
        <v>0</v>
      </c>
      <c r="P513" s="31">
        <f t="shared" si="402"/>
        <v>0</v>
      </c>
      <c r="Y513" s="114" t="str">
        <f t="shared" si="397"/>
        <v/>
      </c>
      <c r="AB513" s="120" t="str">
        <f t="shared" si="424"/>
        <v/>
      </c>
      <c r="AC513" s="311">
        <f>SUM(Y513:Y515)</f>
        <v>0</v>
      </c>
      <c r="AD513" s="112"/>
      <c r="AE513" s="324">
        <v>169</v>
      </c>
      <c r="AF513" s="314">
        <f t="shared" ref="AF513" ca="1" si="445">OFFSET($AJ$13,((MOD(ROW(AE514)*4,3)/2)+1)*COUNTA(AE513)+IF(((MOD(ROW(AE514)*4,3)/2)+1)*COUNTA(AE513)=2,INT(ROW(AE507)/12),0),)</f>
        <v>0</v>
      </c>
      <c r="AG513" s="323" t="str">
        <f t="shared" ref="AG513" si="446">IF(AC513=0,"",IF(AC513&lt;AF513,"Alerte !",1))</f>
        <v/>
      </c>
    </row>
    <row r="514" spans="1:48" ht="15" customHeight="1" x14ac:dyDescent="0.25">
      <c r="A514" s="1">
        <v>507</v>
      </c>
      <c r="B514" s="328"/>
      <c r="C514" s="24" t="str">
        <f t="shared" si="395"/>
        <v xml:space="preserve">65 ans </v>
      </c>
      <c r="D514" s="25">
        <f t="shared" si="396"/>
        <v>2058</v>
      </c>
      <c r="E514" s="27" t="str">
        <f t="shared" si="400"/>
        <v>42 ans, 2 mois et 29 jours</v>
      </c>
      <c r="F514" s="27" t="s">
        <v>35</v>
      </c>
      <c r="H514" s="26" t="str">
        <f t="shared" si="438"/>
        <v>38 ans, 2 mois et 29 jours</v>
      </c>
      <c r="I514" s="29" t="str">
        <f t="shared" si="427"/>
        <v>39 ans, 7 mois et 29 jours</v>
      </c>
      <c r="J514" s="28">
        <f t="shared" si="403"/>
        <v>58015</v>
      </c>
      <c r="K514" s="29">
        <f t="shared" si="401"/>
        <v>58044</v>
      </c>
      <c r="M514" s="30" t="str">
        <f t="shared" ca="1" si="404"/>
        <v/>
      </c>
      <c r="O514" s="31">
        <f t="shared" si="407"/>
        <v>0</v>
      </c>
      <c r="P514" s="31">
        <f t="shared" si="402"/>
        <v>0</v>
      </c>
      <c r="Y514" s="114" t="str">
        <f t="shared" si="397"/>
        <v/>
      </c>
      <c r="AB514" s="120" t="str">
        <f t="shared" si="424"/>
        <v/>
      </c>
      <c r="AC514" s="312"/>
      <c r="AD514" s="112"/>
      <c r="AE514" s="324"/>
      <c r="AF514" s="315"/>
      <c r="AG514" s="323"/>
    </row>
    <row r="515" spans="1:48" ht="15" customHeight="1" thickBot="1" x14ac:dyDescent="0.3">
      <c r="A515" s="1">
        <v>508</v>
      </c>
      <c r="B515" s="328"/>
      <c r="C515" s="24" t="str">
        <f t="shared" si="395"/>
        <v xml:space="preserve">65 ans </v>
      </c>
      <c r="D515" s="25">
        <f t="shared" si="396"/>
        <v>2058</v>
      </c>
      <c r="E515" s="27" t="str">
        <f t="shared" si="400"/>
        <v>42 ans, 3 mois et 30 jours</v>
      </c>
      <c r="F515" s="27" t="s">
        <v>35</v>
      </c>
      <c r="H515" s="26" t="str">
        <f t="shared" si="438"/>
        <v>38 ans, 3 mois et 30 jours</v>
      </c>
      <c r="I515" s="29" t="str">
        <f t="shared" si="427"/>
        <v>39 ans, 8 mois et 30 jours</v>
      </c>
      <c r="J515" s="28">
        <f t="shared" si="403"/>
        <v>58045</v>
      </c>
      <c r="K515" s="29">
        <f t="shared" si="401"/>
        <v>58075</v>
      </c>
      <c r="M515" s="30" t="str">
        <f t="shared" ca="1" si="404"/>
        <v/>
      </c>
      <c r="O515" s="31">
        <f t="shared" si="407"/>
        <v>0</v>
      </c>
      <c r="P515" s="31">
        <f t="shared" si="402"/>
        <v>0</v>
      </c>
      <c r="Y515" s="114" t="str">
        <f t="shared" si="397"/>
        <v/>
      </c>
      <c r="AB515" s="120" t="str">
        <f t="shared" si="424"/>
        <v/>
      </c>
      <c r="AC515" s="313"/>
      <c r="AD515" s="112"/>
      <c r="AE515" s="324"/>
      <c r="AF515" s="316"/>
      <c r="AG515" s="323"/>
    </row>
    <row r="516" spans="1:48" ht="15" customHeight="1" x14ac:dyDescent="0.25">
      <c r="A516" s="1">
        <v>509</v>
      </c>
      <c r="B516" s="329" t="s">
        <v>25</v>
      </c>
      <c r="C516" s="92" t="str">
        <f t="shared" si="395"/>
        <v xml:space="preserve">65 ans </v>
      </c>
      <c r="D516" s="25">
        <f t="shared" si="396"/>
        <v>2059</v>
      </c>
      <c r="E516" s="27" t="str">
        <f t="shared" si="400"/>
        <v>42 ans, 4 mois et 30 jours</v>
      </c>
      <c r="F516" s="27" t="s">
        <v>35</v>
      </c>
      <c r="H516" s="26" t="str">
        <f t="shared" si="438"/>
        <v>38 ans, 4 mois et 30 jours</v>
      </c>
      <c r="I516" s="29" t="str">
        <f t="shared" si="427"/>
        <v>39 ans, 9 mois et 30 jours</v>
      </c>
      <c r="J516" s="28">
        <f t="shared" si="403"/>
        <v>58076</v>
      </c>
      <c r="K516" s="29">
        <f t="shared" si="401"/>
        <v>58106</v>
      </c>
      <c r="M516" s="30" t="str">
        <f t="shared" ca="1" si="404"/>
        <v/>
      </c>
      <c r="O516" s="31">
        <f t="shared" si="407"/>
        <v>0</v>
      </c>
      <c r="P516" s="31">
        <f t="shared" si="402"/>
        <v>0</v>
      </c>
      <c r="Y516" s="114" t="str">
        <f t="shared" si="397"/>
        <v/>
      </c>
      <c r="AB516" s="120" t="str">
        <f t="shared" si="424"/>
        <v/>
      </c>
      <c r="AC516" s="311">
        <f>SUM(Y516:Y518)</f>
        <v>0</v>
      </c>
      <c r="AD516" s="112"/>
      <c r="AE516" s="324">
        <v>170</v>
      </c>
      <c r="AF516" s="314">
        <f t="shared" ref="AF516" ca="1" si="447">OFFSET($AJ$13,((MOD(ROW(AE517)*4,3)/2)+1)*COUNTA(AE516)+IF(((MOD(ROW(AE517)*4,3)/2)+1)*COUNTA(AE516)=2,INT(ROW(AE510)/12),0),)</f>
        <v>0</v>
      </c>
      <c r="AG516" s="323" t="str">
        <f>IF(AC516=0,"",IF(AC516&lt;AF516,"Alerte !",1))</f>
        <v/>
      </c>
    </row>
    <row r="517" spans="1:48" ht="15" customHeight="1" x14ac:dyDescent="0.25">
      <c r="A517" s="1">
        <v>510</v>
      </c>
      <c r="B517" s="329"/>
      <c r="C517" s="92" t="str">
        <f t="shared" si="395"/>
        <v xml:space="preserve">66 ans </v>
      </c>
      <c r="D517" s="25">
        <f t="shared" si="396"/>
        <v>2059</v>
      </c>
      <c r="E517" s="27" t="str">
        <f t="shared" si="400"/>
        <v>42 ans, 5 mois et 27 jours</v>
      </c>
      <c r="F517" s="27" t="s">
        <v>35</v>
      </c>
      <c r="H517" s="26" t="str">
        <f t="shared" si="438"/>
        <v>38 ans, 5 mois et 27 jours</v>
      </c>
      <c r="I517" s="29" t="str">
        <f t="shared" si="427"/>
        <v>39 ans, 10 mois et 27 jours</v>
      </c>
      <c r="J517" s="28">
        <f t="shared" si="403"/>
        <v>58107</v>
      </c>
      <c r="K517" s="29">
        <f t="shared" si="401"/>
        <v>58134</v>
      </c>
      <c r="M517" s="30" t="str">
        <f t="shared" ca="1" si="404"/>
        <v/>
      </c>
      <c r="O517" s="31">
        <f t="shared" si="407"/>
        <v>0</v>
      </c>
      <c r="P517" s="31">
        <f t="shared" si="402"/>
        <v>0</v>
      </c>
      <c r="Y517" s="114" t="str">
        <f t="shared" si="397"/>
        <v/>
      </c>
      <c r="AB517" s="120" t="str">
        <f t="shared" si="424"/>
        <v/>
      </c>
      <c r="AC517" s="312"/>
      <c r="AD517" s="112"/>
      <c r="AE517" s="324"/>
      <c r="AF517" s="315"/>
      <c r="AG517" s="323"/>
    </row>
    <row r="518" spans="1:48" ht="15" customHeight="1" thickBot="1" x14ac:dyDescent="0.3">
      <c r="A518" s="1">
        <v>511</v>
      </c>
      <c r="B518" s="329"/>
      <c r="C518" s="92" t="str">
        <f t="shared" si="395"/>
        <v xml:space="preserve">66 ans </v>
      </c>
      <c r="D518" s="25">
        <f t="shared" si="396"/>
        <v>2059</v>
      </c>
      <c r="E518" s="27" t="str">
        <f t="shared" si="400"/>
        <v>42 ans, 6 mois et 30 jours</v>
      </c>
      <c r="F518" s="27" t="s">
        <v>35</v>
      </c>
      <c r="H518" s="26" t="str">
        <f t="shared" si="438"/>
        <v>38 ans, 6 mois et 30 jours</v>
      </c>
      <c r="I518" s="29" t="str">
        <f t="shared" si="427"/>
        <v>39 ans, 11 mois et 30 jours</v>
      </c>
      <c r="J518" s="28">
        <f t="shared" si="403"/>
        <v>58135</v>
      </c>
      <c r="K518" s="29">
        <f t="shared" si="401"/>
        <v>58165</v>
      </c>
      <c r="M518" s="30" t="str">
        <f t="shared" ca="1" si="404"/>
        <v/>
      </c>
      <c r="O518" s="31">
        <f t="shared" si="407"/>
        <v>0</v>
      </c>
      <c r="P518" s="31">
        <f t="shared" si="402"/>
        <v>0</v>
      </c>
      <c r="Y518" s="114" t="str">
        <f t="shared" si="397"/>
        <v/>
      </c>
      <c r="AB518" s="120" t="str">
        <f t="shared" si="424"/>
        <v/>
      </c>
      <c r="AC518" s="313"/>
      <c r="AD518" s="112"/>
      <c r="AE518" s="324"/>
      <c r="AF518" s="316"/>
      <c r="AG518" s="323"/>
    </row>
    <row r="519" spans="1:48" ht="15" customHeight="1" x14ac:dyDescent="0.25">
      <c r="A519" s="1">
        <v>512</v>
      </c>
      <c r="B519" s="329"/>
      <c r="C519" s="92" t="str">
        <f t="shared" si="395"/>
        <v xml:space="preserve">66 ans </v>
      </c>
      <c r="D519" s="25">
        <f t="shared" si="396"/>
        <v>2059</v>
      </c>
      <c r="E519" s="27" t="str">
        <f t="shared" si="400"/>
        <v>42 ans, 7 mois et 29 jours</v>
      </c>
      <c r="F519" s="27" t="s">
        <v>35</v>
      </c>
      <c r="H519" s="26" t="str">
        <f t="shared" si="438"/>
        <v>38 ans, 7 mois et 29 jours</v>
      </c>
      <c r="I519" s="29" t="str">
        <f t="shared" si="427"/>
        <v>40 ans, 0 mois et 29 jours</v>
      </c>
      <c r="J519" s="28">
        <f t="shared" si="403"/>
        <v>58166</v>
      </c>
      <c r="K519" s="29">
        <f t="shared" si="401"/>
        <v>58195</v>
      </c>
      <c r="M519" s="30" t="str">
        <f t="shared" ca="1" si="404"/>
        <v/>
      </c>
      <c r="O519" s="31">
        <f t="shared" si="407"/>
        <v>0</v>
      </c>
      <c r="P519" s="31">
        <f t="shared" si="402"/>
        <v>0</v>
      </c>
      <c r="Y519" s="114" t="str">
        <f t="shared" si="397"/>
        <v/>
      </c>
      <c r="AB519" s="120" t="str">
        <f t="shared" si="424"/>
        <v/>
      </c>
      <c r="AC519" s="311">
        <f>SUM(Y519:Y521)</f>
        <v>0</v>
      </c>
      <c r="AD519" s="112"/>
      <c r="AE519" s="324">
        <v>171</v>
      </c>
      <c r="AF519" s="314">
        <f t="shared" ref="AF519" ca="1" si="448">OFFSET($AJ$13,((MOD(ROW(AE520)*4,3)/2)+1)*COUNTA(AE519)+IF(((MOD(ROW(AE520)*4,3)/2)+1)*COUNTA(AE519)=2,INT(ROW(AE513)/12),0),)</f>
        <v>0</v>
      </c>
      <c r="AG519" s="323" t="str">
        <f>IF(AC519=0,"",IF(AC519&lt;AF519,"Alerte !",1))</f>
        <v/>
      </c>
    </row>
    <row r="520" spans="1:48" ht="15" customHeight="1" x14ac:dyDescent="0.25">
      <c r="A520" s="1">
        <v>513</v>
      </c>
      <c r="B520" s="329"/>
      <c r="C520" s="92" t="str">
        <f t="shared" si="395"/>
        <v xml:space="preserve">66 ans </v>
      </c>
      <c r="D520" s="25">
        <f t="shared" si="396"/>
        <v>2059</v>
      </c>
      <c r="E520" s="27" t="str">
        <f t="shared" si="400"/>
        <v>42 ans, 8 mois et 30 jours</v>
      </c>
      <c r="F520" s="27" t="s">
        <v>35</v>
      </c>
      <c r="H520" s="26" t="str">
        <f t="shared" si="438"/>
        <v>38 ans, 8 mois et 30 jours</v>
      </c>
      <c r="I520" s="29" t="str">
        <f t="shared" si="427"/>
        <v>40 ans, 1 mois et 30 jours</v>
      </c>
      <c r="J520" s="28">
        <f t="shared" si="403"/>
        <v>58196</v>
      </c>
      <c r="K520" s="29">
        <f t="shared" si="401"/>
        <v>58226</v>
      </c>
      <c r="M520" s="30" t="str">
        <f t="shared" ca="1" si="404"/>
        <v/>
      </c>
      <c r="O520" s="31">
        <f t="shared" si="407"/>
        <v>0</v>
      </c>
      <c r="P520" s="31">
        <f t="shared" si="402"/>
        <v>0</v>
      </c>
      <c r="Y520" s="114" t="str">
        <f t="shared" ref="Y520:Y523" si="449">IF(Q520="","",SUM(Q520:X520))</f>
        <v/>
      </c>
      <c r="AB520" s="120" t="str">
        <f t="shared" si="424"/>
        <v/>
      </c>
      <c r="AC520" s="312"/>
      <c r="AD520" s="112"/>
      <c r="AE520" s="324"/>
      <c r="AF520" s="315"/>
      <c r="AG520" s="323"/>
    </row>
    <row r="521" spans="1:48" ht="15" customHeight="1" thickBot="1" x14ac:dyDescent="0.3">
      <c r="A521" s="1">
        <v>514</v>
      </c>
      <c r="B521" s="329"/>
      <c r="C521" s="92" t="str">
        <f t="shared" si="395"/>
        <v xml:space="preserve">66 ans </v>
      </c>
      <c r="D521" s="25">
        <f t="shared" si="396"/>
        <v>2059</v>
      </c>
      <c r="E521" s="27" t="str">
        <f t="shared" ref="E521:E523" si="450">IF(A521="","",DATEDIF($J$8,K521,"y")&amp;IF(DATEDIF($J$8,K521,"y")&gt;1," ans, "," an, ")&amp;DATEDIF($J$8,K521,"ym")&amp;" mois et "&amp;DATEDIF($J$8,K521,"md")&amp;IF(DATEDIF(
$J$8,K521,"md")&gt;1," jours"," jour"))</f>
        <v>42 ans, 9 mois et 29 jours</v>
      </c>
      <c r="F521" s="27" t="s">
        <v>35</v>
      </c>
      <c r="H521" s="26" t="str">
        <f t="shared" si="438"/>
        <v>38 ans, 9 mois et 29 jours</v>
      </c>
      <c r="I521" s="29" t="str">
        <f t="shared" si="427"/>
        <v>40 ans, 2 mois et 29 jours</v>
      </c>
      <c r="J521" s="28">
        <f t="shared" si="403"/>
        <v>58227</v>
      </c>
      <c r="K521" s="29">
        <f t="shared" ref="K521:K523" si="451">IF(A521="","",EOMONTH(J521,0))</f>
        <v>58256</v>
      </c>
      <c r="M521" s="30" t="str">
        <f t="shared" ca="1" si="404"/>
        <v/>
      </c>
      <c r="O521" s="31">
        <f t="shared" si="407"/>
        <v>0</v>
      </c>
      <c r="P521" s="31">
        <f t="shared" ref="P521:P523" si="452">Q521-O521</f>
        <v>0</v>
      </c>
      <c r="Y521" s="114" t="str">
        <f t="shared" si="449"/>
        <v/>
      </c>
      <c r="AB521" s="120" t="str">
        <f t="shared" si="424"/>
        <v/>
      </c>
      <c r="AC521" s="313"/>
      <c r="AD521" s="112"/>
      <c r="AE521" s="324"/>
      <c r="AF521" s="316"/>
      <c r="AG521" s="323"/>
    </row>
    <row r="522" spans="1:48" ht="15" customHeight="1" x14ac:dyDescent="0.25">
      <c r="A522" s="1">
        <v>515</v>
      </c>
      <c r="B522" s="329"/>
      <c r="C522" s="92" t="str">
        <f t="shared" si="395"/>
        <v xml:space="preserve">66 ans </v>
      </c>
      <c r="D522" s="25">
        <f t="shared" si="396"/>
        <v>2059</v>
      </c>
      <c r="E522" s="27" t="str">
        <f t="shared" si="450"/>
        <v>42 ans, 10 mois et 30 jours</v>
      </c>
      <c r="F522" s="27" t="s">
        <v>35</v>
      </c>
      <c r="H522" s="26" t="str">
        <f t="shared" si="438"/>
        <v>38 ans, 10 mois et 30 jours</v>
      </c>
      <c r="I522" s="29" t="str">
        <f t="shared" si="427"/>
        <v>40 ans, 3 mois et 30 jours</v>
      </c>
      <c r="J522" s="28">
        <f t="shared" ref="J522:J523" si="453">IF(A522="","",EDATE(J521,1))</f>
        <v>58257</v>
      </c>
      <c r="K522" s="29">
        <f t="shared" si="451"/>
        <v>58287</v>
      </c>
      <c r="M522" s="30" t="str">
        <f t="shared" ref="M522:M523" ca="1" si="454">IF(N522="","",MATCH(N522,OFFSET($AT$7,VLOOKUP(L522,$AW$8:$AY$15,4,FALSE)-3,,VLOOKUP(L522,$AW$8:$AY$15,3,FALSE))))</f>
        <v/>
      </c>
      <c r="O522" s="31">
        <f t="shared" si="407"/>
        <v>0</v>
      </c>
      <c r="P522" s="31">
        <f t="shared" si="452"/>
        <v>0</v>
      </c>
      <c r="Y522" s="114" t="str">
        <f t="shared" si="449"/>
        <v/>
      </c>
      <c r="AB522" s="120" t="str">
        <f t="shared" si="424"/>
        <v/>
      </c>
      <c r="AC522" s="311">
        <f>SUM(Y522:Y524)</f>
        <v>0</v>
      </c>
      <c r="AD522" s="33"/>
      <c r="AE522" s="324">
        <v>172</v>
      </c>
      <c r="AF522" s="314">
        <f t="shared" ref="AF522" ca="1" si="455">OFFSET($AJ$13,((MOD(ROW(AE523)*4,3)/2)+1)*COUNTA(AE522)+IF(((MOD(ROW(AE523)*4,3)/2)+1)*COUNTA(AE522)=2,INT(ROW(AE516)/12),0),)</f>
        <v>0</v>
      </c>
      <c r="AG522" s="323" t="str">
        <f>IF(AC522=0,"",IF(AC522&lt;AF522,"Alerte !",1))</f>
        <v/>
      </c>
    </row>
    <row r="523" spans="1:48" ht="15" customHeight="1" x14ac:dyDescent="0.25">
      <c r="A523" s="1">
        <v>516</v>
      </c>
      <c r="B523" s="329"/>
      <c r="C523" s="92" t="str">
        <f t="shared" si="395"/>
        <v xml:space="preserve">66 ans </v>
      </c>
      <c r="D523" s="25">
        <f t="shared" si="396"/>
        <v>2059</v>
      </c>
      <c r="E523" s="27" t="str">
        <f t="shared" si="450"/>
        <v>42 ans, 11 mois et 30 jours</v>
      </c>
      <c r="F523" s="27" t="s">
        <v>35</v>
      </c>
      <c r="H523" s="26" t="str">
        <f t="shared" si="438"/>
        <v>38 ans, 11 mois et 30 jours</v>
      </c>
      <c r="I523" s="29" t="str">
        <f t="shared" si="427"/>
        <v>40 ans, 4 mois et 30 jours</v>
      </c>
      <c r="J523" s="28">
        <f t="shared" si="453"/>
        <v>58288</v>
      </c>
      <c r="K523" s="29">
        <f t="shared" si="451"/>
        <v>58318</v>
      </c>
      <c r="M523" s="30" t="str">
        <f t="shared" ca="1" si="454"/>
        <v/>
      </c>
      <c r="O523" s="31">
        <f t="shared" si="407"/>
        <v>0</v>
      </c>
      <c r="P523" s="31">
        <f t="shared" si="452"/>
        <v>0</v>
      </c>
      <c r="Y523" s="114" t="str">
        <f t="shared" si="449"/>
        <v/>
      </c>
      <c r="AB523" s="120" t="str">
        <f t="shared" si="424"/>
        <v/>
      </c>
      <c r="AC523" s="312"/>
      <c r="AD523" s="33"/>
      <c r="AE523" s="324"/>
      <c r="AF523" s="315"/>
      <c r="AG523" s="323"/>
    </row>
    <row r="524" spans="1:48" s="100" customFormat="1" ht="7.5" customHeight="1" thickBot="1" x14ac:dyDescent="0.3">
      <c r="A524" s="2"/>
      <c r="B524" s="95"/>
      <c r="C524" s="94"/>
      <c r="D524" s="94"/>
      <c r="E524" s="96"/>
      <c r="F524" s="96"/>
      <c r="G524" s="6"/>
      <c r="H524" s="211"/>
      <c r="I524" s="212"/>
      <c r="J524" s="98"/>
      <c r="K524" s="97"/>
      <c r="L524" s="2"/>
      <c r="M524" s="94"/>
      <c r="N524" s="2"/>
      <c r="O524" s="94"/>
      <c r="P524" s="94"/>
      <c r="Q524" s="9"/>
      <c r="R524" s="9"/>
      <c r="S524" s="9"/>
      <c r="T524" s="12"/>
      <c r="U524" s="12"/>
      <c r="V524" s="12"/>
      <c r="W524" s="12"/>
      <c r="X524" s="12"/>
      <c r="Y524" s="193"/>
      <c r="Z524" s="12"/>
      <c r="AA524" s="12"/>
      <c r="AB524" s="194"/>
      <c r="AC524" s="313"/>
      <c r="AD524" s="99"/>
      <c r="AE524" s="324"/>
      <c r="AF524" s="316"/>
      <c r="AG524" s="323"/>
      <c r="AI524" s="101"/>
      <c r="AJ524" s="101"/>
      <c r="AK524" s="101"/>
      <c r="AL524" s="101"/>
      <c r="AU524" s="195"/>
      <c r="AV524" s="223"/>
    </row>
    <row r="525" spans="1:48" x14ac:dyDescent="0.25">
      <c r="A525" s="3"/>
      <c r="B525" s="102"/>
      <c r="C525" s="103"/>
    </row>
    <row r="526" spans="1:48" x14ac:dyDescent="0.25">
      <c r="A526" s="3"/>
      <c r="B526" s="102"/>
      <c r="C526" s="103"/>
    </row>
    <row r="527" spans="1:48" x14ac:dyDescent="0.25">
      <c r="A527" s="3"/>
      <c r="B527" s="102"/>
      <c r="C527" s="103"/>
    </row>
  </sheetData>
  <sheetProtection autoFilter="0"/>
  <autoFilter ref="Q1:Q527" xr:uid="{00000000-0001-0000-0000-000000000000}"/>
  <mergeCells count="773">
    <mergeCell ref="AG522:AG524"/>
    <mergeCell ref="AG1:AG6"/>
    <mergeCell ref="AX21:AX24"/>
    <mergeCell ref="A1:A7"/>
    <mergeCell ref="B1:B7"/>
    <mergeCell ref="C1:C7"/>
    <mergeCell ref="D1:D7"/>
    <mergeCell ref="AZ7:BB7"/>
    <mergeCell ref="J7:K7"/>
    <mergeCell ref="AC30:AC32"/>
    <mergeCell ref="AC33:AC35"/>
    <mergeCell ref="AE9:AE11"/>
    <mergeCell ref="AE12:AE14"/>
    <mergeCell ref="AE15:AE17"/>
    <mergeCell ref="AE18:AE20"/>
    <mergeCell ref="AE21:AE23"/>
    <mergeCell ref="AE24:AE26"/>
    <mergeCell ref="AE27:AE29"/>
    <mergeCell ref="AG9:AG11"/>
    <mergeCell ref="AC84:AC86"/>
    <mergeCell ref="AC57:AC59"/>
    <mergeCell ref="AC60:AC62"/>
    <mergeCell ref="AC63:AC65"/>
    <mergeCell ref="AC66:AC68"/>
    <mergeCell ref="AC69:AC71"/>
    <mergeCell ref="AC45:AC47"/>
    <mergeCell ref="AC48:AC50"/>
    <mergeCell ref="AC51:AC53"/>
    <mergeCell ref="AC54:AC56"/>
    <mergeCell ref="AC102:AC104"/>
    <mergeCell ref="AC105:AC107"/>
    <mergeCell ref="AC108:AC110"/>
    <mergeCell ref="AC111:AC113"/>
    <mergeCell ref="AC114:AC116"/>
    <mergeCell ref="AC87:AC89"/>
    <mergeCell ref="AC90:AC92"/>
    <mergeCell ref="AC93:AC95"/>
    <mergeCell ref="AC96:AC98"/>
    <mergeCell ref="AC99:AC101"/>
    <mergeCell ref="AC132:AC134"/>
    <mergeCell ref="AC135:AC137"/>
    <mergeCell ref="AC138:AC140"/>
    <mergeCell ref="AC141:AC143"/>
    <mergeCell ref="AC144:AC146"/>
    <mergeCell ref="AC117:AC119"/>
    <mergeCell ref="AC120:AC122"/>
    <mergeCell ref="AC123:AC125"/>
    <mergeCell ref="AC126:AC128"/>
    <mergeCell ref="AC129:AC131"/>
    <mergeCell ref="AC162:AC164"/>
    <mergeCell ref="AC165:AC167"/>
    <mergeCell ref="AC168:AC170"/>
    <mergeCell ref="AC171:AC173"/>
    <mergeCell ref="AC174:AC176"/>
    <mergeCell ref="AC147:AC149"/>
    <mergeCell ref="AC150:AC152"/>
    <mergeCell ref="AC153:AC155"/>
    <mergeCell ref="AC156:AC158"/>
    <mergeCell ref="AC159:AC161"/>
    <mergeCell ref="AC192:AC194"/>
    <mergeCell ref="AC195:AC197"/>
    <mergeCell ref="AC198:AC200"/>
    <mergeCell ref="AC201:AC203"/>
    <mergeCell ref="AC204:AC206"/>
    <mergeCell ref="AC177:AC179"/>
    <mergeCell ref="AC180:AC182"/>
    <mergeCell ref="AC183:AC185"/>
    <mergeCell ref="AC186:AC188"/>
    <mergeCell ref="AC189:AC191"/>
    <mergeCell ref="AC222:AC224"/>
    <mergeCell ref="AC225:AC227"/>
    <mergeCell ref="AC228:AC230"/>
    <mergeCell ref="AC231:AC233"/>
    <mergeCell ref="AC234:AC236"/>
    <mergeCell ref="AC207:AC209"/>
    <mergeCell ref="AC210:AC212"/>
    <mergeCell ref="AC213:AC215"/>
    <mergeCell ref="AC216:AC218"/>
    <mergeCell ref="AC219:AC221"/>
    <mergeCell ref="AC252:AC254"/>
    <mergeCell ref="AC255:AC257"/>
    <mergeCell ref="AC258:AC260"/>
    <mergeCell ref="AC261:AC263"/>
    <mergeCell ref="AC264:AC266"/>
    <mergeCell ref="AC237:AC239"/>
    <mergeCell ref="AC240:AC242"/>
    <mergeCell ref="AC243:AC245"/>
    <mergeCell ref="AC246:AC248"/>
    <mergeCell ref="AC249:AC251"/>
    <mergeCell ref="AC282:AC284"/>
    <mergeCell ref="AC285:AC287"/>
    <mergeCell ref="AC288:AC290"/>
    <mergeCell ref="AC291:AC293"/>
    <mergeCell ref="AC294:AC296"/>
    <mergeCell ref="AC267:AC269"/>
    <mergeCell ref="AC270:AC272"/>
    <mergeCell ref="AC273:AC275"/>
    <mergeCell ref="AC276:AC278"/>
    <mergeCell ref="AC279:AC281"/>
    <mergeCell ref="AC312:AC314"/>
    <mergeCell ref="AC315:AC317"/>
    <mergeCell ref="AC318:AC320"/>
    <mergeCell ref="AC321:AC323"/>
    <mergeCell ref="AC324:AC326"/>
    <mergeCell ref="AC297:AC299"/>
    <mergeCell ref="AC300:AC302"/>
    <mergeCell ref="AC303:AC305"/>
    <mergeCell ref="AC306:AC308"/>
    <mergeCell ref="AC309:AC311"/>
    <mergeCell ref="AC342:AC344"/>
    <mergeCell ref="AC345:AC347"/>
    <mergeCell ref="AC348:AC350"/>
    <mergeCell ref="AC351:AC353"/>
    <mergeCell ref="AC354:AC356"/>
    <mergeCell ref="AC327:AC329"/>
    <mergeCell ref="AC330:AC332"/>
    <mergeCell ref="AC333:AC335"/>
    <mergeCell ref="AC336:AC338"/>
    <mergeCell ref="AC339:AC341"/>
    <mergeCell ref="AC372:AC374"/>
    <mergeCell ref="AC375:AC377"/>
    <mergeCell ref="AC378:AC380"/>
    <mergeCell ref="AC381:AC383"/>
    <mergeCell ref="AC384:AC386"/>
    <mergeCell ref="AC357:AC359"/>
    <mergeCell ref="AC360:AC362"/>
    <mergeCell ref="AC363:AC365"/>
    <mergeCell ref="AC366:AC368"/>
    <mergeCell ref="AC369:AC371"/>
    <mergeCell ref="AC402:AC404"/>
    <mergeCell ref="AC405:AC407"/>
    <mergeCell ref="AC408:AC410"/>
    <mergeCell ref="AC411:AC413"/>
    <mergeCell ref="AC414:AC416"/>
    <mergeCell ref="AC387:AC389"/>
    <mergeCell ref="AC390:AC392"/>
    <mergeCell ref="AC393:AC395"/>
    <mergeCell ref="AC396:AC398"/>
    <mergeCell ref="AC399:AC401"/>
    <mergeCell ref="AC432:AC434"/>
    <mergeCell ref="AC435:AC437"/>
    <mergeCell ref="AC438:AC440"/>
    <mergeCell ref="AC441:AC443"/>
    <mergeCell ref="AC444:AC446"/>
    <mergeCell ref="AC417:AC419"/>
    <mergeCell ref="AC513:AC515"/>
    <mergeCell ref="AC516:AC518"/>
    <mergeCell ref="AC519:AC521"/>
    <mergeCell ref="AC492:AC494"/>
    <mergeCell ref="AC495:AC497"/>
    <mergeCell ref="AC498:AC500"/>
    <mergeCell ref="AC501:AC503"/>
    <mergeCell ref="AC504:AC506"/>
    <mergeCell ref="AC477:AC479"/>
    <mergeCell ref="AC480:AC482"/>
    <mergeCell ref="AC483:AC485"/>
    <mergeCell ref="AC486:AC488"/>
    <mergeCell ref="AC489:AC491"/>
    <mergeCell ref="AC420:AC422"/>
    <mergeCell ref="AC423:AC425"/>
    <mergeCell ref="AC426:AC428"/>
    <mergeCell ref="AC429:AC431"/>
    <mergeCell ref="AC507:AC509"/>
    <mergeCell ref="AC510:AC512"/>
    <mergeCell ref="AC462:AC464"/>
    <mergeCell ref="AC465:AC467"/>
    <mergeCell ref="AC468:AC470"/>
    <mergeCell ref="AC471:AC473"/>
    <mergeCell ref="AC474:AC476"/>
    <mergeCell ref="AC447:AC449"/>
    <mergeCell ref="AC450:AC452"/>
    <mergeCell ref="AC453:AC455"/>
    <mergeCell ref="AC456:AC458"/>
    <mergeCell ref="AC459:AC461"/>
    <mergeCell ref="B24:B35"/>
    <mergeCell ref="B36:B47"/>
    <mergeCell ref="B48:B59"/>
    <mergeCell ref="B60:B71"/>
    <mergeCell ref="B72:B83"/>
    <mergeCell ref="B12:B23"/>
    <mergeCell ref="AF9:AF11"/>
    <mergeCell ref="AF12:AF14"/>
    <mergeCell ref="AF15:AF17"/>
    <mergeCell ref="AF18:AF20"/>
    <mergeCell ref="AF21:AF23"/>
    <mergeCell ref="AC72:AC74"/>
    <mergeCell ref="AC75:AC77"/>
    <mergeCell ref="AC78:AC80"/>
    <mergeCell ref="AC81:AC83"/>
    <mergeCell ref="AC36:AC38"/>
    <mergeCell ref="AC39:AC41"/>
    <mergeCell ref="AC9:AC11"/>
    <mergeCell ref="AC12:AC14"/>
    <mergeCell ref="AC15:AC17"/>
    <mergeCell ref="AC18:AC20"/>
    <mergeCell ref="AC21:AC23"/>
    <mergeCell ref="AC24:AC26"/>
    <mergeCell ref="AC27:AC29"/>
    <mergeCell ref="B144:B155"/>
    <mergeCell ref="B156:B167"/>
    <mergeCell ref="B168:B179"/>
    <mergeCell ref="B180:B191"/>
    <mergeCell ref="B192:B203"/>
    <mergeCell ref="B84:B95"/>
    <mergeCell ref="B96:B107"/>
    <mergeCell ref="B108:B119"/>
    <mergeCell ref="B120:B131"/>
    <mergeCell ref="B132:B143"/>
    <mergeCell ref="B264:B275"/>
    <mergeCell ref="B276:B287"/>
    <mergeCell ref="B288:B299"/>
    <mergeCell ref="B300:B311"/>
    <mergeCell ref="B312:B323"/>
    <mergeCell ref="B204:B215"/>
    <mergeCell ref="B216:B227"/>
    <mergeCell ref="B228:B239"/>
    <mergeCell ref="B240:B251"/>
    <mergeCell ref="B252:B263"/>
    <mergeCell ref="AF60:AF62"/>
    <mergeCell ref="AF63:AF65"/>
    <mergeCell ref="AF66:AF68"/>
    <mergeCell ref="AF69:AF71"/>
    <mergeCell ref="AF72:AF74"/>
    <mergeCell ref="AF54:AF56"/>
    <mergeCell ref="AF57:AF59"/>
    <mergeCell ref="B504:B515"/>
    <mergeCell ref="B516:B523"/>
    <mergeCell ref="B444:B455"/>
    <mergeCell ref="B456:B467"/>
    <mergeCell ref="B468:B479"/>
    <mergeCell ref="B480:B491"/>
    <mergeCell ref="B492:B503"/>
    <mergeCell ref="B384:B395"/>
    <mergeCell ref="B396:B407"/>
    <mergeCell ref="B408:B419"/>
    <mergeCell ref="B420:B431"/>
    <mergeCell ref="B432:B443"/>
    <mergeCell ref="B324:B335"/>
    <mergeCell ref="B336:B347"/>
    <mergeCell ref="B348:B359"/>
    <mergeCell ref="B360:B371"/>
    <mergeCell ref="B372:B383"/>
    <mergeCell ref="AF90:AF92"/>
    <mergeCell ref="AF93:AF95"/>
    <mergeCell ref="AF96:AF98"/>
    <mergeCell ref="AF99:AF101"/>
    <mergeCell ref="AF102:AF104"/>
    <mergeCell ref="AF75:AF77"/>
    <mergeCell ref="AF78:AF80"/>
    <mergeCell ref="AF81:AF83"/>
    <mergeCell ref="AF84:AF86"/>
    <mergeCell ref="AF87:AF89"/>
    <mergeCell ref="AF120:AF122"/>
    <mergeCell ref="AF123:AF125"/>
    <mergeCell ref="AF126:AF128"/>
    <mergeCell ref="AF129:AF131"/>
    <mergeCell ref="AF132:AF134"/>
    <mergeCell ref="AF105:AF107"/>
    <mergeCell ref="AF108:AF110"/>
    <mergeCell ref="AF111:AF113"/>
    <mergeCell ref="AF114:AF116"/>
    <mergeCell ref="AF117:AF119"/>
    <mergeCell ref="AF150:AF152"/>
    <mergeCell ref="AF153:AF155"/>
    <mergeCell ref="AF156:AF158"/>
    <mergeCell ref="AF159:AF161"/>
    <mergeCell ref="AF162:AF164"/>
    <mergeCell ref="AF135:AF137"/>
    <mergeCell ref="AF138:AF140"/>
    <mergeCell ref="AF141:AF143"/>
    <mergeCell ref="AF144:AF146"/>
    <mergeCell ref="AF147:AF149"/>
    <mergeCell ref="AF180:AF182"/>
    <mergeCell ref="AF183:AF185"/>
    <mergeCell ref="AF186:AF188"/>
    <mergeCell ref="AF189:AF191"/>
    <mergeCell ref="AF192:AF194"/>
    <mergeCell ref="AF165:AF167"/>
    <mergeCell ref="AF168:AF170"/>
    <mergeCell ref="AF171:AF173"/>
    <mergeCell ref="AF174:AF176"/>
    <mergeCell ref="AF177:AF179"/>
    <mergeCell ref="AF210:AF212"/>
    <mergeCell ref="AF213:AF215"/>
    <mergeCell ref="AF216:AF218"/>
    <mergeCell ref="AF219:AF221"/>
    <mergeCell ref="AF222:AF224"/>
    <mergeCell ref="AF195:AF197"/>
    <mergeCell ref="AF198:AF200"/>
    <mergeCell ref="AF201:AF203"/>
    <mergeCell ref="AF204:AF206"/>
    <mergeCell ref="AF207:AF209"/>
    <mergeCell ref="AF240:AF242"/>
    <mergeCell ref="AF243:AF245"/>
    <mergeCell ref="AF246:AF248"/>
    <mergeCell ref="AF249:AF251"/>
    <mergeCell ref="AF252:AF254"/>
    <mergeCell ref="AF225:AF227"/>
    <mergeCell ref="AF228:AF230"/>
    <mergeCell ref="AF231:AF233"/>
    <mergeCell ref="AF234:AF236"/>
    <mergeCell ref="AF237:AF239"/>
    <mergeCell ref="AF270:AF272"/>
    <mergeCell ref="AF273:AF275"/>
    <mergeCell ref="AF276:AF278"/>
    <mergeCell ref="AF279:AF281"/>
    <mergeCell ref="AF282:AF284"/>
    <mergeCell ref="AF255:AF257"/>
    <mergeCell ref="AF258:AF260"/>
    <mergeCell ref="AF261:AF263"/>
    <mergeCell ref="AF264:AF266"/>
    <mergeCell ref="AF267:AF269"/>
    <mergeCell ref="AF300:AF302"/>
    <mergeCell ref="AF303:AF305"/>
    <mergeCell ref="AF306:AF308"/>
    <mergeCell ref="AF309:AF311"/>
    <mergeCell ref="AF312:AF314"/>
    <mergeCell ref="AF285:AF287"/>
    <mergeCell ref="AF288:AF290"/>
    <mergeCell ref="AF291:AF293"/>
    <mergeCell ref="AF294:AF296"/>
    <mergeCell ref="AF297:AF299"/>
    <mergeCell ref="AF330:AF332"/>
    <mergeCell ref="AF333:AF335"/>
    <mergeCell ref="AF336:AF338"/>
    <mergeCell ref="AF339:AF341"/>
    <mergeCell ref="AF342:AF344"/>
    <mergeCell ref="AF315:AF317"/>
    <mergeCell ref="AF318:AF320"/>
    <mergeCell ref="AF321:AF323"/>
    <mergeCell ref="AF324:AF326"/>
    <mergeCell ref="AF327:AF329"/>
    <mergeCell ref="AF360:AF362"/>
    <mergeCell ref="AF363:AF365"/>
    <mergeCell ref="AF366:AF368"/>
    <mergeCell ref="AF369:AF371"/>
    <mergeCell ref="AF372:AF374"/>
    <mergeCell ref="AF345:AF347"/>
    <mergeCell ref="AF348:AF350"/>
    <mergeCell ref="AF351:AF353"/>
    <mergeCell ref="AF354:AF356"/>
    <mergeCell ref="AF357:AF359"/>
    <mergeCell ref="AF390:AF392"/>
    <mergeCell ref="AF393:AF395"/>
    <mergeCell ref="AF396:AF398"/>
    <mergeCell ref="AF399:AF401"/>
    <mergeCell ref="AF402:AF404"/>
    <mergeCell ref="AF375:AF377"/>
    <mergeCell ref="AF378:AF380"/>
    <mergeCell ref="AF381:AF383"/>
    <mergeCell ref="AF384:AF386"/>
    <mergeCell ref="AF387:AF389"/>
    <mergeCell ref="AF450:AF452"/>
    <mergeCell ref="AF453:AF455"/>
    <mergeCell ref="AF456:AF458"/>
    <mergeCell ref="AF459:AF461"/>
    <mergeCell ref="AF462:AF464"/>
    <mergeCell ref="AF405:AF407"/>
    <mergeCell ref="AF408:AF410"/>
    <mergeCell ref="AF411:AF413"/>
    <mergeCell ref="AF414:AF416"/>
    <mergeCell ref="AF417:AF419"/>
    <mergeCell ref="AF510:AF512"/>
    <mergeCell ref="AF480:AF482"/>
    <mergeCell ref="AF483:AF485"/>
    <mergeCell ref="AF486:AF488"/>
    <mergeCell ref="AF489:AF491"/>
    <mergeCell ref="AF492:AF494"/>
    <mergeCell ref="AF465:AF467"/>
    <mergeCell ref="AF468:AF470"/>
    <mergeCell ref="AF471:AF473"/>
    <mergeCell ref="AF474:AF476"/>
    <mergeCell ref="AF477:AF479"/>
    <mergeCell ref="AF39:AF41"/>
    <mergeCell ref="AF42:AF44"/>
    <mergeCell ref="AF45:AF47"/>
    <mergeCell ref="AF48:AF50"/>
    <mergeCell ref="AF51:AF53"/>
    <mergeCell ref="AF24:AF26"/>
    <mergeCell ref="AF27:AF29"/>
    <mergeCell ref="AF30:AF32"/>
    <mergeCell ref="AF33:AF35"/>
    <mergeCell ref="AF36:AF38"/>
    <mergeCell ref="AC42:AC44"/>
    <mergeCell ref="B8:B11"/>
    <mergeCell ref="AE30:AE32"/>
    <mergeCell ref="AE33:AE35"/>
    <mergeCell ref="AE36:AE38"/>
    <mergeCell ref="AE39:AE41"/>
    <mergeCell ref="AF513:AF515"/>
    <mergeCell ref="AF516:AF518"/>
    <mergeCell ref="AF519:AF521"/>
    <mergeCell ref="AF435:AF437"/>
    <mergeCell ref="AF438:AF440"/>
    <mergeCell ref="AF441:AF443"/>
    <mergeCell ref="AF444:AF446"/>
    <mergeCell ref="AF447:AF449"/>
    <mergeCell ref="AF420:AF422"/>
    <mergeCell ref="AF423:AF425"/>
    <mergeCell ref="AF426:AF428"/>
    <mergeCell ref="AF429:AF431"/>
    <mergeCell ref="AF432:AF434"/>
    <mergeCell ref="AF495:AF497"/>
    <mergeCell ref="AF498:AF500"/>
    <mergeCell ref="AF501:AF503"/>
    <mergeCell ref="AF504:AF506"/>
    <mergeCell ref="AF507:AF509"/>
    <mergeCell ref="AE42:AE44"/>
    <mergeCell ref="AE45:AE47"/>
    <mergeCell ref="AE48:AE50"/>
    <mergeCell ref="AE51:AE53"/>
    <mergeCell ref="AE54:AE56"/>
    <mergeCell ref="AE57:AE59"/>
    <mergeCell ref="AE60:AE62"/>
    <mergeCell ref="AE63:AE65"/>
    <mergeCell ref="AE66:AE68"/>
    <mergeCell ref="AE69:AE71"/>
    <mergeCell ref="AE72:AE74"/>
    <mergeCell ref="AE75:AE77"/>
    <mergeCell ref="AE78:AE80"/>
    <mergeCell ref="AE81:AE83"/>
    <mergeCell ref="AE84:AE86"/>
    <mergeCell ref="AE87:AE89"/>
    <mergeCell ref="AE90:AE92"/>
    <mergeCell ref="AE93:AE95"/>
    <mergeCell ref="AE96:AE98"/>
    <mergeCell ref="AE99:AE101"/>
    <mergeCell ref="AE102:AE104"/>
    <mergeCell ref="AE105:AE107"/>
    <mergeCell ref="AE108:AE110"/>
    <mergeCell ref="AE111:AE113"/>
    <mergeCell ref="AE114:AE116"/>
    <mergeCell ref="AE117:AE119"/>
    <mergeCell ref="AE120:AE122"/>
    <mergeCell ref="AE123:AE125"/>
    <mergeCell ref="AE126:AE128"/>
    <mergeCell ref="AE129:AE131"/>
    <mergeCell ref="AE132:AE134"/>
    <mergeCell ref="AE135:AE137"/>
    <mergeCell ref="AE138:AE140"/>
    <mergeCell ref="AE141:AE143"/>
    <mergeCell ref="AE144:AE146"/>
    <mergeCell ref="AE147:AE149"/>
    <mergeCell ref="AE150:AE152"/>
    <mergeCell ref="AE153:AE155"/>
    <mergeCell ref="AE156:AE158"/>
    <mergeCell ref="AE159:AE161"/>
    <mergeCell ref="AE162:AE164"/>
    <mergeCell ref="AE165:AE167"/>
    <mergeCell ref="AE168:AE170"/>
    <mergeCell ref="AE171:AE173"/>
    <mergeCell ref="AE174:AE176"/>
    <mergeCell ref="AE177:AE179"/>
    <mergeCell ref="AE180:AE182"/>
    <mergeCell ref="AE183:AE185"/>
    <mergeCell ref="AE186:AE188"/>
    <mergeCell ref="AE189:AE191"/>
    <mergeCell ref="AE192:AE194"/>
    <mergeCell ref="AE195:AE197"/>
    <mergeCell ref="AE198:AE200"/>
    <mergeCell ref="AE201:AE203"/>
    <mergeCell ref="AE204:AE206"/>
    <mergeCell ref="AE207:AE209"/>
    <mergeCell ref="AE210:AE212"/>
    <mergeCell ref="AE213:AE215"/>
    <mergeCell ref="AE216:AE218"/>
    <mergeCell ref="AE219:AE221"/>
    <mergeCell ref="AE222:AE224"/>
    <mergeCell ref="AE225:AE227"/>
    <mergeCell ref="AE228:AE230"/>
    <mergeCell ref="AE231:AE233"/>
    <mergeCell ref="AE234:AE236"/>
    <mergeCell ref="AE237:AE239"/>
    <mergeCell ref="AE240:AE242"/>
    <mergeCell ref="AE243:AE245"/>
    <mergeCell ref="AE246:AE248"/>
    <mergeCell ref="AE249:AE251"/>
    <mergeCell ref="AE252:AE254"/>
    <mergeCell ref="AE255:AE257"/>
    <mergeCell ref="AE258:AE260"/>
    <mergeCell ref="AE261:AE263"/>
    <mergeCell ref="AE264:AE266"/>
    <mergeCell ref="AE267:AE269"/>
    <mergeCell ref="AE270:AE272"/>
    <mergeCell ref="AE273:AE275"/>
    <mergeCell ref="AE276:AE278"/>
    <mergeCell ref="AE279:AE281"/>
    <mergeCell ref="AE282:AE284"/>
    <mergeCell ref="AE285:AE287"/>
    <mergeCell ref="AE288:AE290"/>
    <mergeCell ref="AE291:AE293"/>
    <mergeCell ref="AE294:AE296"/>
    <mergeCell ref="AE297:AE299"/>
    <mergeCell ref="AE300:AE302"/>
    <mergeCell ref="AE303:AE305"/>
    <mergeCell ref="AE306:AE308"/>
    <mergeCell ref="AE309:AE311"/>
    <mergeCell ref="AE312:AE314"/>
    <mergeCell ref="AE315:AE317"/>
    <mergeCell ref="AE318:AE320"/>
    <mergeCell ref="AE321:AE323"/>
    <mergeCell ref="AE324:AE326"/>
    <mergeCell ref="AE327:AE329"/>
    <mergeCell ref="AE330:AE332"/>
    <mergeCell ref="AE333:AE335"/>
    <mergeCell ref="AE336:AE338"/>
    <mergeCell ref="AE339:AE341"/>
    <mergeCell ref="AE342:AE344"/>
    <mergeCell ref="AE345:AE347"/>
    <mergeCell ref="AE348:AE350"/>
    <mergeCell ref="AE351:AE353"/>
    <mergeCell ref="AE354:AE356"/>
    <mergeCell ref="AE357:AE359"/>
    <mergeCell ref="AE360:AE362"/>
    <mergeCell ref="AE363:AE365"/>
    <mergeCell ref="AE366:AE368"/>
    <mergeCell ref="AE369:AE371"/>
    <mergeCell ref="AE372:AE374"/>
    <mergeCell ref="AE375:AE377"/>
    <mergeCell ref="AE378:AE380"/>
    <mergeCell ref="AE381:AE383"/>
    <mergeCell ref="AE384:AE386"/>
    <mergeCell ref="AE387:AE389"/>
    <mergeCell ref="AE390:AE392"/>
    <mergeCell ref="AE438:AE440"/>
    <mergeCell ref="AE441:AE443"/>
    <mergeCell ref="AE444:AE446"/>
    <mergeCell ref="AE393:AE395"/>
    <mergeCell ref="AE396:AE398"/>
    <mergeCell ref="AE399:AE401"/>
    <mergeCell ref="AE402:AE404"/>
    <mergeCell ref="AE405:AE407"/>
    <mergeCell ref="AE408:AE410"/>
    <mergeCell ref="AE411:AE413"/>
    <mergeCell ref="AE414:AE416"/>
    <mergeCell ref="AE417:AE419"/>
    <mergeCell ref="AG36:AG38"/>
    <mergeCell ref="AG39:AG41"/>
    <mergeCell ref="AG42:AG44"/>
    <mergeCell ref="AG45:AG47"/>
    <mergeCell ref="AG48:AG50"/>
    <mergeCell ref="AG51:AG53"/>
    <mergeCell ref="AE474:AE476"/>
    <mergeCell ref="AE477:AE479"/>
    <mergeCell ref="AE480:AE482"/>
    <mergeCell ref="AE447:AE449"/>
    <mergeCell ref="AE450:AE452"/>
    <mergeCell ref="AE453:AE455"/>
    <mergeCell ref="AE456:AE458"/>
    <mergeCell ref="AE459:AE461"/>
    <mergeCell ref="AE462:AE464"/>
    <mergeCell ref="AE465:AE467"/>
    <mergeCell ref="AE468:AE470"/>
    <mergeCell ref="AE471:AE473"/>
    <mergeCell ref="AE420:AE422"/>
    <mergeCell ref="AE423:AE425"/>
    <mergeCell ref="AE426:AE428"/>
    <mergeCell ref="AE429:AE431"/>
    <mergeCell ref="AE432:AE434"/>
    <mergeCell ref="AE435:AE437"/>
    <mergeCell ref="AI14:AK14"/>
    <mergeCell ref="AG12:AG14"/>
    <mergeCell ref="AG15:AG17"/>
    <mergeCell ref="AG18:AG20"/>
    <mergeCell ref="AG21:AG23"/>
    <mergeCell ref="AG24:AG26"/>
    <mergeCell ref="AG27:AG29"/>
    <mergeCell ref="AG30:AG32"/>
    <mergeCell ref="AG33:AG35"/>
    <mergeCell ref="AG54:AG56"/>
    <mergeCell ref="AG57:AG59"/>
    <mergeCell ref="AG60:AG62"/>
    <mergeCell ref="AG63:AG65"/>
    <mergeCell ref="AG66:AG68"/>
    <mergeCell ref="AG69:AG71"/>
    <mergeCell ref="AG72:AG74"/>
    <mergeCell ref="AG75:AG77"/>
    <mergeCell ref="AG78:AG80"/>
    <mergeCell ref="AG81:AG83"/>
    <mergeCell ref="AG84:AG86"/>
    <mergeCell ref="AG87:AG89"/>
    <mergeCell ref="AG90:AG92"/>
    <mergeCell ref="AG93:AG95"/>
    <mergeCell ref="AG96:AG98"/>
    <mergeCell ref="AG99:AG101"/>
    <mergeCell ref="AG102:AG104"/>
    <mergeCell ref="AG105:AG107"/>
    <mergeCell ref="AG108:AG110"/>
    <mergeCell ref="AG111:AG113"/>
    <mergeCell ref="AG114:AG116"/>
    <mergeCell ref="AG117:AG119"/>
    <mergeCell ref="AG120:AG122"/>
    <mergeCell ref="AG123:AG125"/>
    <mergeCell ref="AG126:AG128"/>
    <mergeCell ref="AG129:AG131"/>
    <mergeCell ref="AG132:AG134"/>
    <mergeCell ref="AG135:AG137"/>
    <mergeCell ref="AG138:AG140"/>
    <mergeCell ref="AG141:AG143"/>
    <mergeCell ref="AG144:AG146"/>
    <mergeCell ref="AG147:AG149"/>
    <mergeCell ref="AG150:AG152"/>
    <mergeCell ref="AG153:AG155"/>
    <mergeCell ref="AG156:AG158"/>
    <mergeCell ref="AG159:AG161"/>
    <mergeCell ref="AG162:AG164"/>
    <mergeCell ref="AG165:AG167"/>
    <mergeCell ref="AG168:AG170"/>
    <mergeCell ref="AG171:AG173"/>
    <mergeCell ref="AG174:AG176"/>
    <mergeCell ref="AG177:AG179"/>
    <mergeCell ref="AG180:AG182"/>
    <mergeCell ref="AG183:AG185"/>
    <mergeCell ref="AG186:AG188"/>
    <mergeCell ref="AG189:AG191"/>
    <mergeCell ref="AG192:AG194"/>
    <mergeCell ref="AG195:AG197"/>
    <mergeCell ref="AG198:AG200"/>
    <mergeCell ref="AG201:AG203"/>
    <mergeCell ref="AG204:AG206"/>
    <mergeCell ref="AG207:AG209"/>
    <mergeCell ref="AG210:AG212"/>
    <mergeCell ref="AG213:AG215"/>
    <mergeCell ref="AG216:AG218"/>
    <mergeCell ref="AG219:AG221"/>
    <mergeCell ref="AG222:AG224"/>
    <mergeCell ref="AG225:AG227"/>
    <mergeCell ref="AG228:AG230"/>
    <mergeCell ref="AG231:AG233"/>
    <mergeCell ref="AG234:AG236"/>
    <mergeCell ref="AG237:AG239"/>
    <mergeCell ref="AG240:AG242"/>
    <mergeCell ref="AG243:AG245"/>
    <mergeCell ref="AG246:AG248"/>
    <mergeCell ref="AG249:AG251"/>
    <mergeCell ref="AG252:AG254"/>
    <mergeCell ref="AG255:AG257"/>
    <mergeCell ref="AG258:AG260"/>
    <mergeCell ref="AG261:AG263"/>
    <mergeCell ref="AG264:AG266"/>
    <mergeCell ref="AG267:AG269"/>
    <mergeCell ref="AG270:AG272"/>
    <mergeCell ref="AG273:AG275"/>
    <mergeCell ref="AG276:AG278"/>
    <mergeCell ref="AG279:AG281"/>
    <mergeCell ref="AG282:AG284"/>
    <mergeCell ref="AG285:AG287"/>
    <mergeCell ref="AG288:AG290"/>
    <mergeCell ref="AG291:AG293"/>
    <mergeCell ref="AG294:AG296"/>
    <mergeCell ref="AG297:AG299"/>
    <mergeCell ref="AG300:AG302"/>
    <mergeCell ref="AG303:AG305"/>
    <mergeCell ref="AG306:AG308"/>
    <mergeCell ref="AG309:AG311"/>
    <mergeCell ref="AG312:AG314"/>
    <mergeCell ref="AG315:AG317"/>
    <mergeCell ref="AG318:AG320"/>
    <mergeCell ref="AG321:AG323"/>
    <mergeCell ref="AG324:AG326"/>
    <mergeCell ref="AG327:AG329"/>
    <mergeCell ref="AG330:AG332"/>
    <mergeCell ref="AG333:AG335"/>
    <mergeCell ref="AG336:AG338"/>
    <mergeCell ref="AG339:AG341"/>
    <mergeCell ref="AG342:AG344"/>
    <mergeCell ref="AG345:AG347"/>
    <mergeCell ref="AG348:AG350"/>
    <mergeCell ref="AG351:AG353"/>
    <mergeCell ref="AG354:AG356"/>
    <mergeCell ref="AG357:AG359"/>
    <mergeCell ref="AG360:AG362"/>
    <mergeCell ref="AG363:AG365"/>
    <mergeCell ref="AG366:AG368"/>
    <mergeCell ref="AG369:AG371"/>
    <mergeCell ref="AG372:AG374"/>
    <mergeCell ref="AG375:AG377"/>
    <mergeCell ref="AG378:AG380"/>
    <mergeCell ref="AG381:AG383"/>
    <mergeCell ref="AG384:AG386"/>
    <mergeCell ref="AG387:AG389"/>
    <mergeCell ref="AG390:AG392"/>
    <mergeCell ref="AG393:AG395"/>
    <mergeCell ref="AG441:AG443"/>
    <mergeCell ref="AG447:AG449"/>
    <mergeCell ref="AG396:AG398"/>
    <mergeCell ref="AG399:AG401"/>
    <mergeCell ref="AG402:AG404"/>
    <mergeCell ref="AG405:AG407"/>
    <mergeCell ref="AG408:AG410"/>
    <mergeCell ref="AG411:AG413"/>
    <mergeCell ref="AG414:AG416"/>
    <mergeCell ref="AG417:AG419"/>
    <mergeCell ref="AG420:AG422"/>
    <mergeCell ref="AG435:AG437"/>
    <mergeCell ref="AG438:AG440"/>
    <mergeCell ref="AG444:AG446"/>
    <mergeCell ref="AG432:AG434"/>
    <mergeCell ref="AG429:AG431"/>
    <mergeCell ref="AE504:AE506"/>
    <mergeCell ref="AE507:AE509"/>
    <mergeCell ref="AE510:AE512"/>
    <mergeCell ref="AE513:AE515"/>
    <mergeCell ref="AE516:AE518"/>
    <mergeCell ref="AE519:AE521"/>
    <mergeCell ref="AE483:AE485"/>
    <mergeCell ref="AE486:AE488"/>
    <mergeCell ref="AE489:AE491"/>
    <mergeCell ref="AE492:AE494"/>
    <mergeCell ref="AE495:AE497"/>
    <mergeCell ref="AE498:AE500"/>
    <mergeCell ref="AG480:AG482"/>
    <mergeCell ref="AG483:AG485"/>
    <mergeCell ref="AG486:AG488"/>
    <mergeCell ref="AG489:AG491"/>
    <mergeCell ref="AG492:AG494"/>
    <mergeCell ref="AG495:AG497"/>
    <mergeCell ref="AG498:AG500"/>
    <mergeCell ref="AG501:AG503"/>
    <mergeCell ref="AE501:AE503"/>
    <mergeCell ref="AC522:AC524"/>
    <mergeCell ref="AF522:AF524"/>
    <mergeCell ref="AC7:AD7"/>
    <mergeCell ref="AI9:AJ9"/>
    <mergeCell ref="AI10:AJ10"/>
    <mergeCell ref="AG504:AG506"/>
    <mergeCell ref="AG507:AG509"/>
    <mergeCell ref="AG450:AG452"/>
    <mergeCell ref="AG453:AG455"/>
    <mergeCell ref="AG456:AG458"/>
    <mergeCell ref="AG459:AG461"/>
    <mergeCell ref="AG462:AG464"/>
    <mergeCell ref="AG465:AG467"/>
    <mergeCell ref="AG468:AG470"/>
    <mergeCell ref="AG471:AG473"/>
    <mergeCell ref="AG474:AG476"/>
    <mergeCell ref="AG423:AG425"/>
    <mergeCell ref="AG426:AG428"/>
    <mergeCell ref="AG510:AG512"/>
    <mergeCell ref="AG513:AG515"/>
    <mergeCell ref="AG516:AG518"/>
    <mergeCell ref="AG519:AG521"/>
    <mergeCell ref="AG477:AG479"/>
    <mergeCell ref="AE522:AE524"/>
    <mergeCell ref="E1:E7"/>
    <mergeCell ref="F1:F7"/>
    <mergeCell ref="G1:G7"/>
    <mergeCell ref="H1:H7"/>
    <mergeCell ref="Q1:Q6"/>
    <mergeCell ref="R1:R6"/>
    <mergeCell ref="S1:S6"/>
    <mergeCell ref="U1:U6"/>
    <mergeCell ref="I1:K1"/>
    <mergeCell ref="M1:N2"/>
    <mergeCell ref="I2:J2"/>
    <mergeCell ref="I3:J3"/>
    <mergeCell ref="I6:K6"/>
    <mergeCell ref="O1:O6"/>
    <mergeCell ref="L6:N6"/>
    <mergeCell ref="J4:K4"/>
    <mergeCell ref="J5:K5"/>
    <mergeCell ref="M3:N5"/>
    <mergeCell ref="P2:P5"/>
    <mergeCell ref="AF1:AF7"/>
    <mergeCell ref="V1:V6"/>
    <mergeCell ref="W1:W6"/>
    <mergeCell ref="X1:X6"/>
    <mergeCell ref="Y1:Y6"/>
    <mergeCell ref="Z1:Z6"/>
    <mergeCell ref="AA1:AA6"/>
    <mergeCell ref="AB1:AB6"/>
    <mergeCell ref="AC1:AD6"/>
    <mergeCell ref="AE1:AE7"/>
  </mergeCells>
  <phoneticPr fontId="7" type="noConversion"/>
  <conditionalFormatting sqref="AG9:AG524">
    <cfRule type="cellIs" dxfId="0" priority="1" operator="equal">
      <formula>"Alerte !"</formula>
    </cfRule>
  </conditionalFormatting>
  <dataValidations count="6">
    <dataValidation type="list" allowBlank="1" showInputMessage="1" showErrorMessage="1" sqref="L8:L523" xr:uid="{00000000-0002-0000-0000-000003000000}">
      <formula1>$AW$8:$AW$15</formula1>
    </dataValidation>
    <dataValidation type="list" allowBlank="1" showInputMessage="1" showErrorMessage="1" sqref="K2" xr:uid="{1E3800B1-ACA1-4E14-BE99-B079FAF9095A}">
      <formula1>$J$8:$J$523</formula1>
    </dataValidation>
    <dataValidation type="list" allowBlank="1" showInputMessage="1" showErrorMessage="1" sqref="K3" xr:uid="{91FE7F31-19BB-408D-B324-5D5C1A2BD2F4}">
      <formula1>$K$8:$K$523</formula1>
    </dataValidation>
    <dataValidation type="list" allowBlank="1" showInputMessage="1" showErrorMessage="1" sqref="AT6" xr:uid="{00000000-0002-0000-0000-000000000000}">
      <formula1>$AN$8:$AN$37</formula1>
    </dataValidation>
    <dataValidation type="list" allowBlank="1" showInputMessage="1" showErrorMessage="1" sqref="N8" xr:uid="{00000000-0002-0000-0000-000001000000}">
      <formula1>CHOOSE(MATCH($L8,$AW$8:$AW$24,0),Maître_Auxiliaire_2,Maître_Auxiliaire_1,Professeur_Certifié,Professeur_Certifié_hors_classe,Prof_Certifié_classe_exceptionnelle,Professeur_Agrégé,Professeur_Agrégé_hors_classe,Prof_Agrégé_classe_exceptionnelle)</formula1>
    </dataValidation>
    <dataValidation type="list" allowBlank="1" showInputMessage="1" showErrorMessage="1" sqref="N9:N523" xr:uid="{00000000-0002-0000-0000-000002000000}">
      <formula1>CHOOSE(MATCH($L9,$AW$8:$AW$20,0),Maître_Auxiliaire_2,Maître_Auxiliaire_1,Professeur_Certifié,Professeur_Certifié_hors_classe,Prof_Certifié_classe_exceptionnelle,Professeur_Agrégé,Professeur_Agrégé_hors_classe,Prof_Agrégé_classe_exceptionnelle)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Education_Nationale</vt:lpstr>
      <vt:lpstr>Maître_Auxiliaire_1</vt:lpstr>
      <vt:lpstr>Maître_Auxiliaire_2</vt:lpstr>
      <vt:lpstr>Prof_Agrégé_classe_exceptionnelle</vt:lpstr>
      <vt:lpstr>Prof_Certifié_classe_exceptionnelle</vt:lpstr>
      <vt:lpstr>Professeur_Agrégé</vt:lpstr>
      <vt:lpstr>Professeur_Agrégé_hors_classe</vt:lpstr>
      <vt:lpstr>Professeur_Certifié</vt:lpstr>
      <vt:lpstr>Professeur_Certifié_hors_classe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 GUILLOT</cp:lastModifiedBy>
  <cp:lastPrinted>2020-05-30T14:29:03Z</cp:lastPrinted>
  <dcterms:created xsi:type="dcterms:W3CDTF">2019-10-14T17:13:05Z</dcterms:created>
  <dcterms:modified xsi:type="dcterms:W3CDTF">2022-07-14T08:24:19Z</dcterms:modified>
</cp:coreProperties>
</file>