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arthu\Desktop\Résolidaire\Comptabilité\"/>
    </mc:Choice>
  </mc:AlternateContent>
  <xr:revisionPtr revIDLastSave="0" documentId="13_ncr:1_{9762A519-790E-44C6-BBF0-5B312ABE34A4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CR Mensuel" sheetId="3" r:id="rId1"/>
    <sheet name="Trésorerie" sheetId="5" r:id="rId2"/>
    <sheet name="BDD - Reporting" sheetId="1" r:id="rId3"/>
    <sheet name="Matrice" sheetId="4" r:id="rId4"/>
  </sheets>
  <definedNames>
    <definedName name="Achats">Matrice!$A$16:$A$21</definedName>
    <definedName name="Autres_produits_de_gestion_courante">Matrice!$L$16</definedName>
    <definedName name="Autres_services_extérieurs">Matrice!$C$16:$C$21</definedName>
    <definedName name="Charges_du_personnel">Matrice!$E$16:$E$19</definedName>
    <definedName name="Impôts_taxes">Matrice!$D$16:$D$17</definedName>
    <definedName name="Liste1">Matrice!$A$15:$P$15</definedName>
    <definedName name="ListeCP">Matrice!$A$15:$P$15</definedName>
    <definedName name="ListeCP1">Matrice!$A$15:$P$15</definedName>
    <definedName name="Nature1">Matrice!$A$15:$A$30</definedName>
    <definedName name="Services_extérieurs">Matrice!$B$16:$B$21</definedName>
    <definedName name="Subventions_dexploitation">Matrice!$K$16:$K$33</definedName>
    <definedName name="Tableau1">Tableau3[#All]</definedName>
    <definedName name="Vente_produitsfinis_marchandises_prestationsservices">Matrice!$J$16:$J$19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0" i="3" l="1"/>
  <c r="E8" i="5"/>
  <c r="E11" i="5"/>
  <c r="D36" i="3"/>
  <c r="D35" i="3"/>
  <c r="D33" i="3"/>
  <c r="D32" i="3"/>
  <c r="D31" i="3"/>
  <c r="D28" i="3"/>
  <c r="D8" i="3"/>
  <c r="D10" i="3"/>
  <c r="D24" i="3"/>
  <c r="D25" i="3"/>
  <c r="D26" i="3"/>
  <c r="D23" i="3"/>
  <c r="D22" i="3"/>
  <c r="D21" i="3"/>
  <c r="D20" i="3"/>
  <c r="D19" i="3"/>
  <c r="D18" i="3"/>
  <c r="D17" i="3"/>
  <c r="D16" i="3"/>
  <c r="D15" i="3"/>
  <c r="D9" i="3"/>
  <c r="D7" i="3"/>
  <c r="D14" i="3" l="1"/>
  <c r="H24" i="3" s="1"/>
  <c r="D29" i="3"/>
  <c r="H31" i="3" s="1"/>
  <c r="E27" i="5"/>
  <c r="D6" i="3"/>
  <c r="H20" i="3" l="1"/>
  <c r="H15" i="3"/>
  <c r="H21" i="3"/>
  <c r="H18" i="3"/>
  <c r="H16" i="3"/>
  <c r="H19" i="3"/>
  <c r="H22" i="3"/>
  <c r="H14" i="3"/>
  <c r="H32" i="3"/>
  <c r="H30" i="3"/>
  <c r="H25" i="3"/>
  <c r="H29" i="3"/>
  <c r="H23" i="3"/>
  <c r="H26" i="3"/>
  <c r="H17" i="3"/>
  <c r="H33" i="3"/>
  <c r="D13" i="3"/>
  <c r="H13" i="3" s="1"/>
  <c r="H6" i="3"/>
  <c r="H7" i="3"/>
  <c r="H8" i="3"/>
  <c r="H9" i="3"/>
  <c r="D27" i="3" l="1"/>
  <c r="D34" i="3"/>
  <c r="D37" i="3" s="1"/>
  <c r="H28" i="3"/>
  <c r="D38" i="3"/>
  <c r="D39" i="3" s="1"/>
</calcChain>
</file>

<file path=xl/sharedStrings.xml><?xml version="1.0" encoding="utf-8"?>
<sst xmlns="http://schemas.openxmlformats.org/spreadsheetml/2006/main" count="247" uniqueCount="153">
  <si>
    <t>Activité</t>
  </si>
  <si>
    <t>Mois</t>
  </si>
  <si>
    <t>Charges d'exploitation</t>
  </si>
  <si>
    <t>Type de charges / Produits Niveau 1</t>
  </si>
  <si>
    <t>Types de charges / Produits Niveau 2</t>
  </si>
  <si>
    <t>Montant</t>
  </si>
  <si>
    <t>Produit d'exploitation</t>
  </si>
  <si>
    <t>Chiffre d'affaire HT</t>
  </si>
  <si>
    <t>Marge Brute</t>
  </si>
  <si>
    <t>Charges externes</t>
  </si>
  <si>
    <t>Valeur ajoutée</t>
  </si>
  <si>
    <t>Excédent Brut d'exploitation</t>
  </si>
  <si>
    <t>Résultat avant impôts</t>
  </si>
  <si>
    <t>Résultat net comptable</t>
  </si>
  <si>
    <t>Assurances</t>
  </si>
  <si>
    <t>Impôts et taxes</t>
  </si>
  <si>
    <t>Salaires employés</t>
  </si>
  <si>
    <t>charges sociales</t>
  </si>
  <si>
    <t>Frais bancaires, charges financières</t>
  </si>
  <si>
    <t>Impôts sur les sociétés</t>
  </si>
  <si>
    <t>Atout Clauses</t>
  </si>
  <si>
    <t>Nature des coûts / Produits niveau 1</t>
  </si>
  <si>
    <t>Prestations de services</t>
  </si>
  <si>
    <t>Achats non stockées de matières et fournitures</t>
  </si>
  <si>
    <t>Fournitures non stockables</t>
  </si>
  <si>
    <t>Fournitures entretien  petit équipement</t>
  </si>
  <si>
    <t>Autres fournitures</t>
  </si>
  <si>
    <t>Retrocession/adhésions box</t>
  </si>
  <si>
    <t>Achats</t>
  </si>
  <si>
    <t>Sous traitance générale</t>
  </si>
  <si>
    <t>Locations</t>
  </si>
  <si>
    <t>Entretiens et réparations</t>
  </si>
  <si>
    <t>Assurance</t>
  </si>
  <si>
    <t>Documentation</t>
  </si>
  <si>
    <t>Divers</t>
  </si>
  <si>
    <t>Rémunérations intermédiaires et honoraires</t>
  </si>
  <si>
    <t>Publicité, publication</t>
  </si>
  <si>
    <t>Déplacements, missions</t>
  </si>
  <si>
    <t>Frais postaux et de télécommunication</t>
  </si>
  <si>
    <t>Services bancaires</t>
  </si>
  <si>
    <t>Autres</t>
  </si>
  <si>
    <t>Impôts et taxes sur rémunération</t>
  </si>
  <si>
    <t>Autres impôts et taxes</t>
  </si>
  <si>
    <t>Rémunération des personnels</t>
  </si>
  <si>
    <t>Charges sociales</t>
  </si>
  <si>
    <t>Médecine du travail</t>
  </si>
  <si>
    <t>Autres charges du personnel</t>
  </si>
  <si>
    <t xml:space="preserve">donneurs d'ordres </t>
  </si>
  <si>
    <t>UNILASALLE</t>
  </si>
  <si>
    <t>ventes box</t>
  </si>
  <si>
    <t xml:space="preserve">prestations </t>
  </si>
  <si>
    <t>Subventions d'exploitation</t>
  </si>
  <si>
    <t>Etat DIRECCTE</t>
  </si>
  <si>
    <t xml:space="preserve">Etat DIRECCTE (ingénierie DLA) </t>
  </si>
  <si>
    <t>Caisse des dépôts</t>
  </si>
  <si>
    <t>Caisse des dépôts (ingénierie DLA ou Fds PTCE)</t>
  </si>
  <si>
    <t>Région Bretagne</t>
  </si>
  <si>
    <t>Région Bretagne (ingénierie DLA ou Fds PTCE)</t>
  </si>
  <si>
    <t>Département Ille et Vilaine (ingénierie DLA)</t>
  </si>
  <si>
    <t>Intercommunalités EPCI</t>
  </si>
  <si>
    <t>Rennes Métropole</t>
  </si>
  <si>
    <t>Rennes Métropole (fds PTCE)</t>
  </si>
  <si>
    <t xml:space="preserve">Ville de Rennes </t>
  </si>
  <si>
    <t>CGET politique de la ville</t>
  </si>
  <si>
    <t>Organismes sociaux</t>
  </si>
  <si>
    <t xml:space="preserve">Fonds européens (FSE) </t>
  </si>
  <si>
    <t xml:space="preserve">L'agence de service et de paiement </t>
  </si>
  <si>
    <t>Autres établissements publics</t>
  </si>
  <si>
    <t>Aides privées</t>
  </si>
  <si>
    <t>Co-financeurs privés</t>
  </si>
  <si>
    <t>Dont cotisations, dons manuels ou legs</t>
  </si>
  <si>
    <t>Services_extérieurs</t>
  </si>
  <si>
    <t>Autres_services_extérieurs</t>
  </si>
  <si>
    <t>Impôts_taxes</t>
  </si>
  <si>
    <t>Charges_du_personnel</t>
  </si>
  <si>
    <t>Autres_charges_de_gestion_courante</t>
  </si>
  <si>
    <t>Charges_financières</t>
  </si>
  <si>
    <t>Charges_exceptionnelles</t>
  </si>
  <si>
    <t>Dotation_aux_amortissements_provisions_engagements</t>
  </si>
  <si>
    <t>Subventions_dexploitation</t>
  </si>
  <si>
    <t>Autres_produits_de_gestion_courante</t>
  </si>
  <si>
    <t>Produits_financiers</t>
  </si>
  <si>
    <t xml:space="preserve"> Produits_exceptionnels</t>
  </si>
  <si>
    <t>Reprises_sur_amortissements_provisions</t>
  </si>
  <si>
    <t xml:space="preserve">Transfert_de_Charges </t>
  </si>
  <si>
    <t>Vente_produitsfinis_marchandises_prestationsservices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</si>
  <si>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</si>
  <si>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</si>
  <si>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</si>
  <si>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</si>
  <si>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</si>
  <si>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</si>
  <si>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</si>
  <si>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</si>
  <si>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</si>
  <si>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</si>
  <si>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</si>
  <si>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</si>
  <si>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DLA</t>
  </si>
  <si>
    <t>Box ESS</t>
  </si>
  <si>
    <t>PTCE</t>
  </si>
  <si>
    <t>CJS</t>
  </si>
  <si>
    <t>Quadri</t>
  </si>
  <si>
    <t>Mensuel</t>
  </si>
  <si>
    <t>Autres produits de gestions courantes</t>
  </si>
  <si>
    <t>Produits d'exploitation</t>
  </si>
  <si>
    <t>Téléphone, internet, frais postaux</t>
  </si>
  <si>
    <t>carburant</t>
  </si>
  <si>
    <t>Type de charges / Produits Niveau 0</t>
  </si>
  <si>
    <t>Charge exceptionnelle</t>
  </si>
  <si>
    <t>Charge financière</t>
  </si>
  <si>
    <t>Charge d'exploitation</t>
  </si>
  <si>
    <t>Produit financier</t>
  </si>
  <si>
    <t>Produit exceptionnel</t>
  </si>
  <si>
    <t>Salaires</t>
  </si>
  <si>
    <t>Medecine du travail</t>
  </si>
  <si>
    <t>Dotations et provisions aux amortissements</t>
  </si>
  <si>
    <t xml:space="preserve">en % </t>
  </si>
  <si>
    <t>Pas Pareil</t>
  </si>
  <si>
    <t>Variation M-1</t>
  </si>
  <si>
    <t>Trésorerie</t>
  </si>
  <si>
    <t xml:space="preserve">Février </t>
  </si>
  <si>
    <t xml:space="preserve">Mars </t>
  </si>
  <si>
    <t>Apport en Capital</t>
  </si>
  <si>
    <t>Apport en Comptes courants</t>
  </si>
  <si>
    <t>Emprunts</t>
  </si>
  <si>
    <t>Ventes de Marchandises</t>
  </si>
  <si>
    <t xml:space="preserve">CA TOTAL </t>
  </si>
  <si>
    <t>Remboursement du crédit</t>
  </si>
  <si>
    <t>TVA</t>
  </si>
  <si>
    <t>Subventions</t>
  </si>
  <si>
    <t>ENCAISSEMENTS</t>
  </si>
  <si>
    <t>Produits ecxceptionnels</t>
  </si>
  <si>
    <t>Investissements</t>
  </si>
  <si>
    <t>Remboursement d'emprunt</t>
  </si>
  <si>
    <t>Achats de marchandises</t>
  </si>
  <si>
    <t>Sous traitance</t>
  </si>
  <si>
    <t>Charges locatives</t>
  </si>
  <si>
    <t>Eau/Enérgie</t>
  </si>
  <si>
    <t>Achats de fournitures</t>
  </si>
  <si>
    <t>Honoraires</t>
  </si>
  <si>
    <t>Publicité</t>
  </si>
  <si>
    <t>Frais d'assurances</t>
  </si>
  <si>
    <t>Frais financiers</t>
  </si>
  <si>
    <t>TVA à payer</t>
  </si>
  <si>
    <t>TOTAL ENCAISSEMENTS</t>
  </si>
  <si>
    <t>TOTAL DECAISSEMENTS</t>
  </si>
  <si>
    <t xml:space="preserve">SOLDE FIN DE MOIS </t>
  </si>
  <si>
    <t>SOLDE CUMULEE</t>
  </si>
  <si>
    <t>DECAISSMENTS</t>
  </si>
  <si>
    <t>SOLDE</t>
  </si>
  <si>
    <t>é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</si>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</sst>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General"/>
    <numFmt numFmtId="165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64"/>
      <name val="Calibri"/>
      <family val="2"/>
    </font>
    <font>
      <sz val="11"/>
      <name val="Calibri"/>
      <family val="2"/>
    </font>
    <font>
      <b/>
      <i/>
      <u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u/>
      <sz val="18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9"/>
      <color theme="0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theme="4" tint="0.79998168889431442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" fillId="0" borderId="0"/>
  </cellStyleXfs>
  <cellXfs count="15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1" fillId="3" borderId="4" xfId="0" applyFont="1" applyFill="1" applyBorder="1"/>
    <xf numFmtId="0" fontId="0" fillId="2" borderId="7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0" xfId="0" applyFill="1"/>
    <xf numFmtId="0" fontId="0" fillId="4" borderId="0" xfId="0" applyFill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44" fontId="6" fillId="0" borderId="12" xfId="1" applyFont="1" applyBorder="1"/>
    <xf numFmtId="44" fontId="6" fillId="0" borderId="12" xfId="1" applyFont="1" applyFill="1" applyBorder="1"/>
    <xf numFmtId="44" fontId="6" fillId="0" borderId="12" xfId="1" applyFont="1" applyBorder="1" applyAlignment="1">
      <alignment horizontal="left"/>
    </xf>
    <xf numFmtId="0" fontId="0" fillId="0" borderId="12" xfId="0" applyBorder="1"/>
    <xf numFmtId="44" fontId="6" fillId="0" borderId="11" xfId="1" applyFont="1" applyBorder="1"/>
    <xf numFmtId="164" fontId="4" fillId="2" borderId="11" xfId="3" applyNumberFormat="1" applyFont="1" applyFill="1" applyBorder="1" applyAlignment="1">
      <alignment vertical="top" wrapText="1"/>
    </xf>
    <xf numFmtId="44" fontId="4" fillId="2" borderId="11" xfId="1" applyFont="1" applyFill="1" applyBorder="1" applyAlignment="1">
      <alignment horizontal="left" wrapText="1"/>
    </xf>
    <xf numFmtId="44" fontId="4" fillId="2" borderId="11" xfId="1" applyFont="1" applyFill="1" applyBorder="1" applyAlignment="1">
      <alignment horizontal="left"/>
    </xf>
    <xf numFmtId="44" fontId="4" fillId="3" borderId="5" xfId="1" applyFont="1" applyFill="1" applyBorder="1" applyAlignment="1">
      <alignment horizontal="center"/>
    </xf>
    <xf numFmtId="44" fontId="4" fillId="3" borderId="13" xfId="1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44" fontId="4" fillId="3" borderId="13" xfId="1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/>
    </xf>
    <xf numFmtId="0" fontId="0" fillId="0" borderId="14" xfId="0" applyBorder="1"/>
    <xf numFmtId="44" fontId="0" fillId="0" borderId="14" xfId="1" applyFont="1" applyBorder="1" applyAlignment="1">
      <alignment horizontal="left"/>
    </xf>
    <xf numFmtId="44" fontId="0" fillId="0" borderId="0" xfId="1" applyFont="1"/>
    <xf numFmtId="0" fontId="0" fillId="5" borderId="0" xfId="0" applyFill="1" applyAlignment="1"/>
    <xf numFmtId="0" fontId="0" fillId="5" borderId="12" xfId="0" applyFill="1" applyBorder="1" applyAlignment="1"/>
    <xf numFmtId="0" fontId="0" fillId="5" borderId="0" xfId="0" applyFill="1"/>
    <xf numFmtId="0" fontId="3" fillId="2" borderId="6" xfId="0" applyFont="1" applyFill="1" applyBorder="1"/>
    <xf numFmtId="0" fontId="3" fillId="2" borderId="0" xfId="0" applyFont="1" applyFill="1"/>
    <xf numFmtId="0" fontId="3" fillId="2" borderId="0" xfId="0" applyFont="1" applyFill="1" applyBorder="1"/>
    <xf numFmtId="165" fontId="0" fillId="2" borderId="1" xfId="0" applyNumberFormat="1" applyFill="1" applyBorder="1"/>
    <xf numFmtId="165" fontId="0" fillId="2" borderId="0" xfId="0" applyNumberFormat="1" applyFill="1" applyBorder="1"/>
    <xf numFmtId="165" fontId="0" fillId="2" borderId="4" xfId="0" applyNumberFormat="1" applyFill="1" applyBorder="1"/>
    <xf numFmtId="9" fontId="1" fillId="3" borderId="10" xfId="2" applyFont="1" applyFill="1" applyBorder="1"/>
    <xf numFmtId="0" fontId="0" fillId="2" borderId="1" xfId="0" applyFill="1" applyBorder="1" applyAlignment="1">
      <alignment horizontal="left" indent="1"/>
    </xf>
    <xf numFmtId="0" fontId="0" fillId="2" borderId="0" xfId="0" applyFill="1" applyBorder="1" applyAlignment="1">
      <alignment horizontal="left" indent="1"/>
    </xf>
    <xf numFmtId="0" fontId="0" fillId="2" borderId="4" xfId="0" applyFill="1" applyBorder="1" applyAlignment="1">
      <alignment horizontal="left" indent="1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9" fontId="3" fillId="2" borderId="1" xfId="2" applyFont="1" applyFill="1" applyBorder="1" applyAlignment="1">
      <alignment horizontal="right" indent="1"/>
    </xf>
    <xf numFmtId="9" fontId="3" fillId="2" borderId="0" xfId="2" applyFont="1" applyFill="1" applyBorder="1" applyAlignment="1">
      <alignment horizontal="right" indent="1"/>
    </xf>
    <xf numFmtId="9" fontId="3" fillId="2" borderId="4" xfId="2" applyFont="1" applyFill="1" applyBorder="1" applyAlignment="1">
      <alignment horizontal="right" indent="1"/>
    </xf>
    <xf numFmtId="9" fontId="0" fillId="2" borderId="1" xfId="2" applyFont="1" applyFill="1" applyBorder="1" applyAlignment="1">
      <alignment horizontal="left" indent="2"/>
    </xf>
    <xf numFmtId="9" fontId="0" fillId="2" borderId="0" xfId="2" applyFont="1" applyFill="1" applyBorder="1" applyAlignment="1">
      <alignment horizontal="left" indent="2"/>
    </xf>
    <xf numFmtId="9" fontId="0" fillId="2" borderId="4" xfId="2" applyFont="1" applyFill="1" applyBorder="1" applyAlignment="1">
      <alignment horizontal="left" indent="2"/>
    </xf>
    <xf numFmtId="9" fontId="0" fillId="2" borderId="3" xfId="2" applyFont="1" applyFill="1" applyBorder="1" applyAlignment="1">
      <alignment horizontal="left" indent="2"/>
    </xf>
    <xf numFmtId="9" fontId="0" fillId="2" borderId="2" xfId="2" applyFont="1" applyFill="1" applyBorder="1" applyAlignment="1">
      <alignment horizontal="left" indent="2"/>
    </xf>
    <xf numFmtId="9" fontId="0" fillId="2" borderId="5" xfId="2" applyFont="1" applyFill="1" applyBorder="1" applyAlignment="1">
      <alignment horizontal="left" indent="2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9" fontId="3" fillId="2" borderId="7" xfId="2" applyFont="1" applyFill="1" applyBorder="1" applyAlignment="1">
      <alignment horizontal="right" indent="1"/>
    </xf>
    <xf numFmtId="9" fontId="3" fillId="2" borderId="6" xfId="2" applyFont="1" applyFill="1" applyBorder="1" applyAlignment="1">
      <alignment horizontal="right" indent="1"/>
    </xf>
    <xf numFmtId="9" fontId="3" fillId="2" borderId="8" xfId="2" applyFont="1" applyFill="1" applyBorder="1" applyAlignment="1">
      <alignment horizontal="right" indent="1"/>
    </xf>
    <xf numFmtId="165" fontId="3" fillId="2" borderId="0" xfId="1" applyNumberFormat="1" applyFont="1" applyFill="1" applyBorder="1" applyAlignment="1">
      <alignment horizontal="right" indent="1"/>
    </xf>
    <xf numFmtId="165" fontId="3" fillId="2" borderId="1" xfId="1" applyNumberFormat="1" applyFont="1" applyFill="1" applyBorder="1" applyAlignment="1">
      <alignment horizontal="right" indent="1"/>
    </xf>
    <xf numFmtId="165" fontId="3" fillId="2" borderId="4" xfId="1" applyNumberFormat="1" applyFont="1" applyFill="1" applyBorder="1" applyAlignment="1">
      <alignment horizontal="right" indent="1"/>
    </xf>
    <xf numFmtId="44" fontId="3" fillId="2" borderId="7" xfId="1" applyFont="1" applyFill="1" applyBorder="1" applyAlignment="1">
      <alignment horizontal="right" vertical="center"/>
    </xf>
    <xf numFmtId="44" fontId="3" fillId="2" borderId="6" xfId="1" applyFont="1" applyFill="1" applyBorder="1" applyAlignment="1">
      <alignment horizontal="right" vertical="center"/>
    </xf>
    <xf numFmtId="44" fontId="3" fillId="2" borderId="8" xfId="1" applyFont="1" applyFill="1" applyBorder="1" applyAlignment="1">
      <alignment horizontal="right" vertical="center"/>
    </xf>
    <xf numFmtId="0" fontId="3" fillId="2" borderId="0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0" fillId="2" borderId="0" xfId="0" applyFill="1" applyAlignment="1">
      <alignment horizontal="left" indent="1"/>
    </xf>
    <xf numFmtId="0" fontId="0" fillId="2" borderId="4" xfId="0" applyFill="1" applyBorder="1" applyAlignment="1">
      <alignment horizontal="left" indent="1"/>
    </xf>
    <xf numFmtId="0" fontId="0" fillId="2" borderId="2" xfId="0" applyFill="1" applyBorder="1" applyAlignment="1">
      <alignment horizontal="left" indent="1"/>
    </xf>
    <xf numFmtId="0" fontId="0" fillId="2" borderId="5" xfId="0" applyFill="1" applyBorder="1" applyAlignment="1">
      <alignment horizontal="left" indent="1"/>
    </xf>
    <xf numFmtId="44" fontId="6" fillId="6" borderId="0" xfId="1" applyNumberFormat="1" applyFont="1" applyFill="1" applyBorder="1" applyAlignment="1">
      <alignment horizontal="left" indent="1"/>
    </xf>
    <xf numFmtId="44" fontId="6" fillId="6" borderId="4" xfId="1" applyNumberFormat="1" applyFont="1" applyFill="1" applyBorder="1" applyAlignment="1">
      <alignment horizontal="left" indent="1"/>
    </xf>
    <xf numFmtId="44" fontId="6" fillId="2" borderId="0" xfId="1" applyNumberFormat="1" applyFont="1" applyFill="1" applyBorder="1" applyAlignment="1">
      <alignment horizontal="left" indent="1"/>
    </xf>
    <xf numFmtId="44" fontId="6" fillId="2" borderId="4" xfId="1" applyNumberFormat="1" applyFont="1" applyFill="1" applyBorder="1" applyAlignment="1">
      <alignment horizontal="left" indent="1"/>
    </xf>
    <xf numFmtId="0" fontId="7" fillId="4" borderId="1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right" indent="1"/>
    </xf>
    <xf numFmtId="0" fontId="1" fillId="3" borderId="9" xfId="0" applyFont="1" applyFill="1" applyBorder="1" applyAlignment="1">
      <alignment horizontal="right" indent="1"/>
    </xf>
    <xf numFmtId="0" fontId="1" fillId="3" borderId="11" xfId="0" applyFont="1" applyFill="1" applyBorder="1" applyAlignment="1">
      <alignment horizontal="right" indent="1"/>
    </xf>
    <xf numFmtId="165" fontId="9" fillId="2" borderId="1" xfId="0" applyNumberFormat="1" applyFont="1" applyFill="1" applyBorder="1" applyAlignment="1">
      <alignment horizontal="left" vertical="center" indent="2"/>
    </xf>
    <xf numFmtId="165" fontId="9" fillId="2" borderId="0" xfId="0" applyNumberFormat="1" applyFont="1" applyFill="1" applyBorder="1" applyAlignment="1">
      <alignment horizontal="left" vertical="center" indent="2"/>
    </xf>
    <xf numFmtId="165" fontId="9" fillId="2" borderId="4" xfId="0" applyNumberFormat="1" applyFont="1" applyFill="1" applyBorder="1" applyAlignment="1">
      <alignment horizontal="left" vertical="center" indent="2"/>
    </xf>
    <xf numFmtId="165" fontId="3" fillId="2" borderId="7" xfId="1" applyNumberFormat="1" applyFont="1" applyFill="1" applyBorder="1" applyAlignment="1">
      <alignment horizontal="right" indent="1"/>
    </xf>
    <xf numFmtId="165" fontId="3" fillId="2" borderId="6" xfId="1" applyNumberFormat="1" applyFont="1" applyFill="1" applyBorder="1" applyAlignment="1">
      <alignment horizontal="right" indent="1"/>
    </xf>
    <xf numFmtId="165" fontId="3" fillId="2" borderId="8" xfId="1" applyNumberFormat="1" applyFont="1" applyFill="1" applyBorder="1" applyAlignment="1">
      <alignment horizontal="right" indent="1"/>
    </xf>
    <xf numFmtId="165" fontId="11" fillId="2" borderId="1" xfId="1" applyNumberFormat="1" applyFont="1" applyFill="1" applyBorder="1" applyAlignment="1">
      <alignment horizontal="left" indent="2"/>
    </xf>
    <xf numFmtId="165" fontId="11" fillId="2" borderId="0" xfId="1" applyNumberFormat="1" applyFont="1" applyFill="1" applyBorder="1" applyAlignment="1">
      <alignment horizontal="left" indent="2"/>
    </xf>
    <xf numFmtId="165" fontId="11" fillId="2" borderId="4" xfId="1" applyNumberFormat="1" applyFont="1" applyFill="1" applyBorder="1" applyAlignment="1">
      <alignment horizontal="left" indent="2"/>
    </xf>
    <xf numFmtId="165" fontId="1" fillId="3" borderId="7" xfId="0" applyNumberFormat="1" applyFont="1" applyFill="1" applyBorder="1" applyAlignment="1">
      <alignment horizontal="right" indent="1"/>
    </xf>
    <xf numFmtId="0" fontId="1" fillId="3" borderId="6" xfId="0" applyFont="1" applyFill="1" applyBorder="1" applyAlignment="1">
      <alignment horizontal="right" indent="1"/>
    </xf>
    <xf numFmtId="0" fontId="1" fillId="3" borderId="8" xfId="0" applyFont="1" applyFill="1" applyBorder="1" applyAlignment="1">
      <alignment horizontal="right" indent="1"/>
    </xf>
    <xf numFmtId="165" fontId="11" fillId="2" borderId="3" xfId="1" applyNumberFormat="1" applyFont="1" applyFill="1" applyBorder="1" applyAlignment="1">
      <alignment horizontal="left" indent="2"/>
    </xf>
    <xf numFmtId="165" fontId="11" fillId="2" borderId="2" xfId="1" applyNumberFormat="1" applyFont="1" applyFill="1" applyBorder="1" applyAlignment="1">
      <alignment horizontal="left" indent="2"/>
    </xf>
    <xf numFmtId="165" fontId="11" fillId="2" borderId="5" xfId="1" applyNumberFormat="1" applyFont="1" applyFill="1" applyBorder="1" applyAlignment="1">
      <alignment horizontal="left" indent="2"/>
    </xf>
    <xf numFmtId="165" fontId="3" fillId="2" borderId="7" xfId="0" applyNumberFormat="1" applyFont="1" applyFill="1" applyBorder="1" applyAlignment="1">
      <alignment horizontal="right" vertical="center" indent="1"/>
    </xf>
    <xf numFmtId="165" fontId="3" fillId="2" borderId="6" xfId="0" applyNumberFormat="1" applyFont="1" applyFill="1" applyBorder="1" applyAlignment="1">
      <alignment horizontal="right" vertical="center" indent="1"/>
    </xf>
    <xf numFmtId="165" fontId="3" fillId="2" borderId="8" xfId="0" applyNumberFormat="1" applyFont="1" applyFill="1" applyBorder="1" applyAlignment="1">
      <alignment horizontal="right" vertical="center" indent="1"/>
    </xf>
    <xf numFmtId="165" fontId="10" fillId="2" borderId="1" xfId="0" applyNumberFormat="1" applyFont="1" applyFill="1" applyBorder="1" applyAlignment="1">
      <alignment horizontal="left" wrapText="1" indent="2"/>
    </xf>
    <xf numFmtId="165" fontId="10" fillId="2" borderId="0" xfId="0" applyNumberFormat="1" applyFont="1" applyFill="1" applyBorder="1" applyAlignment="1">
      <alignment horizontal="left" indent="2"/>
    </xf>
    <xf numFmtId="165" fontId="10" fillId="2" borderId="4" xfId="0" applyNumberFormat="1" applyFont="1" applyFill="1" applyBorder="1" applyAlignment="1">
      <alignment horizontal="left" indent="2"/>
    </xf>
    <xf numFmtId="165" fontId="0" fillId="2" borderId="1" xfId="0" applyNumberForma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right"/>
    </xf>
    <xf numFmtId="165" fontId="8" fillId="2" borderId="0" xfId="0" applyNumberFormat="1" applyFont="1" applyFill="1" applyBorder="1" applyAlignment="1">
      <alignment horizontal="right"/>
    </xf>
    <xf numFmtId="165" fontId="8" fillId="2" borderId="4" xfId="0" applyNumberFormat="1" applyFont="1" applyFill="1" applyBorder="1" applyAlignment="1">
      <alignment horizontal="right"/>
    </xf>
    <xf numFmtId="0" fontId="0" fillId="5" borderId="12" xfId="0" applyFill="1" applyBorder="1" applyAlignment="1">
      <alignment horizontal="center"/>
    </xf>
    <xf numFmtId="165" fontId="3" fillId="2" borderId="7" xfId="0" applyNumberFormat="1" applyFont="1" applyFill="1" applyBorder="1" applyAlignment="1">
      <alignment horizontal="right" indent="1"/>
    </xf>
    <xf numFmtId="165" fontId="3" fillId="2" borderId="6" xfId="0" applyNumberFormat="1" applyFont="1" applyFill="1" applyBorder="1" applyAlignment="1">
      <alignment horizontal="right" indent="1"/>
    </xf>
    <xf numFmtId="165" fontId="3" fillId="2" borderId="8" xfId="0" applyNumberFormat="1" applyFont="1" applyFill="1" applyBorder="1" applyAlignment="1">
      <alignment horizontal="right" indent="1"/>
    </xf>
    <xf numFmtId="0" fontId="0" fillId="2" borderId="4" xfId="0" applyFill="1" applyBorder="1" applyAlignment="1">
      <alignment horizontal="center"/>
    </xf>
    <xf numFmtId="0" fontId="15" fillId="3" borderId="0" xfId="0" applyFont="1" applyFill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left" vertical="center" indent="1"/>
    </xf>
    <xf numFmtId="0" fontId="16" fillId="3" borderId="12" xfId="0" applyFont="1" applyFill="1" applyBorder="1" applyAlignment="1">
      <alignment horizontal="left" indent="1"/>
    </xf>
    <xf numFmtId="0" fontId="16" fillId="3" borderId="12" xfId="0" applyFont="1" applyFill="1" applyBorder="1" applyAlignment="1">
      <alignment horizontal="left" indent="1"/>
    </xf>
    <xf numFmtId="0" fontId="16" fillId="3" borderId="10" xfId="0" applyFont="1" applyFill="1" applyBorder="1" applyAlignment="1">
      <alignment horizontal="left" indent="1"/>
    </xf>
    <xf numFmtId="0" fontId="16" fillId="3" borderId="9" xfId="0" applyFont="1" applyFill="1" applyBorder="1" applyAlignment="1">
      <alignment horizontal="left" indent="1"/>
    </xf>
    <xf numFmtId="0" fontId="16" fillId="3" borderId="11" xfId="0" applyFont="1" applyFill="1" applyBorder="1" applyAlignment="1">
      <alignment horizontal="left" indent="1"/>
    </xf>
    <xf numFmtId="0" fontId="17" fillId="3" borderId="0" xfId="0" applyFont="1" applyFill="1" applyAlignment="1">
      <alignment horizontal="center" vertical="center" textRotation="90"/>
    </xf>
    <xf numFmtId="0" fontId="12" fillId="4" borderId="2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15" xfId="0" applyFill="1" applyBorder="1"/>
    <xf numFmtId="0" fontId="14" fillId="2" borderId="0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8" fillId="2" borderId="12" xfId="0" applyFont="1" applyFill="1" applyBorder="1" applyAlignment="1">
      <alignment horizontal="left" indent="1"/>
    </xf>
    <xf numFmtId="0" fontId="0" fillId="2" borderId="12" xfId="0" applyFill="1" applyBorder="1"/>
    <xf numFmtId="0" fontId="14" fillId="7" borderId="12" xfId="0" applyFont="1" applyFill="1" applyBorder="1" applyAlignment="1">
      <alignment horizontal="center"/>
    </xf>
    <xf numFmtId="0" fontId="0" fillId="7" borderId="12" xfId="0" applyFill="1" applyBorder="1"/>
    <xf numFmtId="0" fontId="0" fillId="4" borderId="0" xfId="0" applyFill="1" applyBorder="1"/>
    <xf numFmtId="0" fontId="0" fillId="7" borderId="12" xfId="0" applyFill="1" applyBorder="1" applyAlignment="1">
      <alignment horizontal="center" vertical="center"/>
    </xf>
    <xf numFmtId="0" fontId="0" fillId="4" borderId="12" xfId="0" applyFill="1" applyBorder="1"/>
    <xf numFmtId="165" fontId="0" fillId="2" borderId="12" xfId="0" applyNumberFormat="1" applyFill="1" applyBorder="1"/>
    <xf numFmtId="165" fontId="0" fillId="7" borderId="12" xfId="0" applyNumberFormat="1" applyFill="1" applyBorder="1"/>
    <xf numFmtId="0" fontId="20" fillId="2" borderId="0" xfId="0" applyFont="1" applyFill="1" applyAlignment="1">
      <alignment horizontal="center" vertical="center" textRotation="90"/>
    </xf>
    <xf numFmtId="0" fontId="1" fillId="3" borderId="12" xfId="0" applyFont="1" applyFill="1" applyBorder="1"/>
    <xf numFmtId="165" fontId="1" fillId="3" borderId="15" xfId="0" applyNumberFormat="1" applyFont="1" applyFill="1" applyBorder="1"/>
    <xf numFmtId="0" fontId="1" fillId="3" borderId="15" xfId="0" applyFont="1" applyFill="1" applyBorder="1"/>
    <xf numFmtId="165" fontId="1" fillId="3" borderId="12" xfId="0" applyNumberFormat="1" applyFont="1" applyFill="1" applyBorder="1" applyAlignment="1">
      <alignment horizontal="left" indent="1"/>
    </xf>
    <xf numFmtId="165" fontId="11" fillId="2" borderId="12" xfId="1" applyNumberFormat="1" applyFont="1" applyFill="1" applyBorder="1" applyAlignment="1"/>
    <xf numFmtId="165" fontId="21" fillId="3" borderId="12" xfId="0" applyNumberFormat="1" applyFont="1" applyFill="1" applyBorder="1" applyAlignment="1">
      <alignment horizontal="right" indent="1"/>
    </xf>
    <xf numFmtId="0" fontId="19" fillId="4" borderId="4" xfId="0" applyFont="1" applyFill="1" applyBorder="1" applyAlignment="1">
      <alignment vertic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</cellXfs>
  <cellStyles count="4">
    <cellStyle name="Excel Built-in Normal" xfId="3" xr:uid="{35BA8062-1407-4865-AF47-281C1BDADB82}"/>
    <cellStyle name="Monétaire" xfId="1" builtinId="4"/>
    <cellStyle name="Normal" xfId="0" builtinId="0"/>
    <cellStyle name="Pourcentage" xfId="2" builtinId="5"/>
  </cellStyles>
  <dxfs count="2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A87017-75DC-44BF-BF6A-2A58F07D458C}" name="Tableau2" displayName="Tableau2" ref="A1:F9" totalsRowShown="0">
  <autoFilter ref="A1:F9" xr:uid="{66A87017-75DC-44BF-BF6A-2A58F07D458C}"/>
  <tableColumns count="6">
    <tableColumn id="1" xr3:uid="{28A192D3-7AF1-4A93-B8C9-0EE97DE164D4}" name="Activité"/>
    <tableColumn id="2" xr3:uid="{94663170-02F8-4845-B33F-67A8D1F3F026}" name="Mois"/>
    <tableColumn id="7" xr3:uid="{724F64E0-560D-4BDD-9694-06C50EC39584}" name="Type de charges / Produits Niveau 0"/>
    <tableColumn id="3" xr3:uid="{1FBAB00E-DEBA-427B-A0C4-0499BC7763C2}" name="Type de charges / Produits Niveau 1"/>
    <tableColumn id="4" xr3:uid="{04D26433-748D-4233-A81C-366C9919A0B6}" name="Types de charges / Produits Niveau 2"/>
    <tableColumn id="5" xr3:uid="{99892D54-8ABA-469D-8021-7442D1695DCB}" name="Montant" dataCellStyle="Monétair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F52A9F1-B3FE-41EA-972D-A2F7E50B7DF5}" name="Tableau3" displayName="Tableau3" ref="A15:P33" totalsRowShown="0" headerRowDxfId="19" headerRowBorderDxfId="18" tableBorderDxfId="17" totalsRowBorderDxfId="16">
  <autoFilter ref="A15:P33" xr:uid="{5F52A9F1-B3FE-41EA-972D-A2F7E50B7DF5}"/>
  <tableColumns count="16">
    <tableColumn id="1" xr3:uid="{205A0281-AA5B-4F26-8CF0-C3376644D59A}" name="Achats" dataDxfId="15"/>
    <tableColumn id="2" xr3:uid="{0E1206F2-5C12-4AE4-B817-E1E54D4DEF4E}" name="Services_extérieurs" dataDxfId="14"/>
    <tableColumn id="3" xr3:uid="{83048FA1-0188-418A-B6C3-11F662CD3F5F}" name="Autres_services_extérieurs" dataDxfId="13"/>
    <tableColumn id="4" xr3:uid="{2227B056-D00B-4759-979B-A3CEB51A79F4}" name="Impôts_taxes" dataDxfId="12"/>
    <tableColumn id="5" xr3:uid="{2700808B-F988-49E5-AC7F-2A8AB665AE4C}" name="Charges_du_personnel" dataDxfId="11"/>
    <tableColumn id="6" xr3:uid="{CE716C9B-64AA-47CC-B00C-0C892EAF5D0E}" name="Autres_charges_de_gestion_courante" dataDxfId="10"/>
    <tableColumn id="7" xr3:uid="{C64BB43D-7809-40EC-B351-535AFD3E2FFD}" name="Charges_financières" dataDxfId="9"/>
    <tableColumn id="8" xr3:uid="{E836CB6A-3C7C-414D-8A70-CE652340C785}" name="Charges_exceptionnelles" dataDxfId="8"/>
    <tableColumn id="9" xr3:uid="{7336E411-E10D-41D8-809F-6571B09838D2}" name="Dotation_aux_amortissements_provisions_engagements" dataDxfId="7"/>
    <tableColumn id="10" xr3:uid="{C16E3310-F26F-43C0-861B-32118A2262AC}" name="Vente_produitsfinis_marchandises_prestationsservices" dataDxfId="6"/>
    <tableColumn id="11" xr3:uid="{C74536DE-1988-4795-8D53-C089EB257CBC}" name="Subventions_dexploitation" dataDxfId="5" dataCellStyle="Monétaire"/>
    <tableColumn id="12" xr3:uid="{954A4EAD-B6A0-4875-8526-B27564A5B588}" name="Autres_produits_de_gestion_courante" dataDxfId="4"/>
    <tableColumn id="13" xr3:uid="{2410EEDC-04B1-4338-9AB8-ACCDC07035B2}" name="Produits_financiers" dataDxfId="3"/>
    <tableColumn id="14" xr3:uid="{F381704D-BCDE-46B4-9F89-4DFCAAC26AF2}" name=" Produits_exceptionnels" dataDxfId="2"/>
    <tableColumn id="15" xr3:uid="{C084824B-ACFB-4172-A3FC-EAB5BFFA9BDE}" name="Reprises_sur_amortissements_provisions" dataDxfId="1"/>
    <tableColumn id="16" xr3:uid="{1C4D4E3A-7FA0-4FB5-A0E0-238FA0DCE64B}" name="Transfert_de_Charges 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DD3F2B-8D44-4A13-9C9F-FACBF7A982F2}" name="Tableau4" displayName="Tableau4" ref="A1:A9" totalsRowShown="0">
  <autoFilter ref="A1:A9" xr:uid="{20DD3F2B-8D44-4A13-9C9F-FACBF7A982F2}"/>
  <tableColumns count="1">
    <tableColumn id="1" xr3:uid="{32912DBB-F3FB-4CA8-992B-EFC4BFFA6CB5}" name="Activ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940B0-9BB4-4DD0-BFE5-961FA89EBBE4}">
  <dimension ref="A1:O39"/>
  <sheetViews>
    <sheetView tabSelected="1" zoomScale="55" zoomScaleNormal="55" workbookViewId="0">
      <selection activeCell="P17" sqref="P17"/>
    </sheetView>
  </sheetViews>
  <sheetFormatPr baseColWidth="10" defaultRowHeight="14.5" x14ac:dyDescent="0.35"/>
  <cols>
    <col min="3" max="3" width="67.453125" customWidth="1"/>
    <col min="4" max="4" width="10.90625" style="1"/>
    <col min="5" max="6" width="10.90625" style="14"/>
    <col min="7" max="7" width="10.90625" style="2"/>
    <col min="8" max="8" width="10.90625" style="1"/>
    <col min="9" max="10" width="10.90625" style="14"/>
    <col min="11" max="11" width="10.90625" style="2"/>
    <col min="12" max="12" width="10.90625" style="1"/>
    <col min="13" max="14" width="10.90625" style="14"/>
    <col min="15" max="15" width="10.90625" style="2"/>
  </cols>
  <sheetData>
    <row r="1" spans="1:15" s="13" customFormat="1" x14ac:dyDescent="0.35">
      <c r="A1" s="36"/>
      <c r="B1" s="36"/>
      <c r="C1" s="36"/>
      <c r="D1" s="83" t="s">
        <v>103</v>
      </c>
      <c r="E1" s="84"/>
      <c r="F1" s="84"/>
      <c r="G1" s="85"/>
      <c r="H1" s="83" t="s">
        <v>117</v>
      </c>
      <c r="I1" s="84"/>
      <c r="J1" s="84"/>
      <c r="K1" s="85"/>
      <c r="L1" s="83" t="s">
        <v>119</v>
      </c>
      <c r="M1" s="84"/>
      <c r="N1" s="84"/>
      <c r="O1" s="85"/>
    </row>
    <row r="2" spans="1:15" s="13" customFormat="1" x14ac:dyDescent="0.35">
      <c r="A2" s="37" t="s">
        <v>0</v>
      </c>
      <c r="B2" s="119" t="s">
        <v>86</v>
      </c>
      <c r="C2" s="119"/>
      <c r="D2" s="83"/>
      <c r="E2" s="84"/>
      <c r="F2" s="84"/>
      <c r="G2" s="85"/>
      <c r="H2" s="83"/>
      <c r="I2" s="84"/>
      <c r="J2" s="84"/>
      <c r="K2" s="85"/>
      <c r="L2" s="83"/>
      <c r="M2" s="84"/>
      <c r="N2" s="84"/>
      <c r="O2" s="85"/>
    </row>
    <row r="3" spans="1:15" s="13" customFormat="1" ht="19.5" customHeight="1" x14ac:dyDescent="0.35">
      <c r="A3" s="37" t="s">
        <v>1</v>
      </c>
      <c r="B3" s="119" t="s">
        <v>20</v>
      </c>
      <c r="C3" s="119"/>
      <c r="D3" s="83"/>
      <c r="E3" s="84"/>
      <c r="F3" s="84"/>
      <c r="G3" s="85"/>
      <c r="H3" s="83"/>
      <c r="I3" s="84"/>
      <c r="J3" s="84"/>
      <c r="K3" s="85"/>
      <c r="L3" s="83"/>
      <c r="M3" s="84"/>
      <c r="N3" s="84"/>
      <c r="O3" s="85"/>
    </row>
    <row r="4" spans="1:15" s="13" customFormat="1" x14ac:dyDescent="0.35">
      <c r="A4" s="36"/>
      <c r="B4" s="36"/>
      <c r="C4" s="36"/>
      <c r="D4" s="83"/>
      <c r="E4" s="84"/>
      <c r="F4" s="84"/>
      <c r="G4" s="85"/>
      <c r="H4" s="83"/>
      <c r="I4" s="84"/>
      <c r="J4" s="84"/>
      <c r="K4" s="85"/>
      <c r="L4" s="83"/>
      <c r="M4" s="84"/>
      <c r="N4" s="84"/>
      <c r="O4" s="85"/>
    </row>
    <row r="5" spans="1:15" s="13" customFormat="1" x14ac:dyDescent="0.35">
      <c r="A5" s="38"/>
      <c r="B5" s="38"/>
      <c r="C5" s="38"/>
      <c r="D5" s="86"/>
      <c r="E5" s="87"/>
      <c r="F5" s="87"/>
      <c r="G5" s="88"/>
      <c r="H5" s="86"/>
      <c r="I5" s="87"/>
      <c r="J5" s="87"/>
      <c r="K5" s="88"/>
      <c r="L5" s="86"/>
      <c r="M5" s="87"/>
      <c r="N5" s="87"/>
      <c r="O5" s="88"/>
    </row>
    <row r="6" spans="1:15" s="7" customFormat="1" x14ac:dyDescent="0.35">
      <c r="A6" s="39" t="s">
        <v>105</v>
      </c>
      <c r="D6" s="120">
        <f>SUM(D7:G9)</f>
        <v>11200</v>
      </c>
      <c r="E6" s="121"/>
      <c r="F6" s="121"/>
      <c r="G6" s="122"/>
      <c r="H6" s="64">
        <f>D6/D6</f>
        <v>1</v>
      </c>
      <c r="I6" s="65"/>
      <c r="J6" s="65"/>
      <c r="K6" s="66"/>
      <c r="L6" s="6" t="s">
        <v>151</v>
      </c>
      <c r="O6" s="8"/>
    </row>
    <row r="7" spans="1:15" s="12" customFormat="1" x14ac:dyDescent="0.35">
      <c r="A7" s="75" t="s">
        <v>7</v>
      </c>
      <c r="B7" s="75"/>
      <c r="C7" s="76"/>
      <c r="D7" s="110">
        <f>SUMIFS('BDD - Reporting'!$F:$F,'BDD - Reporting'!$D:$D,"Vente_produitsfinis_marchandises_prestationsservices",'BDD - Reporting'!$A:$A,'CR Mensuel'!$B$3,'BDD - Reporting'!$B:$B,'CR Mensuel'!$B$2)</f>
        <v>7700</v>
      </c>
      <c r="E7" s="111"/>
      <c r="F7" s="111"/>
      <c r="G7" s="112"/>
      <c r="H7" s="55">
        <f>D7/D6</f>
        <v>0.6875</v>
      </c>
      <c r="I7" s="56"/>
      <c r="J7" s="56"/>
      <c r="K7" s="57"/>
      <c r="L7" s="158" t="s">
        <v>151</v>
      </c>
      <c r="M7" s="157"/>
      <c r="N7" s="157"/>
      <c r="O7" s="123"/>
    </row>
    <row r="8" spans="1:15" s="12" customFormat="1" x14ac:dyDescent="0.35">
      <c r="A8" s="75" t="s">
        <v>51</v>
      </c>
      <c r="B8" s="75"/>
      <c r="C8" s="76"/>
      <c r="D8" s="110">
        <f>SUMIFS('BDD - Reporting'!$F:$F,'BDD - Reporting'!$D:$D,"Subventions_dexploitation",'BDD - Reporting'!$A:$A,'CR Mensuel'!$B$3,'BDD - Reporting'!$B:$B,'CR Mensuel'!$B$2)</f>
        <v>3500</v>
      </c>
      <c r="E8" s="111"/>
      <c r="F8" s="111"/>
      <c r="G8" s="112"/>
      <c r="H8" s="55">
        <f>D8/D6</f>
        <v>0.3125</v>
      </c>
      <c r="I8" s="56"/>
      <c r="J8" s="56"/>
      <c r="K8" s="57"/>
      <c r="L8" s="156" t="s">
        <v>151</v>
      </c>
      <c r="M8" s="157"/>
      <c r="N8" s="157"/>
      <c r="O8" s="123"/>
    </row>
    <row r="9" spans="1:15" s="12" customFormat="1" x14ac:dyDescent="0.35">
      <c r="A9" s="75" t="s">
        <v>104</v>
      </c>
      <c r="B9" s="75"/>
      <c r="C9" s="76"/>
      <c r="D9" s="110">
        <f>SUMIFS('BDD - Reporting'!$F:$F,'BDD - Reporting'!$D:$D,"Autres_produits_de_gestion_courante",'BDD - Reporting'!$A:$A,'CR Mensuel'!$B$3,'BDD - Reporting'!$B:$B,'CR Mensuel'!$B$2)</f>
        <v>0</v>
      </c>
      <c r="E9" s="111"/>
      <c r="F9" s="111"/>
      <c r="G9" s="112"/>
      <c r="H9" s="55">
        <f>D9/D6</f>
        <v>0</v>
      </c>
      <c r="I9" s="56"/>
      <c r="J9" s="56"/>
      <c r="K9" s="57"/>
      <c r="L9" s="156" t="s">
        <v>151</v>
      </c>
      <c r="M9" s="157"/>
      <c r="N9" s="157"/>
      <c r="O9" s="123"/>
    </row>
    <row r="10" spans="1:15" s="12" customFormat="1" x14ac:dyDescent="0.35">
      <c r="A10" s="40" t="s">
        <v>2</v>
      </c>
      <c r="D10" s="116">
        <f>SUMIFS('BDD - Reporting'!$F:$F,'BDD - Reporting'!$C:$C,"",'BDD - Reporting'!$A:$A,'CR Mensuel'!$B$3,'BDD - Reporting'!$B:$B,'CR Mensuel'!$B$2)</f>
        <v>0</v>
      </c>
      <c r="E10" s="117"/>
      <c r="F10" s="117"/>
      <c r="G10" s="118"/>
      <c r="H10" s="46"/>
      <c r="I10" s="47"/>
      <c r="J10" s="47"/>
      <c r="K10" s="48"/>
      <c r="L10" s="156" t="s">
        <v>151</v>
      </c>
      <c r="M10" s="157"/>
      <c r="N10" s="157"/>
      <c r="O10" s="123"/>
    </row>
    <row r="11" spans="1:15" s="12" customFormat="1" x14ac:dyDescent="0.35">
      <c r="D11" s="113"/>
      <c r="E11" s="114"/>
      <c r="F11" s="114"/>
      <c r="G11" s="115"/>
      <c r="H11" s="9"/>
      <c r="I11" s="10"/>
      <c r="J11" s="10"/>
      <c r="K11" s="11"/>
      <c r="L11" s="156"/>
      <c r="M11" s="157"/>
      <c r="N11" s="157"/>
      <c r="O11" s="123"/>
    </row>
    <row r="12" spans="1:15" s="12" customFormat="1" x14ac:dyDescent="0.35">
      <c r="D12" s="42"/>
      <c r="E12" s="43"/>
      <c r="F12" s="43"/>
      <c r="G12" s="44"/>
      <c r="H12" s="9"/>
      <c r="I12" s="10"/>
      <c r="J12" s="10"/>
      <c r="K12" s="11"/>
      <c r="L12" s="9"/>
      <c r="M12" s="10"/>
      <c r="N12" s="10"/>
      <c r="O12" s="11"/>
    </row>
    <row r="13" spans="1:15" s="17" customFormat="1" x14ac:dyDescent="0.35">
      <c r="A13" s="17" t="s">
        <v>8</v>
      </c>
      <c r="D13" s="89">
        <f>D6-D10</f>
        <v>11200</v>
      </c>
      <c r="E13" s="90"/>
      <c r="F13" s="90"/>
      <c r="G13" s="91"/>
      <c r="H13" s="45">
        <f>D13/D13</f>
        <v>1</v>
      </c>
      <c r="K13" s="19"/>
      <c r="L13" s="18" t="s">
        <v>151</v>
      </c>
      <c r="O13" s="19"/>
    </row>
    <row r="14" spans="1:15" s="12" customFormat="1" x14ac:dyDescent="0.35">
      <c r="A14" s="40" t="s">
        <v>9</v>
      </c>
      <c r="D14" s="107">
        <f>SUM(D15:G26)</f>
        <v>500</v>
      </c>
      <c r="E14" s="108"/>
      <c r="F14" s="108"/>
      <c r="G14" s="109"/>
      <c r="H14" s="64">
        <f>D14/D14</f>
        <v>1</v>
      </c>
      <c r="I14" s="65"/>
      <c r="J14" s="65"/>
      <c r="K14" s="66"/>
      <c r="L14" s="9" t="s">
        <v>151</v>
      </c>
      <c r="M14" s="10"/>
      <c r="N14" s="10"/>
      <c r="O14" s="11"/>
    </row>
    <row r="15" spans="1:15" s="12" customFormat="1" x14ac:dyDescent="0.35">
      <c r="A15" s="75" t="s">
        <v>14</v>
      </c>
      <c r="B15" s="75"/>
      <c r="C15" s="76"/>
      <c r="D15" s="92">
        <f>SUMIFS('BDD - Reporting'!$F:$F,'BDD - Reporting'!$E:$E,"Assurance",'BDD - Reporting'!$A:$A,'CR Mensuel'!$B$3,'BDD - Reporting'!$B:$B,'CR Mensuel'!$B$2)</f>
        <v>0</v>
      </c>
      <c r="E15" s="93"/>
      <c r="F15" s="93"/>
      <c r="G15" s="94"/>
      <c r="H15" s="55">
        <f>D15/$D$14</f>
        <v>0</v>
      </c>
      <c r="I15" s="56"/>
      <c r="J15" s="56"/>
      <c r="K15" s="57"/>
      <c r="L15" s="9" t="s">
        <v>151</v>
      </c>
      <c r="M15" s="10"/>
      <c r="N15" s="10"/>
      <c r="O15" s="11"/>
    </row>
    <row r="16" spans="1:15" s="12" customFormat="1" x14ac:dyDescent="0.35">
      <c r="A16" s="75" t="s">
        <v>106</v>
      </c>
      <c r="B16" s="75"/>
      <c r="C16" s="76"/>
      <c r="D16" s="92">
        <f>SUMIFS('BDD - Reporting'!$F:$F,'BDD - Reporting'!$E:$E,"Frais postaux et de télécommunication",'BDD - Reporting'!$A:$A,'CR Mensuel'!$B$3,'BDD - Reporting'!$B:$B,'CR Mensuel'!$B$2)</f>
        <v>250</v>
      </c>
      <c r="E16" s="93"/>
      <c r="F16" s="93"/>
      <c r="G16" s="94"/>
      <c r="H16" s="55">
        <f t="shared" ref="H16:H26" si="0">D16/$D$14</f>
        <v>0.5</v>
      </c>
      <c r="I16" s="56"/>
      <c r="J16" s="56"/>
      <c r="K16" s="57"/>
      <c r="L16" s="9" t="s">
        <v>151</v>
      </c>
      <c r="M16" s="10"/>
      <c r="N16" s="10"/>
      <c r="O16" s="11"/>
    </row>
    <row r="17" spans="1:15" s="12" customFormat="1" x14ac:dyDescent="0.35">
      <c r="A17" s="75" t="s">
        <v>37</v>
      </c>
      <c r="B17" s="75"/>
      <c r="C17" s="76"/>
      <c r="D17" s="92">
        <f>SUMIFS('BDD - Reporting'!$F:$F,'BDD - Reporting'!$E:$E,"Déplacements, missions",'BDD - Reporting'!$A:$A,'CR Mensuel'!$B$3,'BDD - Reporting'!$B:$B,'CR Mensuel'!$B$2)</f>
        <v>0</v>
      </c>
      <c r="E17" s="93"/>
      <c r="F17" s="93"/>
      <c r="G17" s="94"/>
      <c r="H17" s="55">
        <f t="shared" si="0"/>
        <v>0</v>
      </c>
      <c r="I17" s="56"/>
      <c r="J17" s="56"/>
      <c r="K17" s="57"/>
      <c r="L17" s="9" t="s">
        <v>151</v>
      </c>
      <c r="M17" s="10"/>
      <c r="N17" s="10"/>
      <c r="O17" s="11"/>
    </row>
    <row r="18" spans="1:15" s="12" customFormat="1" x14ac:dyDescent="0.35">
      <c r="A18" s="79" t="s">
        <v>29</v>
      </c>
      <c r="B18" s="79"/>
      <c r="C18" s="80"/>
      <c r="D18" s="92">
        <f>SUMIFS('BDD - Reporting'!$F:$F,'BDD - Reporting'!$E:$E,"Sous traitance générale",'BDD - Reporting'!$A:$A,'CR Mensuel'!$B$3,'BDD - Reporting'!$B:$B,'CR Mensuel'!$B$2)</f>
        <v>0</v>
      </c>
      <c r="E18" s="93"/>
      <c r="F18" s="93"/>
      <c r="G18" s="94"/>
      <c r="H18" s="55">
        <f t="shared" si="0"/>
        <v>0</v>
      </c>
      <c r="I18" s="56"/>
      <c r="J18" s="56"/>
      <c r="K18" s="57"/>
      <c r="L18" s="9" t="s">
        <v>151</v>
      </c>
      <c r="M18" s="10"/>
      <c r="N18" s="10"/>
      <c r="O18" s="11"/>
    </row>
    <row r="19" spans="1:15" s="12" customFormat="1" x14ac:dyDescent="0.35">
      <c r="A19" s="81" t="s">
        <v>30</v>
      </c>
      <c r="B19" s="81"/>
      <c r="C19" s="82"/>
      <c r="D19" s="92">
        <f>SUMIFS('BDD - Reporting'!$F:$F,'BDD - Reporting'!$E:$E,"Locations",'BDD - Reporting'!$A:$A,'CR Mensuel'!$B$3,'BDD - Reporting'!$B:$B,'CR Mensuel'!$B$2)</f>
        <v>0</v>
      </c>
      <c r="E19" s="93"/>
      <c r="F19" s="93"/>
      <c r="G19" s="94"/>
      <c r="H19" s="55">
        <f t="shared" si="0"/>
        <v>0</v>
      </c>
      <c r="I19" s="56"/>
      <c r="J19" s="56"/>
      <c r="K19" s="57"/>
      <c r="L19" s="9" t="s">
        <v>151</v>
      </c>
      <c r="M19" s="10"/>
      <c r="N19" s="10"/>
      <c r="O19" s="11"/>
    </row>
    <row r="20" spans="1:15" s="12" customFormat="1" x14ac:dyDescent="0.35">
      <c r="A20" s="79" t="s">
        <v>31</v>
      </c>
      <c r="B20" s="79"/>
      <c r="C20" s="80"/>
      <c r="D20" s="92">
        <f>SUMIFS('BDD - Reporting'!$F:$F,'BDD - Reporting'!$E:$E,"Entretiens et Réparations",'BDD - Reporting'!$A:$A,'CR Mensuel'!$B$3,'BDD - Reporting'!$B:$B,'CR Mensuel'!$B$2)</f>
        <v>0</v>
      </c>
      <c r="E20" s="93"/>
      <c r="F20" s="93"/>
      <c r="G20" s="94"/>
      <c r="H20" s="55">
        <f t="shared" si="0"/>
        <v>0</v>
      </c>
      <c r="I20" s="56"/>
      <c r="J20" s="56"/>
      <c r="K20" s="57"/>
      <c r="L20" s="9" t="s">
        <v>151</v>
      </c>
      <c r="M20" s="10"/>
      <c r="N20" s="10"/>
      <c r="O20" s="11"/>
    </row>
    <row r="21" spans="1:15" s="12" customFormat="1" x14ac:dyDescent="0.35">
      <c r="A21" s="79" t="s">
        <v>33</v>
      </c>
      <c r="B21" s="79"/>
      <c r="C21" s="80"/>
      <c r="D21" s="92">
        <f>SUMIFS('BDD - Reporting'!$F:$F,'BDD - Reporting'!$E:$E,"Documentation",'BDD - Reporting'!$A:$A,'CR Mensuel'!$B$3,'BDD - Reporting'!$B:$B,'CR Mensuel'!$B$2)</f>
        <v>0</v>
      </c>
      <c r="E21" s="93"/>
      <c r="F21" s="93"/>
      <c r="G21" s="94"/>
      <c r="H21" s="55">
        <f t="shared" si="0"/>
        <v>0</v>
      </c>
      <c r="I21" s="56"/>
      <c r="J21" s="56"/>
      <c r="K21" s="57"/>
      <c r="L21" s="9" t="s">
        <v>151</v>
      </c>
      <c r="M21" s="10"/>
      <c r="N21" s="10"/>
      <c r="O21" s="11"/>
    </row>
    <row r="22" spans="1:15" s="12" customFormat="1" x14ac:dyDescent="0.35">
      <c r="A22" s="81" t="s">
        <v>34</v>
      </c>
      <c r="B22" s="81"/>
      <c r="C22" s="82"/>
      <c r="D22" s="92">
        <f>SUMIFS('BDD - Reporting'!$F:$F,'BDD - Reporting'!$E:$E,"Divers",'BDD - Reporting'!$A:$A,'CR Mensuel'!$B$3,'BDD - Reporting'!$B:$B,'CR Mensuel'!$B$2)</f>
        <v>0</v>
      </c>
      <c r="E22" s="93"/>
      <c r="F22" s="93"/>
      <c r="G22" s="94"/>
      <c r="H22" s="55">
        <f t="shared" si="0"/>
        <v>0</v>
      </c>
      <c r="I22" s="56"/>
      <c r="J22" s="56"/>
      <c r="K22" s="57"/>
      <c r="L22" s="9" t="s">
        <v>151</v>
      </c>
      <c r="M22" s="10"/>
      <c r="N22" s="10"/>
      <c r="O22" s="11"/>
    </row>
    <row r="23" spans="1:15" s="12" customFormat="1" x14ac:dyDescent="0.35">
      <c r="A23" s="79" t="s">
        <v>35</v>
      </c>
      <c r="B23" s="79"/>
      <c r="C23" s="80"/>
      <c r="D23" s="92">
        <f>SUMIFS('BDD - Reporting'!$F:$F,'BDD - Reporting'!$E:$E,"Rémunérations intermédiaires et honoraires",'BDD - Reporting'!$A:$A,'CR Mensuel'!$B$3,'BDD - Reporting'!$B:$B,'CR Mensuel'!$B$2)</f>
        <v>0</v>
      </c>
      <c r="E23" s="93"/>
      <c r="F23" s="93"/>
      <c r="G23" s="94"/>
      <c r="H23" s="55">
        <f t="shared" si="0"/>
        <v>0</v>
      </c>
      <c r="I23" s="56"/>
      <c r="J23" s="56"/>
      <c r="K23" s="57"/>
      <c r="L23" s="9" t="s">
        <v>151</v>
      </c>
      <c r="M23" s="10"/>
      <c r="N23" s="10"/>
      <c r="O23" s="11"/>
    </row>
    <row r="24" spans="1:15" s="12" customFormat="1" x14ac:dyDescent="0.35">
      <c r="A24" s="81" t="s">
        <v>36</v>
      </c>
      <c r="B24" s="81"/>
      <c r="C24" s="82"/>
      <c r="D24" s="92">
        <f>SUMIFS('BDD - Reporting'!$F:$F,'BDD - Reporting'!$E:$E,"Publicité, publication",'BDD - Reporting'!$A:$A,'CR Mensuel'!$B$3,'BDD - Reporting'!$B:$B,'CR Mensuel'!$B$2)</f>
        <v>250</v>
      </c>
      <c r="E24" s="93"/>
      <c r="F24" s="93"/>
      <c r="G24" s="94"/>
      <c r="H24" s="55">
        <f t="shared" si="0"/>
        <v>0.5</v>
      </c>
      <c r="I24" s="56"/>
      <c r="J24" s="56"/>
      <c r="K24" s="57"/>
      <c r="L24" s="9" t="s">
        <v>151</v>
      </c>
      <c r="M24" s="10"/>
      <c r="N24" s="10"/>
      <c r="O24" s="11"/>
    </row>
    <row r="25" spans="1:15" s="12" customFormat="1" x14ac:dyDescent="0.35">
      <c r="A25" s="79" t="s">
        <v>39</v>
      </c>
      <c r="B25" s="79"/>
      <c r="C25" s="80"/>
      <c r="D25" s="92">
        <f>SUMIFS('BDD - Reporting'!$F:$F,'BDD - Reporting'!$E:$E,"Rémunérations intermédiaires et honoraires",'BDD - Reporting'!$A:$A,'CR Mensuel'!$B$3,'BDD - Reporting'!$B:$B,'CR Mensuel'!$B$2)</f>
        <v>0</v>
      </c>
      <c r="E25" s="93"/>
      <c r="F25" s="93"/>
      <c r="G25" s="94"/>
      <c r="H25" s="55">
        <f t="shared" si="0"/>
        <v>0</v>
      </c>
      <c r="I25" s="56"/>
      <c r="J25" s="56"/>
      <c r="K25" s="57"/>
      <c r="L25" s="9" t="s">
        <v>151</v>
      </c>
      <c r="M25" s="10"/>
      <c r="N25" s="10"/>
      <c r="O25" s="11"/>
    </row>
    <row r="26" spans="1:15" s="12" customFormat="1" x14ac:dyDescent="0.35">
      <c r="A26" s="77" t="s">
        <v>40</v>
      </c>
      <c r="B26" s="77"/>
      <c r="C26" s="78"/>
      <c r="D26" s="92">
        <f>SUMIFS('BDD - Reporting'!$F:$F,'BDD - Reporting'!$E:$E,"Rémunérations intermédiaires et honoraires",'BDD - Reporting'!$A:$A,'CR Mensuel'!$B$3,'BDD - Reporting'!$B:$B,'CR Mensuel'!$B$2)</f>
        <v>0</v>
      </c>
      <c r="E26" s="93"/>
      <c r="F26" s="93"/>
      <c r="G26" s="94"/>
      <c r="H26" s="58">
        <f t="shared" si="0"/>
        <v>0</v>
      </c>
      <c r="I26" s="59"/>
      <c r="J26" s="59"/>
      <c r="K26" s="60"/>
      <c r="L26" s="9" t="s">
        <v>151</v>
      </c>
      <c r="M26" s="10"/>
      <c r="N26" s="10"/>
      <c r="O26" s="11"/>
    </row>
    <row r="27" spans="1:15" s="17" customFormat="1" x14ac:dyDescent="0.35">
      <c r="A27" s="17" t="s">
        <v>10</v>
      </c>
      <c r="D27" s="89">
        <f>D13-D14</f>
        <v>10700</v>
      </c>
      <c r="E27" s="90"/>
      <c r="F27" s="90"/>
      <c r="G27" s="91"/>
      <c r="H27" s="45"/>
      <c r="K27" s="19"/>
      <c r="L27" s="18" t="s">
        <v>151</v>
      </c>
      <c r="O27" s="19"/>
    </row>
    <row r="28" spans="1:15" s="12" customFormat="1" x14ac:dyDescent="0.35">
      <c r="A28" s="41" t="s">
        <v>15</v>
      </c>
      <c r="B28" s="10"/>
      <c r="D28" s="95">
        <f>SUMIFS('BDD - Reporting'!$F:$F,'BDD - Reporting'!$E:$E,"Impôts_taxes",'BDD - Reporting'!$A:$A,'CR Mensuel'!$B$3,'BDD - Reporting'!$B:$B,'CR Mensuel'!$B$2)</f>
        <v>0</v>
      </c>
      <c r="E28" s="96"/>
      <c r="F28" s="96"/>
      <c r="G28" s="97"/>
      <c r="H28" s="64">
        <f>D28/D27</f>
        <v>0</v>
      </c>
      <c r="I28" s="65"/>
      <c r="J28" s="65"/>
      <c r="K28" s="66"/>
      <c r="L28" s="9" t="s">
        <v>151</v>
      </c>
      <c r="M28" s="10"/>
      <c r="N28" s="10"/>
      <c r="O28" s="11"/>
    </row>
    <row r="29" spans="1:15" s="12" customFormat="1" x14ac:dyDescent="0.35">
      <c r="A29" s="73" t="s">
        <v>16</v>
      </c>
      <c r="B29" s="73"/>
      <c r="C29" s="74"/>
      <c r="D29" s="68">
        <f>SUM(D30:G33)</f>
        <v>5000</v>
      </c>
      <c r="E29" s="67"/>
      <c r="F29" s="67"/>
      <c r="G29" s="69"/>
      <c r="H29" s="52">
        <f>D29/D29</f>
        <v>1</v>
      </c>
      <c r="I29" s="53"/>
      <c r="J29" s="53"/>
      <c r="K29" s="54"/>
      <c r="L29" s="9" t="s">
        <v>151</v>
      </c>
      <c r="M29" s="10"/>
      <c r="N29" s="10"/>
      <c r="O29" s="11"/>
    </row>
    <row r="30" spans="1:15" s="12" customFormat="1" x14ac:dyDescent="0.35">
      <c r="A30" s="75" t="s">
        <v>114</v>
      </c>
      <c r="B30" s="75"/>
      <c r="C30" s="76"/>
      <c r="D30" s="98">
        <f>SUMIFS('BDD - Reporting'!$F:$F,'BDD - Reporting'!$E:$E,"Rémunération des personnels",'BDD - Reporting'!$A:$A,'CR Mensuel'!$B$3,'BDD - Reporting'!$B:$B,'CR Mensuel'!$B$2)</f>
        <v>5000</v>
      </c>
      <c r="E30" s="99"/>
      <c r="F30" s="99"/>
      <c r="G30" s="100"/>
      <c r="H30" s="55">
        <f>D30/$D$29</f>
        <v>1</v>
      </c>
      <c r="I30" s="56"/>
      <c r="J30" s="56"/>
      <c r="K30" s="57"/>
      <c r="L30" s="9" t="s">
        <v>151</v>
      </c>
      <c r="M30" s="10"/>
      <c r="N30" s="10"/>
      <c r="O30" s="11"/>
    </row>
    <row r="31" spans="1:15" s="12" customFormat="1" x14ac:dyDescent="0.35">
      <c r="A31" s="75" t="s">
        <v>17</v>
      </c>
      <c r="B31" s="75"/>
      <c r="C31" s="76"/>
      <c r="D31" s="98">
        <f>SUMIFS('BDD - Reporting'!$F:$F,'BDD - Reporting'!$E:$E,"Charges sociales",'BDD - Reporting'!$A:$A,'CR Mensuel'!$B$3,'BDD - Reporting'!$B:$B,'CR Mensuel'!$B$2)</f>
        <v>0</v>
      </c>
      <c r="E31" s="99"/>
      <c r="F31" s="99"/>
      <c r="G31" s="100"/>
      <c r="H31" s="55">
        <f t="shared" ref="H31:H33" si="1">D31/$D$29</f>
        <v>0</v>
      </c>
      <c r="I31" s="56"/>
      <c r="J31" s="56"/>
      <c r="K31" s="57"/>
      <c r="L31" s="9" t="s">
        <v>151</v>
      </c>
      <c r="M31" s="10"/>
      <c r="N31" s="10"/>
      <c r="O31" s="11"/>
    </row>
    <row r="32" spans="1:15" s="12" customFormat="1" x14ac:dyDescent="0.35">
      <c r="A32" s="75" t="s">
        <v>115</v>
      </c>
      <c r="B32" s="75"/>
      <c r="C32" s="76"/>
      <c r="D32" s="98">
        <f>SUMIFS('BDD - Reporting'!$F:$F,'BDD - Reporting'!$E:$E,"Médecine du travail",'BDD - Reporting'!$A:$A,'CR Mensuel'!$B$3,'BDD - Reporting'!$B:$B,'CR Mensuel'!$B$2)</f>
        <v>0</v>
      </c>
      <c r="E32" s="99"/>
      <c r="F32" s="99"/>
      <c r="G32" s="100"/>
      <c r="H32" s="55">
        <f t="shared" si="1"/>
        <v>0</v>
      </c>
      <c r="I32" s="56"/>
      <c r="J32" s="56"/>
      <c r="K32" s="57"/>
      <c r="L32" s="9" t="s">
        <v>151</v>
      </c>
      <c r="M32" s="10"/>
      <c r="N32" s="10"/>
      <c r="O32" s="11"/>
    </row>
    <row r="33" spans="1:15" s="12" customFormat="1" x14ac:dyDescent="0.35">
      <c r="A33" s="77" t="s">
        <v>46</v>
      </c>
      <c r="B33" s="77"/>
      <c r="C33" s="78"/>
      <c r="D33" s="104">
        <f>SUMIFS('BDD - Reporting'!$F:$F,'BDD - Reporting'!$E:$E,"Autres charges du personnel",'BDD - Reporting'!$A:$A,'CR Mensuel'!$B$3,'BDD - Reporting'!$B:$B,'CR Mensuel'!$B$2)</f>
        <v>0</v>
      </c>
      <c r="E33" s="105"/>
      <c r="F33" s="105"/>
      <c r="G33" s="106"/>
      <c r="H33" s="55">
        <f t="shared" si="1"/>
        <v>0</v>
      </c>
      <c r="I33" s="56"/>
      <c r="J33" s="56"/>
      <c r="K33" s="57"/>
      <c r="L33" s="9" t="s">
        <v>151</v>
      </c>
      <c r="M33" s="10"/>
      <c r="N33" s="10"/>
      <c r="O33" s="11"/>
    </row>
    <row r="34" spans="1:15" s="17" customFormat="1" x14ac:dyDescent="0.35">
      <c r="A34" s="17" t="s">
        <v>11</v>
      </c>
      <c r="D34" s="101">
        <f>D27-D28-D29</f>
        <v>5700</v>
      </c>
      <c r="E34" s="102"/>
      <c r="F34" s="102"/>
      <c r="G34" s="103"/>
      <c r="H34" s="45"/>
      <c r="K34" s="19"/>
      <c r="L34" s="18"/>
      <c r="O34" s="19"/>
    </row>
    <row r="35" spans="1:15" s="12" customFormat="1" x14ac:dyDescent="0.35">
      <c r="A35" s="40" t="s">
        <v>18</v>
      </c>
      <c r="D35" s="67">
        <f>SUMIFS('BDD - Reporting'!$F:$F,'BDD - Reporting'!$D:$D,"Charges_financières",'BDD - Reporting'!$A:$A,'CR Mensuel'!$B$3,'BDD - Reporting'!$B:$B,'CR Mensuel'!$B$2)</f>
        <v>0</v>
      </c>
      <c r="E35" s="67"/>
      <c r="F35" s="67"/>
      <c r="G35" s="67"/>
      <c r="H35" s="61"/>
      <c r="I35" s="62"/>
      <c r="J35" s="62"/>
      <c r="K35" s="63"/>
      <c r="L35" s="9" t="s">
        <v>151</v>
      </c>
      <c r="M35" s="10"/>
      <c r="N35" s="10"/>
      <c r="O35" s="11"/>
    </row>
    <row r="36" spans="1:15" s="12" customFormat="1" x14ac:dyDescent="0.35">
      <c r="A36" s="40" t="s">
        <v>116</v>
      </c>
      <c r="D36" s="68">
        <f>SUMIFS('BDD - Reporting'!$F:$F,'BDD - Reporting'!$D:$D,"Dotation_aux_amortissements_provisions_engagements",'BDD - Reporting'!$A:$A,'CR Mensuel'!$B$3,'BDD - Reporting'!$B:$B,'CR Mensuel'!$B$2)</f>
        <v>0</v>
      </c>
      <c r="E36" s="67"/>
      <c r="F36" s="67"/>
      <c r="G36" s="69"/>
      <c r="H36" s="49"/>
      <c r="I36" s="50"/>
      <c r="J36" s="50"/>
      <c r="K36" s="51"/>
      <c r="L36" s="9" t="s">
        <v>151</v>
      </c>
      <c r="M36" s="10"/>
      <c r="N36" s="10"/>
      <c r="O36" s="11"/>
    </row>
    <row r="37" spans="1:15" s="17" customFormat="1" x14ac:dyDescent="0.35">
      <c r="A37" s="17" t="s">
        <v>12</v>
      </c>
      <c r="D37" s="89">
        <f>D34-D35-D36</f>
        <v>5700</v>
      </c>
      <c r="E37" s="90"/>
      <c r="F37" s="90"/>
      <c r="G37" s="91"/>
      <c r="H37" s="45"/>
      <c r="K37" s="19"/>
      <c r="L37" s="18"/>
      <c r="O37" s="19"/>
    </row>
    <row r="38" spans="1:15" s="12" customFormat="1" x14ac:dyDescent="0.35">
      <c r="A38" s="41" t="s">
        <v>19</v>
      </c>
      <c r="D38" s="70">
        <f>IF(D37&lt;0,0,D37*0.25)</f>
        <v>1425</v>
      </c>
      <c r="E38" s="71"/>
      <c r="F38" s="71"/>
      <c r="G38" s="72"/>
      <c r="H38" s="9"/>
      <c r="I38" s="10"/>
      <c r="J38" s="10"/>
      <c r="K38" s="11"/>
      <c r="L38" s="9" t="s">
        <v>151</v>
      </c>
      <c r="M38" s="10"/>
      <c r="N38" s="10"/>
      <c r="O38" s="11"/>
    </row>
    <row r="39" spans="1:15" s="17" customFormat="1" x14ac:dyDescent="0.35">
      <c r="A39" s="17" t="s">
        <v>13</v>
      </c>
      <c r="D39" s="89">
        <f>D37-D38</f>
        <v>4275</v>
      </c>
      <c r="E39" s="90"/>
      <c r="F39" s="90"/>
      <c r="G39" s="91"/>
      <c r="H39" s="45"/>
      <c r="K39" s="19"/>
      <c r="L39" s="18"/>
      <c r="O39" s="19"/>
    </row>
  </sheetData>
  <mergeCells count="88">
    <mergeCell ref="L9:O9"/>
    <mergeCell ref="L11:O11"/>
    <mergeCell ref="L10:O10"/>
    <mergeCell ref="D22:G22"/>
    <mergeCell ref="D14:G14"/>
    <mergeCell ref="D27:G27"/>
    <mergeCell ref="D7:G7"/>
    <mergeCell ref="D8:G8"/>
    <mergeCell ref="D9:G9"/>
    <mergeCell ref="D11:G11"/>
    <mergeCell ref="D10:G10"/>
    <mergeCell ref="D17:G17"/>
    <mergeCell ref="D18:G18"/>
    <mergeCell ref="D19:G19"/>
    <mergeCell ref="D20:G20"/>
    <mergeCell ref="D15:G15"/>
    <mergeCell ref="D16:G16"/>
    <mergeCell ref="D37:G37"/>
    <mergeCell ref="D39:G39"/>
    <mergeCell ref="H1:K5"/>
    <mergeCell ref="D23:G23"/>
    <mergeCell ref="D24:G24"/>
    <mergeCell ref="D28:G28"/>
    <mergeCell ref="D29:G29"/>
    <mergeCell ref="D30:G30"/>
    <mergeCell ref="D31:G31"/>
    <mergeCell ref="D34:G34"/>
    <mergeCell ref="D13:G13"/>
    <mergeCell ref="D25:G25"/>
    <mergeCell ref="D26:G26"/>
    <mergeCell ref="D32:G32"/>
    <mergeCell ref="D33:G33"/>
    <mergeCell ref="D21:G21"/>
    <mergeCell ref="A16:C16"/>
    <mergeCell ref="A17:C17"/>
    <mergeCell ref="A18:C18"/>
    <mergeCell ref="A19:C19"/>
    <mergeCell ref="L1:O5"/>
    <mergeCell ref="A15:C15"/>
    <mergeCell ref="A7:C7"/>
    <mergeCell ref="A8:C8"/>
    <mergeCell ref="A9:C9"/>
    <mergeCell ref="H6:K6"/>
    <mergeCell ref="B2:C2"/>
    <mergeCell ref="B3:C3"/>
    <mergeCell ref="D6:G6"/>
    <mergeCell ref="D1:G5"/>
    <mergeCell ref="L7:O7"/>
    <mergeCell ref="L8:O8"/>
    <mergeCell ref="H16:K16"/>
    <mergeCell ref="D35:G35"/>
    <mergeCell ref="D36:G36"/>
    <mergeCell ref="D38:G38"/>
    <mergeCell ref="A29:C29"/>
    <mergeCell ref="A30:C30"/>
    <mergeCell ref="A31:C31"/>
    <mergeCell ref="A32:C32"/>
    <mergeCell ref="A33:C33"/>
    <mergeCell ref="A21:C21"/>
    <mergeCell ref="A22:C22"/>
    <mergeCell ref="A26:C26"/>
    <mergeCell ref="A23:C23"/>
    <mergeCell ref="A24:C24"/>
    <mergeCell ref="A25:C25"/>
    <mergeCell ref="A20:C20"/>
    <mergeCell ref="H7:K7"/>
    <mergeCell ref="H8:K8"/>
    <mergeCell ref="H9:K9"/>
    <mergeCell ref="H14:K14"/>
    <mergeCell ref="H15:K15"/>
    <mergeCell ref="H28:K28"/>
    <mergeCell ref="H17:K17"/>
    <mergeCell ref="H18:K18"/>
    <mergeCell ref="H19:K19"/>
    <mergeCell ref="H20:K20"/>
    <mergeCell ref="H21:K21"/>
    <mergeCell ref="H23:K23"/>
    <mergeCell ref="H22:K22"/>
    <mergeCell ref="H24:K24"/>
    <mergeCell ref="H25:K25"/>
    <mergeCell ref="H26:K26"/>
    <mergeCell ref="H36:K36"/>
    <mergeCell ref="H29:K29"/>
    <mergeCell ref="H30:K30"/>
    <mergeCell ref="H31:K31"/>
    <mergeCell ref="H32:K32"/>
    <mergeCell ref="H33:K33"/>
    <mergeCell ref="H35:K35"/>
  </mergeCells>
  <conditionalFormatting sqref="A18:A22 A24:A25">
    <cfRule type="cellIs" priority="3" stopIfTrue="1" operator="equal">
      <formula>0</formula>
    </cfRule>
  </conditionalFormatting>
  <conditionalFormatting sqref="A23">
    <cfRule type="cellIs" priority="2" stopIfTrue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B40D1ED2-8FA1-4CB5-8D19-3EB65871D4C1}">
          <x14:formula1>
            <xm:f>Matrice!$F$2:$F$13</xm:f>
          </x14:formula1>
          <xm:sqref>B2</xm:sqref>
        </x14:dataValidation>
        <x14:dataValidation type="list" allowBlank="1" showInputMessage="1" showErrorMessage="1" xr:uid="{EFD015B6-3069-4C1E-B132-9B30F0A155B3}">
          <x14:formula1>
            <xm:f>Matrice!$A$2:$A$8</xm:f>
          </x14:formula1>
          <xm:sqref>B3:C3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8019E-3089-46C6-8CD7-9E518D74D33C}">
  <dimension ref="A1:P29"/>
  <sheetViews>
    <sheetView topLeftCell="A13" workbookViewId="0">
      <selection activeCell="E8" sqref="E8"/>
    </sheetView>
  </sheetViews>
  <sheetFormatPr baseColWidth="10" defaultRowHeight="14.5" x14ac:dyDescent="0.35"/>
  <cols>
    <col min="1" max="16" width="10.90625" style="143"/>
    <col min="17" max="16384" width="10.90625" style="13"/>
  </cols>
  <sheetData>
    <row r="1" spans="1:16" ht="21" customHeight="1" x14ac:dyDescent="0.35">
      <c r="A1" s="155" t="s">
        <v>20</v>
      </c>
      <c r="B1" s="133" t="s">
        <v>120</v>
      </c>
      <c r="C1" s="133"/>
      <c r="D1" s="133"/>
      <c r="E1" s="134" t="s">
        <v>90</v>
      </c>
      <c r="F1" s="134" t="s">
        <v>121</v>
      </c>
      <c r="G1" s="134" t="s">
        <v>122</v>
      </c>
      <c r="H1" s="135" t="s">
        <v>93</v>
      </c>
      <c r="I1" s="134" t="s">
        <v>94</v>
      </c>
      <c r="J1" s="134" t="s">
        <v>95</v>
      </c>
      <c r="K1" s="134" t="s">
        <v>96</v>
      </c>
      <c r="L1" s="134" t="s">
        <v>97</v>
      </c>
      <c r="M1" s="134" t="s">
        <v>86</v>
      </c>
      <c r="N1" s="134" t="s">
        <v>87</v>
      </c>
      <c r="O1" s="134" t="s">
        <v>88</v>
      </c>
      <c r="P1" s="134" t="s">
        <v>89</v>
      </c>
    </row>
    <row r="2" spans="1:16" ht="14.5" customHeight="1" x14ac:dyDescent="0.35">
      <c r="A2" s="132" t="s">
        <v>131</v>
      </c>
      <c r="B2" s="126" t="s">
        <v>123</v>
      </c>
      <c r="C2" s="126"/>
      <c r="D2" s="126"/>
      <c r="E2" s="154"/>
      <c r="F2" s="154"/>
      <c r="G2" s="154"/>
      <c r="H2" s="154"/>
      <c r="I2" s="154"/>
      <c r="J2" s="154"/>
      <c r="K2" s="154"/>
      <c r="L2" s="154"/>
      <c r="M2" s="154"/>
      <c r="N2" s="154"/>
      <c r="O2" s="154"/>
      <c r="P2" s="154"/>
    </row>
    <row r="3" spans="1:16" x14ac:dyDescent="0.35">
      <c r="A3" s="132"/>
      <c r="B3" s="126" t="s">
        <v>124</v>
      </c>
      <c r="C3" s="126"/>
      <c r="D3" s="126"/>
      <c r="E3" s="154"/>
      <c r="F3" s="154"/>
      <c r="G3" s="154"/>
      <c r="H3" s="154"/>
      <c r="I3" s="154"/>
      <c r="J3" s="154"/>
      <c r="K3" s="154"/>
      <c r="L3" s="154"/>
      <c r="M3" s="154"/>
      <c r="N3" s="154"/>
      <c r="O3" s="154"/>
      <c r="P3" s="154"/>
    </row>
    <row r="4" spans="1:16" x14ac:dyDescent="0.35">
      <c r="A4" s="132"/>
      <c r="B4" s="127" t="s">
        <v>125</v>
      </c>
      <c r="C4" s="127"/>
      <c r="D4" s="127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</row>
    <row r="5" spans="1:16" x14ac:dyDescent="0.35">
      <c r="A5" s="132"/>
      <c r="B5" s="127" t="s">
        <v>130</v>
      </c>
      <c r="C5" s="127"/>
      <c r="D5" s="127"/>
      <c r="E5" s="154"/>
      <c r="F5" s="154"/>
      <c r="G5" s="154"/>
      <c r="H5" s="154"/>
      <c r="I5" s="154"/>
      <c r="J5" s="154"/>
      <c r="K5" s="154"/>
      <c r="L5" s="154"/>
      <c r="M5" s="154"/>
      <c r="N5" s="154"/>
      <c r="O5" s="154"/>
      <c r="P5" s="154"/>
    </row>
    <row r="6" spans="1:16" x14ac:dyDescent="0.35">
      <c r="A6" s="132"/>
      <c r="B6" s="127" t="s">
        <v>126</v>
      </c>
      <c r="C6" s="127"/>
      <c r="D6" s="127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</row>
    <row r="7" spans="1:16" x14ac:dyDescent="0.35">
      <c r="A7" s="132"/>
      <c r="B7" s="129" t="s">
        <v>132</v>
      </c>
      <c r="C7" s="130"/>
      <c r="D7" s="131"/>
      <c r="E7" s="154"/>
      <c r="F7" s="154"/>
      <c r="G7" s="154"/>
      <c r="H7" s="154"/>
      <c r="I7" s="154"/>
      <c r="J7" s="154"/>
      <c r="K7" s="154"/>
      <c r="L7" s="154"/>
      <c r="M7" s="154"/>
      <c r="N7" s="154"/>
      <c r="O7" s="154"/>
      <c r="P7" s="154"/>
    </row>
    <row r="8" spans="1:16" x14ac:dyDescent="0.35">
      <c r="A8" s="132"/>
      <c r="B8" s="127" t="s">
        <v>127</v>
      </c>
      <c r="C8" s="127"/>
      <c r="D8" s="127"/>
      <c r="E8" s="154">
        <f>SUM(E2:E7)</f>
        <v>0</v>
      </c>
      <c r="F8" s="149"/>
      <c r="G8" s="149"/>
      <c r="H8" s="149"/>
      <c r="I8" s="149"/>
      <c r="J8" s="149"/>
      <c r="K8" s="149"/>
      <c r="L8" s="149"/>
      <c r="M8" s="149"/>
      <c r="N8" s="149"/>
      <c r="O8" s="149"/>
      <c r="P8" s="149"/>
    </row>
    <row r="9" spans="1:16" x14ac:dyDescent="0.35">
      <c r="A9" s="132"/>
      <c r="B9" s="128" t="s">
        <v>128</v>
      </c>
      <c r="C9" s="128"/>
      <c r="D9" s="128"/>
      <c r="E9" s="152"/>
      <c r="F9" s="149"/>
      <c r="G9" s="149"/>
      <c r="H9" s="149"/>
      <c r="I9" s="149"/>
      <c r="J9" s="149"/>
      <c r="K9" s="149"/>
      <c r="L9" s="149"/>
      <c r="M9" s="149"/>
      <c r="N9" s="149"/>
      <c r="O9" s="149"/>
      <c r="P9" s="149"/>
    </row>
    <row r="10" spans="1:16" x14ac:dyDescent="0.35">
      <c r="A10" s="132"/>
      <c r="B10" s="129" t="s">
        <v>129</v>
      </c>
      <c r="C10" s="130"/>
      <c r="D10" s="131"/>
      <c r="E10" s="152"/>
      <c r="F10" s="149"/>
      <c r="G10" s="149"/>
      <c r="H10" s="149"/>
      <c r="I10" s="149"/>
      <c r="J10" s="149"/>
      <c r="K10" s="149"/>
      <c r="L10" s="149"/>
      <c r="M10" s="149"/>
      <c r="N10" s="149"/>
      <c r="O10" s="149"/>
      <c r="P10" s="149"/>
    </row>
    <row r="11" spans="1:16" x14ac:dyDescent="0.35">
      <c r="A11" s="132"/>
      <c r="B11" s="124" t="s">
        <v>145</v>
      </c>
      <c r="C11" s="124"/>
      <c r="D11" s="125"/>
      <c r="E11" s="150">
        <f>SUM(E8,E9,E10)</f>
        <v>0</v>
      </c>
      <c r="F11" s="151"/>
      <c r="G11" s="151"/>
      <c r="H11" s="5"/>
      <c r="I11" s="151"/>
      <c r="J11" s="151"/>
      <c r="K11" s="151"/>
      <c r="L11" s="151"/>
      <c r="M11" s="151"/>
      <c r="N11" s="151"/>
      <c r="O11" s="151"/>
      <c r="P11" s="151"/>
    </row>
    <row r="12" spans="1:16" x14ac:dyDescent="0.35">
      <c r="A12" s="148" t="s">
        <v>149</v>
      </c>
      <c r="B12" s="139" t="s">
        <v>133</v>
      </c>
      <c r="C12" s="139"/>
      <c r="D12" s="139"/>
      <c r="E12" s="146"/>
      <c r="F12" s="140"/>
      <c r="G12" s="140"/>
      <c r="H12" s="140"/>
      <c r="I12" s="140"/>
      <c r="J12" s="140"/>
      <c r="K12" s="140"/>
      <c r="L12" s="140"/>
      <c r="M12" s="140"/>
      <c r="N12" s="140"/>
      <c r="O12" s="140"/>
      <c r="P12" s="140"/>
    </row>
    <row r="13" spans="1:16" x14ac:dyDescent="0.35">
      <c r="A13" s="148"/>
      <c r="B13" s="139" t="s">
        <v>134</v>
      </c>
      <c r="C13" s="139"/>
      <c r="D13" s="139"/>
      <c r="E13" s="146"/>
      <c r="F13" s="140"/>
      <c r="G13" s="140"/>
      <c r="H13" s="140"/>
      <c r="I13" s="140"/>
      <c r="J13" s="140"/>
      <c r="K13" s="140"/>
      <c r="L13" s="140"/>
      <c r="M13" s="140"/>
      <c r="N13" s="140"/>
      <c r="O13" s="140"/>
      <c r="P13" s="140"/>
    </row>
    <row r="14" spans="1:16" x14ac:dyDescent="0.35">
      <c r="A14" s="148"/>
      <c r="B14" s="139" t="s">
        <v>135</v>
      </c>
      <c r="C14" s="139"/>
      <c r="D14" s="139"/>
      <c r="E14" s="146"/>
      <c r="F14" s="140"/>
      <c r="G14" s="140"/>
      <c r="H14" s="140"/>
      <c r="I14" s="140"/>
      <c r="J14" s="140"/>
      <c r="K14" s="140"/>
      <c r="L14" s="140"/>
      <c r="M14" s="140"/>
      <c r="N14" s="140"/>
      <c r="O14" s="140"/>
      <c r="P14" s="140"/>
    </row>
    <row r="15" spans="1:16" x14ac:dyDescent="0.35">
      <c r="A15" s="148"/>
      <c r="B15" s="139" t="s">
        <v>136</v>
      </c>
      <c r="C15" s="139"/>
      <c r="D15" s="139"/>
      <c r="E15" s="146"/>
      <c r="F15" s="140"/>
      <c r="G15" s="140"/>
      <c r="H15" s="140"/>
      <c r="I15" s="140"/>
      <c r="J15" s="140"/>
      <c r="K15" s="140"/>
      <c r="L15" s="140"/>
      <c r="M15" s="140"/>
      <c r="N15" s="140"/>
      <c r="O15" s="140"/>
      <c r="P15" s="140"/>
    </row>
    <row r="16" spans="1:16" x14ac:dyDescent="0.35">
      <c r="A16" s="148"/>
      <c r="B16" s="139" t="s">
        <v>137</v>
      </c>
      <c r="C16" s="139"/>
      <c r="D16" s="139"/>
      <c r="E16" s="146"/>
      <c r="F16" s="140"/>
      <c r="G16" s="140"/>
      <c r="H16" s="140"/>
      <c r="I16" s="140"/>
      <c r="J16" s="140"/>
      <c r="K16" s="140"/>
      <c r="L16" s="140"/>
      <c r="M16" s="140"/>
      <c r="N16" s="140"/>
      <c r="O16" s="140"/>
      <c r="P16" s="140"/>
    </row>
    <row r="17" spans="1:16" x14ac:dyDescent="0.35">
      <c r="A17" s="148"/>
      <c r="B17" s="139" t="s">
        <v>138</v>
      </c>
      <c r="C17" s="139"/>
      <c r="D17" s="139"/>
      <c r="E17" s="146"/>
      <c r="F17" s="140"/>
      <c r="G17" s="140"/>
      <c r="H17" s="140"/>
      <c r="I17" s="140"/>
      <c r="J17" s="140"/>
      <c r="K17" s="140"/>
      <c r="L17" s="140"/>
      <c r="M17" s="140"/>
      <c r="N17" s="140"/>
      <c r="O17" s="140"/>
      <c r="P17" s="140"/>
    </row>
    <row r="18" spans="1:16" x14ac:dyDescent="0.35">
      <c r="A18" s="148"/>
      <c r="B18" s="139" t="s">
        <v>139</v>
      </c>
      <c r="C18" s="139"/>
      <c r="D18" s="139"/>
      <c r="E18" s="146"/>
      <c r="F18" s="140"/>
      <c r="G18" s="140"/>
      <c r="H18" s="140"/>
      <c r="I18" s="140"/>
      <c r="J18" s="140"/>
      <c r="K18" s="140"/>
      <c r="L18" s="140"/>
      <c r="M18" s="140"/>
      <c r="N18" s="140"/>
      <c r="O18" s="140"/>
      <c r="P18" s="140"/>
    </row>
    <row r="19" spans="1:16" x14ac:dyDescent="0.35">
      <c r="A19" s="148"/>
      <c r="B19" s="139" t="s">
        <v>140</v>
      </c>
      <c r="C19" s="139"/>
      <c r="D19" s="139"/>
      <c r="E19" s="146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</row>
    <row r="20" spans="1:16" x14ac:dyDescent="0.35">
      <c r="A20" s="148"/>
      <c r="B20" s="139" t="s">
        <v>141</v>
      </c>
      <c r="C20" s="139"/>
      <c r="D20" s="139"/>
      <c r="E20" s="146"/>
      <c r="F20" s="140"/>
      <c r="G20" s="140"/>
      <c r="H20" s="140"/>
      <c r="I20" s="140"/>
      <c r="J20" s="140"/>
      <c r="K20" s="140"/>
      <c r="L20" s="140"/>
      <c r="M20" s="140"/>
      <c r="N20" s="140"/>
      <c r="O20" s="140"/>
      <c r="P20" s="140"/>
    </row>
    <row r="21" spans="1:16" x14ac:dyDescent="0.35">
      <c r="A21" s="148"/>
      <c r="B21" s="139" t="s">
        <v>142</v>
      </c>
      <c r="C21" s="139"/>
      <c r="D21" s="139"/>
      <c r="E21" s="146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</row>
    <row r="22" spans="1:16" x14ac:dyDescent="0.35">
      <c r="A22" s="148"/>
      <c r="B22" s="139" t="s">
        <v>143</v>
      </c>
      <c r="C22" s="139"/>
      <c r="D22" s="139"/>
      <c r="E22" s="146"/>
      <c r="F22" s="140"/>
      <c r="G22" s="140"/>
      <c r="H22" s="140"/>
      <c r="I22" s="140"/>
      <c r="J22" s="140"/>
      <c r="K22" s="140"/>
      <c r="L22" s="140"/>
      <c r="M22" s="140"/>
      <c r="N22" s="140"/>
      <c r="O22" s="140"/>
      <c r="P22" s="140"/>
    </row>
    <row r="23" spans="1:16" x14ac:dyDescent="0.35">
      <c r="A23" s="148"/>
      <c r="B23" s="139" t="s">
        <v>15</v>
      </c>
      <c r="C23" s="139"/>
      <c r="D23" s="139"/>
      <c r="E23" s="146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</row>
    <row r="24" spans="1:16" x14ac:dyDescent="0.35">
      <c r="A24" s="148"/>
      <c r="B24" s="139" t="s">
        <v>144</v>
      </c>
      <c r="C24" s="139"/>
      <c r="D24" s="139"/>
      <c r="E24" s="146"/>
      <c r="F24" s="140"/>
      <c r="G24" s="140"/>
      <c r="H24" s="140"/>
      <c r="I24" s="140"/>
      <c r="J24" s="140"/>
      <c r="K24" s="140"/>
      <c r="L24" s="140"/>
      <c r="M24" s="140"/>
      <c r="N24" s="140"/>
      <c r="O24" s="140"/>
      <c r="P24" s="140"/>
    </row>
    <row r="25" spans="1:16" x14ac:dyDescent="0.35">
      <c r="A25" s="148"/>
      <c r="B25" s="139" t="s">
        <v>114</v>
      </c>
      <c r="C25" s="139"/>
      <c r="D25" s="139"/>
      <c r="E25" s="153"/>
      <c r="F25" s="153"/>
      <c r="G25" s="153"/>
      <c r="H25" s="153"/>
      <c r="I25" s="140"/>
      <c r="J25" s="140"/>
      <c r="K25" s="140"/>
      <c r="L25" s="140"/>
      <c r="M25" s="140"/>
      <c r="N25" s="140"/>
      <c r="O25" s="140"/>
      <c r="P25" s="140"/>
    </row>
    <row r="26" spans="1:16" x14ac:dyDescent="0.35">
      <c r="A26" s="148"/>
      <c r="B26" s="139" t="s">
        <v>44</v>
      </c>
      <c r="C26" s="139"/>
      <c r="D26" s="139"/>
      <c r="E26" s="153"/>
      <c r="F26" s="140"/>
      <c r="G26" s="140"/>
      <c r="H26" s="140"/>
      <c r="I26" s="140"/>
      <c r="J26" s="140"/>
      <c r="K26" s="140"/>
      <c r="L26" s="140"/>
      <c r="M26" s="140"/>
      <c r="N26" s="140"/>
      <c r="O26" s="140"/>
      <c r="P26" s="140"/>
    </row>
    <row r="27" spans="1:16" x14ac:dyDescent="0.35">
      <c r="A27" s="148"/>
      <c r="B27" s="137" t="s">
        <v>146</v>
      </c>
      <c r="C27" s="137"/>
      <c r="D27" s="138"/>
      <c r="E27" s="44">
        <f>SUM(E12:E26)</f>
        <v>0</v>
      </c>
      <c r="F27" s="136"/>
      <c r="G27" s="136"/>
      <c r="H27" s="11"/>
      <c r="I27" s="136"/>
      <c r="J27" s="136"/>
      <c r="K27" s="136"/>
      <c r="L27" s="136"/>
      <c r="M27" s="136"/>
      <c r="N27" s="136"/>
      <c r="O27" s="136"/>
      <c r="P27" s="136"/>
    </row>
    <row r="28" spans="1:16" s="145" customFormat="1" x14ac:dyDescent="0.35">
      <c r="A28" s="144" t="s">
        <v>150</v>
      </c>
      <c r="B28" s="141" t="s">
        <v>147</v>
      </c>
      <c r="C28" s="141"/>
      <c r="D28" s="141"/>
      <c r="E28" s="147"/>
      <c r="F28" s="142"/>
      <c r="G28" s="142"/>
      <c r="H28" s="142"/>
      <c r="I28" s="142"/>
      <c r="J28" s="142"/>
      <c r="K28" s="142"/>
      <c r="L28" s="142"/>
      <c r="M28" s="142"/>
      <c r="N28" s="142"/>
      <c r="O28" s="142"/>
      <c r="P28" s="142"/>
    </row>
    <row r="29" spans="1:16" s="145" customFormat="1" x14ac:dyDescent="0.35">
      <c r="A29" s="144"/>
      <c r="B29" s="141" t="s">
        <v>148</v>
      </c>
      <c r="C29" s="141"/>
      <c r="D29" s="141"/>
      <c r="E29" s="147"/>
      <c r="F29" s="142"/>
      <c r="G29" s="142"/>
      <c r="H29" s="142"/>
      <c r="I29" s="142"/>
      <c r="J29" s="142"/>
      <c r="K29" s="142"/>
      <c r="L29" s="142"/>
      <c r="M29" s="142"/>
      <c r="N29" s="142"/>
      <c r="O29" s="142"/>
      <c r="P29" s="142"/>
    </row>
  </sheetData>
  <mergeCells count="31">
    <mergeCell ref="B25:D25"/>
    <mergeCell ref="B26:D26"/>
    <mergeCell ref="B27:D27"/>
    <mergeCell ref="B28:D28"/>
    <mergeCell ref="B29:D29"/>
    <mergeCell ref="A12:A27"/>
    <mergeCell ref="A28:A29"/>
    <mergeCell ref="B19:D19"/>
    <mergeCell ref="B20:D20"/>
    <mergeCell ref="B21:D21"/>
    <mergeCell ref="B22:D22"/>
    <mergeCell ref="B23:D23"/>
    <mergeCell ref="B24:D24"/>
    <mergeCell ref="B13:D13"/>
    <mergeCell ref="B14:D14"/>
    <mergeCell ref="B15:D15"/>
    <mergeCell ref="B16:D16"/>
    <mergeCell ref="B17:D17"/>
    <mergeCell ref="B18:D18"/>
    <mergeCell ref="A2:A11"/>
    <mergeCell ref="B11:D11"/>
    <mergeCell ref="B10:D10"/>
    <mergeCell ref="B7:D7"/>
    <mergeCell ref="B12:D12"/>
    <mergeCell ref="B1:D1"/>
    <mergeCell ref="B8:D8"/>
    <mergeCell ref="B4:D4"/>
    <mergeCell ref="B6:D6"/>
    <mergeCell ref="B3:D3"/>
    <mergeCell ref="B2:D2"/>
    <mergeCell ref="B5:D5"/>
  </mergeCells>
  <phoneticPr fontId="13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C78C8FB-CF04-4ACD-BE3D-2D726F4478CA}">
          <x14:formula1>
            <xm:f>Matrice!$A$2:$A$8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8"/>
  <sheetViews>
    <sheetView workbookViewId="0">
      <selection activeCell="A10" sqref="A10"/>
    </sheetView>
  </sheetViews>
  <sheetFormatPr baseColWidth="10" defaultColWidth="8.7265625" defaultRowHeight="14.5" x14ac:dyDescent="0.35"/>
  <cols>
    <col min="1" max="1" width="32.6328125" customWidth="1"/>
    <col min="2" max="2" width="16.90625" customWidth="1"/>
    <col min="3" max="3" width="37.453125" customWidth="1"/>
    <col min="4" max="4" width="50.08984375" customWidth="1"/>
    <col min="5" max="5" width="36.81640625" customWidth="1"/>
    <col min="6" max="6" width="17" style="35" customWidth="1"/>
  </cols>
  <sheetData>
    <row r="1" spans="1:6" x14ac:dyDescent="0.35">
      <c r="A1" t="s">
        <v>0</v>
      </c>
      <c r="B1" t="s">
        <v>1</v>
      </c>
      <c r="C1" t="s">
        <v>108</v>
      </c>
      <c r="D1" t="s">
        <v>3</v>
      </c>
      <c r="E1" t="s">
        <v>4</v>
      </c>
      <c r="F1" t="s">
        <v>5</v>
      </c>
    </row>
    <row r="2" spans="1:6" x14ac:dyDescent="0.35">
      <c r="A2" t="s">
        <v>20</v>
      </c>
      <c r="B2" t="s">
        <v>86</v>
      </c>
      <c r="C2" t="s">
        <v>6</v>
      </c>
      <c r="D2" t="s">
        <v>85</v>
      </c>
      <c r="E2" t="s">
        <v>50</v>
      </c>
      <c r="F2" s="35">
        <v>2700</v>
      </c>
    </row>
    <row r="3" spans="1:6" x14ac:dyDescent="0.35">
      <c r="A3" t="s">
        <v>20</v>
      </c>
      <c r="B3" t="s">
        <v>86</v>
      </c>
      <c r="C3" t="s">
        <v>6</v>
      </c>
      <c r="D3" t="s">
        <v>85</v>
      </c>
      <c r="E3" t="s">
        <v>50</v>
      </c>
      <c r="F3" s="35">
        <v>3400</v>
      </c>
    </row>
    <row r="4" spans="1:6" x14ac:dyDescent="0.35">
      <c r="A4" t="s">
        <v>20</v>
      </c>
      <c r="B4" t="s">
        <v>86</v>
      </c>
      <c r="C4" t="s">
        <v>111</v>
      </c>
      <c r="D4" t="s">
        <v>72</v>
      </c>
      <c r="E4" t="s">
        <v>38</v>
      </c>
      <c r="F4" s="35">
        <v>250</v>
      </c>
    </row>
    <row r="5" spans="1:6" x14ac:dyDescent="0.35">
      <c r="A5" t="s">
        <v>20</v>
      </c>
      <c r="B5" t="s">
        <v>86</v>
      </c>
      <c r="C5" t="s">
        <v>111</v>
      </c>
      <c r="D5" t="s">
        <v>72</v>
      </c>
      <c r="E5" t="s">
        <v>36</v>
      </c>
      <c r="F5" s="35">
        <v>250</v>
      </c>
    </row>
    <row r="6" spans="1:6" x14ac:dyDescent="0.35">
      <c r="A6" t="s">
        <v>20</v>
      </c>
      <c r="B6" t="s">
        <v>86</v>
      </c>
      <c r="C6" t="s">
        <v>111</v>
      </c>
      <c r="D6" t="s">
        <v>74</v>
      </c>
      <c r="E6" t="s">
        <v>43</v>
      </c>
      <c r="F6" s="35">
        <v>5000</v>
      </c>
    </row>
    <row r="7" spans="1:6" x14ac:dyDescent="0.35">
      <c r="A7" t="s">
        <v>20</v>
      </c>
      <c r="B7" t="s">
        <v>86</v>
      </c>
      <c r="C7" t="s">
        <v>6</v>
      </c>
      <c r="D7" t="s">
        <v>85</v>
      </c>
      <c r="E7" t="s">
        <v>50</v>
      </c>
      <c r="F7" s="35">
        <v>1600</v>
      </c>
    </row>
    <row r="8" spans="1:6" x14ac:dyDescent="0.35">
      <c r="A8" t="s">
        <v>20</v>
      </c>
      <c r="B8" t="s">
        <v>86</v>
      </c>
      <c r="C8" t="s">
        <v>6</v>
      </c>
      <c r="D8" t="s">
        <v>79</v>
      </c>
      <c r="E8" t="s">
        <v>63</v>
      </c>
      <c r="F8" s="35">
        <v>3500</v>
      </c>
    </row>
  </sheetData>
  <dataValidations count="2">
    <dataValidation type="list" allowBlank="1" showInputMessage="1" showErrorMessage="1" sqref="E2:E1048576" xr:uid="{DF22FE0E-9AD8-4AEF-B1F5-02995DE54C7E}">
      <formula1>INDIRECT(D2)</formula1>
    </dataValidation>
    <dataValidation type="list" allowBlank="1" showInputMessage="1" showErrorMessage="1" sqref="D2:D1048576" xr:uid="{CDA40161-51B9-4EBF-83D1-557D88DFF499}">
      <formula1>Liste1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A9DA77CB-238B-4665-A289-F86A8BCB5828}">
          <x14:formula1>
            <xm:f>Matrice!$F$2:$F$13</xm:f>
          </x14:formula1>
          <xm:sqref>B2:B1048576</xm:sqref>
        </x14:dataValidation>
        <x14:dataValidation type="list" allowBlank="1" showInputMessage="1" showErrorMessage="1" xr:uid="{79E82707-8E31-4DCB-B232-8B738DE65557}">
          <x14:formula1>
            <xm:f>Matrice!$A$2:$A$8</xm:f>
          </x14:formula1>
          <xm:sqref>A3:A1048576</xm:sqref>
        </x14:dataValidation>
        <x14:dataValidation type="list" allowBlank="1" showInputMessage="1" showErrorMessage="1" xr:uid="{0F5EE12D-207C-4B7B-BB2A-0E3E7D7D07CA}">
          <x14:formula1>
            <xm:f>Matrice!$G$1:$G$6</xm:f>
          </x14:formula1>
          <xm:sqref>C2:C1048576</xm:sqref>
        </x14:dataValidation>
        <x14:dataValidation type="list" allowBlank="1" showInputMessage="1" showErrorMessage="1" xr:uid="{7BDA80AE-FBBD-4F38-A556-80DA8F619E6A}">
          <x14:formula1>
            <xm:f>Matrice!$A$1:$A$9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780A7-A5EF-430D-B7DC-116A3445690B}">
  <dimension ref="A1:P33"/>
  <sheetViews>
    <sheetView zoomScale="55" zoomScaleNormal="55" workbookViewId="0">
      <selection activeCell="A10" sqref="A10"/>
    </sheetView>
  </sheetViews>
  <sheetFormatPr baseColWidth="10" defaultRowHeight="14.5" x14ac:dyDescent="0.35"/>
  <cols>
    <col min="1" max="1" width="38.54296875" customWidth="1"/>
    <col min="2" max="2" width="37.81640625" customWidth="1"/>
    <col min="3" max="3" width="34.81640625" customWidth="1"/>
    <col min="4" max="4" width="32" customWidth="1"/>
    <col min="5" max="5" width="27.54296875" customWidth="1"/>
    <col min="6" max="6" width="34.90625" customWidth="1"/>
    <col min="7" max="7" width="23.7265625" customWidth="1"/>
    <col min="8" max="8" width="24.453125" customWidth="1"/>
    <col min="9" max="9" width="49.54296875" customWidth="1"/>
    <col min="10" max="10" width="48.7265625" customWidth="1"/>
    <col min="11" max="11" width="26.453125" customWidth="1"/>
    <col min="12" max="12" width="35.1796875" customWidth="1"/>
    <col min="13" max="13" width="18.54296875" customWidth="1"/>
    <col min="14" max="14" width="22.26953125" customWidth="1"/>
    <col min="15" max="15" width="36.81640625" customWidth="1"/>
    <col min="16" max="16" width="30.7265625" customWidth="1"/>
  </cols>
  <sheetData>
    <row r="1" spans="1:16" x14ac:dyDescent="0.35">
      <c r="A1" t="s">
        <v>0</v>
      </c>
      <c r="F1" t="s">
        <v>1</v>
      </c>
      <c r="G1" t="s">
        <v>111</v>
      </c>
    </row>
    <row r="2" spans="1:16" x14ac:dyDescent="0.35">
      <c r="A2" t="s">
        <v>20</v>
      </c>
      <c r="F2" t="s">
        <v>86</v>
      </c>
      <c r="G2" t="s">
        <v>110</v>
      </c>
    </row>
    <row r="3" spans="1:16" x14ac:dyDescent="0.35">
      <c r="A3" t="s">
        <v>98</v>
      </c>
      <c r="F3" t="s">
        <v>87</v>
      </c>
      <c r="G3" t="s">
        <v>109</v>
      </c>
    </row>
    <row r="4" spans="1:16" x14ac:dyDescent="0.35">
      <c r="A4" t="s">
        <v>99</v>
      </c>
      <c r="F4" t="s">
        <v>88</v>
      </c>
      <c r="G4" t="s">
        <v>6</v>
      </c>
    </row>
    <row r="5" spans="1:16" x14ac:dyDescent="0.35">
      <c r="A5" t="s">
        <v>100</v>
      </c>
      <c r="F5" t="s">
        <v>89</v>
      </c>
      <c r="G5" t="s">
        <v>112</v>
      </c>
    </row>
    <row r="6" spans="1:16" x14ac:dyDescent="0.35">
      <c r="A6" t="s">
        <v>101</v>
      </c>
      <c r="F6" t="s">
        <v>90</v>
      </c>
      <c r="G6" t="s">
        <v>113</v>
      </c>
    </row>
    <row r="7" spans="1:16" x14ac:dyDescent="0.35">
      <c r="A7" t="s">
        <v>102</v>
      </c>
      <c r="F7" t="s">
        <v>91</v>
      </c>
    </row>
    <row r="8" spans="1:16" x14ac:dyDescent="0.35">
      <c r="A8" t="s">
        <v>118</v>
      </c>
      <c r="F8" t="s">
        <v>92</v>
      </c>
    </row>
    <row r="9" spans="1:16" x14ac:dyDescent="0.35">
      <c r="A9" t="s">
        <v>152</v>
      </c>
      <c r="F9" t="s">
        <v>93</v>
      </c>
    </row>
    <row r="10" spans="1:16" x14ac:dyDescent="0.35">
      <c r="F10" t="s">
        <v>94</v>
      </c>
    </row>
    <row r="11" spans="1:16" x14ac:dyDescent="0.35">
      <c r="F11" t="s">
        <v>95</v>
      </c>
    </row>
    <row r="12" spans="1:16" x14ac:dyDescent="0.35">
      <c r="F12" t="s">
        <v>96</v>
      </c>
    </row>
    <row r="13" spans="1:16" x14ac:dyDescent="0.35">
      <c r="F13" t="s">
        <v>97</v>
      </c>
    </row>
    <row r="14" spans="1:16" x14ac:dyDescent="0.35">
      <c r="A14" t="s">
        <v>21</v>
      </c>
    </row>
    <row r="15" spans="1:16" ht="29" x14ac:dyDescent="0.35">
      <c r="A15" s="28" t="s">
        <v>28</v>
      </c>
      <c r="B15" s="29" t="s">
        <v>71</v>
      </c>
      <c r="C15" s="29" t="s">
        <v>72</v>
      </c>
      <c r="D15" s="30" t="s">
        <v>73</v>
      </c>
      <c r="E15" s="29" t="s">
        <v>74</v>
      </c>
      <c r="F15" s="29" t="s">
        <v>75</v>
      </c>
      <c r="G15" s="30" t="s">
        <v>76</v>
      </c>
      <c r="H15" s="29" t="s">
        <v>77</v>
      </c>
      <c r="I15" s="30" t="s">
        <v>78</v>
      </c>
      <c r="J15" s="31" t="s">
        <v>85</v>
      </c>
      <c r="K15" s="29" t="s">
        <v>79</v>
      </c>
      <c r="L15" s="29" t="s">
        <v>80</v>
      </c>
      <c r="M15" s="30" t="s">
        <v>81</v>
      </c>
      <c r="N15" s="30" t="s">
        <v>82</v>
      </c>
      <c r="O15" s="30" t="s">
        <v>83</v>
      </c>
      <c r="P15" s="32" t="s">
        <v>84</v>
      </c>
    </row>
    <row r="16" spans="1:16" x14ac:dyDescent="0.35">
      <c r="A16" s="24" t="s">
        <v>22</v>
      </c>
      <c r="B16" s="20" t="s">
        <v>29</v>
      </c>
      <c r="C16" s="20" t="s">
        <v>35</v>
      </c>
      <c r="D16" s="20" t="s">
        <v>41</v>
      </c>
      <c r="E16" s="20" t="s">
        <v>43</v>
      </c>
      <c r="F16" s="23"/>
      <c r="G16" s="23"/>
      <c r="H16" s="20"/>
      <c r="I16" s="23"/>
      <c r="J16" s="22" t="s">
        <v>47</v>
      </c>
      <c r="K16" s="22" t="s">
        <v>52</v>
      </c>
      <c r="L16" s="22" t="s">
        <v>70</v>
      </c>
      <c r="M16" s="23"/>
      <c r="N16" s="23"/>
      <c r="O16" s="23"/>
      <c r="P16" s="15"/>
    </row>
    <row r="17" spans="1:16" x14ac:dyDescent="0.35">
      <c r="A17" s="24" t="s">
        <v>23</v>
      </c>
      <c r="B17" s="20" t="s">
        <v>30</v>
      </c>
      <c r="C17" s="20" t="s">
        <v>36</v>
      </c>
      <c r="D17" s="20" t="s">
        <v>42</v>
      </c>
      <c r="E17" s="20" t="s">
        <v>44</v>
      </c>
      <c r="F17" s="23"/>
      <c r="G17" s="23"/>
      <c r="H17" s="20"/>
      <c r="I17" s="23"/>
      <c r="J17" s="22" t="s">
        <v>48</v>
      </c>
      <c r="K17" s="22" t="s">
        <v>53</v>
      </c>
      <c r="L17" s="23"/>
      <c r="M17" s="23"/>
      <c r="N17" s="23"/>
      <c r="O17" s="23"/>
      <c r="P17" s="15"/>
    </row>
    <row r="18" spans="1:16" x14ac:dyDescent="0.35">
      <c r="A18" s="24" t="s">
        <v>24</v>
      </c>
      <c r="B18" s="20" t="s">
        <v>31</v>
      </c>
      <c r="C18" s="20" t="s">
        <v>37</v>
      </c>
      <c r="D18" s="23"/>
      <c r="E18" s="20" t="s">
        <v>45</v>
      </c>
      <c r="F18" s="23"/>
      <c r="G18" s="23"/>
      <c r="H18" s="20"/>
      <c r="I18" s="23"/>
      <c r="J18" s="22" t="s">
        <v>49</v>
      </c>
      <c r="K18" s="22" t="s">
        <v>54</v>
      </c>
      <c r="L18" s="23"/>
      <c r="M18" s="23"/>
      <c r="N18" s="23"/>
      <c r="O18" s="23"/>
      <c r="P18" s="15"/>
    </row>
    <row r="19" spans="1:16" x14ac:dyDescent="0.35">
      <c r="A19" s="24" t="s">
        <v>25</v>
      </c>
      <c r="B19" s="20" t="s">
        <v>32</v>
      </c>
      <c r="C19" s="20" t="s">
        <v>38</v>
      </c>
      <c r="D19" s="23"/>
      <c r="E19" s="20" t="s">
        <v>46</v>
      </c>
      <c r="F19" s="23"/>
      <c r="G19" s="23"/>
      <c r="H19" s="20"/>
      <c r="I19" s="23"/>
      <c r="J19" s="22" t="s">
        <v>50</v>
      </c>
      <c r="K19" s="22" t="s">
        <v>55</v>
      </c>
      <c r="L19" s="23"/>
      <c r="M19" s="23"/>
      <c r="N19" s="23"/>
      <c r="O19" s="23"/>
      <c r="P19" s="15"/>
    </row>
    <row r="20" spans="1:16" x14ac:dyDescent="0.35">
      <c r="A20" s="24" t="s">
        <v>26</v>
      </c>
      <c r="B20" s="20" t="s">
        <v>33</v>
      </c>
      <c r="C20" s="20" t="s">
        <v>39</v>
      </c>
      <c r="D20" s="23"/>
      <c r="E20" s="23"/>
      <c r="F20" s="23"/>
      <c r="G20" s="23"/>
      <c r="H20" s="20"/>
      <c r="I20" s="23"/>
      <c r="J20" s="22"/>
      <c r="K20" s="22" t="s">
        <v>56</v>
      </c>
      <c r="L20" s="23"/>
      <c r="M20" s="23"/>
      <c r="N20" s="23"/>
      <c r="O20" s="23"/>
      <c r="P20" s="15"/>
    </row>
    <row r="21" spans="1:16" x14ac:dyDescent="0.35">
      <c r="A21" s="24" t="s">
        <v>27</v>
      </c>
      <c r="B21" s="20" t="s">
        <v>34</v>
      </c>
      <c r="C21" s="21" t="s">
        <v>40</v>
      </c>
      <c r="D21" s="23"/>
      <c r="E21" s="23"/>
      <c r="F21" s="23"/>
      <c r="G21" s="23"/>
      <c r="H21" s="23"/>
      <c r="I21" s="23"/>
      <c r="J21" s="23"/>
      <c r="K21" s="22" t="s">
        <v>57</v>
      </c>
      <c r="L21" s="23"/>
      <c r="M21" s="23"/>
      <c r="N21" s="23"/>
      <c r="O21" s="23"/>
      <c r="P21" s="15"/>
    </row>
    <row r="22" spans="1:16" x14ac:dyDescent="0.35">
      <c r="A22" s="24"/>
      <c r="B22" s="23"/>
      <c r="C22" s="23" t="s">
        <v>107</v>
      </c>
      <c r="D22" s="23"/>
      <c r="E22" s="23"/>
      <c r="F22" s="23"/>
      <c r="G22" s="23"/>
      <c r="H22" s="23"/>
      <c r="I22" s="23"/>
      <c r="J22" s="23"/>
      <c r="K22" s="22" t="s">
        <v>58</v>
      </c>
      <c r="L22" s="23"/>
      <c r="M22" s="23"/>
      <c r="N22" s="23"/>
      <c r="O22" s="23"/>
      <c r="P22" s="15"/>
    </row>
    <row r="23" spans="1:16" ht="30" customHeight="1" x14ac:dyDescent="0.35">
      <c r="A23" s="25"/>
      <c r="B23" s="23"/>
      <c r="C23" s="23"/>
      <c r="D23" s="23"/>
      <c r="E23" s="23"/>
      <c r="F23" s="23"/>
      <c r="G23" s="23"/>
      <c r="H23" s="23"/>
      <c r="I23" s="23"/>
      <c r="J23" s="23"/>
      <c r="K23" s="22" t="s">
        <v>59</v>
      </c>
      <c r="L23" s="23"/>
      <c r="M23" s="23"/>
      <c r="N23" s="23"/>
      <c r="O23" s="23"/>
      <c r="P23" s="15"/>
    </row>
    <row r="24" spans="1:16" x14ac:dyDescent="0.35">
      <c r="A24" s="26"/>
      <c r="B24" s="23"/>
      <c r="C24" s="23"/>
      <c r="D24" s="23"/>
      <c r="E24" s="23"/>
      <c r="F24" s="23"/>
      <c r="G24" s="23"/>
      <c r="H24" s="23"/>
      <c r="I24" s="23"/>
      <c r="J24" s="23"/>
      <c r="K24" s="22" t="s">
        <v>60</v>
      </c>
      <c r="L24" s="23"/>
      <c r="M24" s="23"/>
      <c r="N24" s="23"/>
      <c r="O24" s="23"/>
      <c r="P24" s="15"/>
    </row>
    <row r="25" spans="1:16" x14ac:dyDescent="0.35">
      <c r="A25" s="27"/>
      <c r="B25" s="23"/>
      <c r="C25" s="23"/>
      <c r="D25" s="23"/>
      <c r="E25" s="23"/>
      <c r="F25" s="23"/>
      <c r="G25" s="23"/>
      <c r="H25" s="23"/>
      <c r="I25" s="23"/>
      <c r="J25" s="23"/>
      <c r="K25" s="22" t="s">
        <v>61</v>
      </c>
      <c r="L25" s="23"/>
      <c r="M25" s="23"/>
      <c r="N25" s="23"/>
      <c r="O25" s="23"/>
      <c r="P25" s="15"/>
    </row>
    <row r="26" spans="1:16" x14ac:dyDescent="0.35">
      <c r="A26" s="27"/>
      <c r="B26" s="23"/>
      <c r="C26" s="23"/>
      <c r="D26" s="23"/>
      <c r="E26" s="23"/>
      <c r="F26" s="23"/>
      <c r="G26" s="23"/>
      <c r="H26" s="23"/>
      <c r="I26" s="23"/>
      <c r="J26" s="23"/>
      <c r="K26" s="22" t="s">
        <v>62</v>
      </c>
      <c r="L26" s="23"/>
      <c r="M26" s="23"/>
      <c r="N26" s="23"/>
      <c r="O26" s="23"/>
      <c r="P26" s="15"/>
    </row>
    <row r="27" spans="1:16" x14ac:dyDescent="0.35">
      <c r="A27" s="27"/>
      <c r="B27" s="23"/>
      <c r="C27" s="23"/>
      <c r="D27" s="23"/>
      <c r="E27" s="23"/>
      <c r="F27" s="23"/>
      <c r="G27" s="23"/>
      <c r="H27" s="23"/>
      <c r="I27" s="23"/>
      <c r="J27" s="23"/>
      <c r="K27" s="22" t="s">
        <v>63</v>
      </c>
      <c r="L27" s="23"/>
      <c r="M27" s="23"/>
      <c r="N27" s="23"/>
      <c r="O27" s="23"/>
      <c r="P27" s="15"/>
    </row>
    <row r="28" spans="1:16" x14ac:dyDescent="0.35">
      <c r="A28" s="27"/>
      <c r="B28" s="23"/>
      <c r="C28" s="23"/>
      <c r="D28" s="23"/>
      <c r="E28" s="23"/>
      <c r="F28" s="23"/>
      <c r="G28" s="23"/>
      <c r="H28" s="23"/>
      <c r="I28" s="23"/>
      <c r="J28" s="23"/>
      <c r="K28" s="22" t="s">
        <v>64</v>
      </c>
      <c r="L28" s="23"/>
      <c r="M28" s="23"/>
      <c r="N28" s="23"/>
      <c r="O28" s="23"/>
      <c r="P28" s="15"/>
    </row>
    <row r="29" spans="1:16" x14ac:dyDescent="0.35">
      <c r="A29" s="27"/>
      <c r="B29" s="23"/>
      <c r="C29" s="23"/>
      <c r="D29" s="23"/>
      <c r="E29" s="23"/>
      <c r="F29" s="23"/>
      <c r="G29" s="23"/>
      <c r="H29" s="23"/>
      <c r="I29" s="23"/>
      <c r="J29" s="23"/>
      <c r="K29" s="22" t="s">
        <v>65</v>
      </c>
      <c r="L29" s="23"/>
      <c r="M29" s="23"/>
      <c r="N29" s="23"/>
      <c r="O29" s="23"/>
      <c r="P29" s="15"/>
    </row>
    <row r="30" spans="1:16" x14ac:dyDescent="0.35">
      <c r="A30" s="27"/>
      <c r="B30" s="23"/>
      <c r="C30" s="23"/>
      <c r="D30" s="23"/>
      <c r="E30" s="23"/>
      <c r="F30" s="23"/>
      <c r="G30" s="23"/>
      <c r="H30" s="23"/>
      <c r="I30" s="23"/>
      <c r="J30" s="23"/>
      <c r="K30" s="22" t="s">
        <v>66</v>
      </c>
      <c r="L30" s="23"/>
      <c r="M30" s="23"/>
      <c r="N30" s="23"/>
      <c r="O30" s="23"/>
      <c r="P30" s="15"/>
    </row>
    <row r="31" spans="1:16" x14ac:dyDescent="0.35">
      <c r="A31" s="16"/>
      <c r="B31" s="23"/>
      <c r="C31" s="23"/>
      <c r="D31" s="23"/>
      <c r="E31" s="23"/>
      <c r="F31" s="23"/>
      <c r="G31" s="23"/>
      <c r="H31" s="23"/>
      <c r="I31" s="23"/>
      <c r="J31" s="23"/>
      <c r="K31" s="22" t="s">
        <v>67</v>
      </c>
      <c r="L31" s="23"/>
      <c r="M31" s="23"/>
      <c r="N31" s="23"/>
      <c r="O31" s="23"/>
      <c r="P31" s="15"/>
    </row>
    <row r="32" spans="1:16" x14ac:dyDescent="0.35">
      <c r="A32" s="16"/>
      <c r="B32" s="23"/>
      <c r="C32" s="23"/>
      <c r="D32" s="23"/>
      <c r="E32" s="23"/>
      <c r="F32" s="23"/>
      <c r="G32" s="23"/>
      <c r="H32" s="23"/>
      <c r="I32" s="23"/>
      <c r="J32" s="23"/>
      <c r="K32" s="22" t="s">
        <v>68</v>
      </c>
      <c r="L32" s="23"/>
      <c r="M32" s="23"/>
      <c r="N32" s="23"/>
      <c r="O32" s="23"/>
      <c r="P32" s="15"/>
    </row>
    <row r="33" spans="1:16" x14ac:dyDescent="0.35">
      <c r="A33" s="4"/>
      <c r="B33" s="33"/>
      <c r="C33" s="33"/>
      <c r="D33" s="33"/>
      <c r="E33" s="33"/>
      <c r="F33" s="33"/>
      <c r="G33" s="33"/>
      <c r="H33" s="33"/>
      <c r="I33" s="33"/>
      <c r="J33" s="33"/>
      <c r="K33" s="34" t="s">
        <v>69</v>
      </c>
      <c r="L33" s="33"/>
      <c r="M33" s="33"/>
      <c r="N33" s="33"/>
      <c r="O33" s="33"/>
      <c r="P33" s="3"/>
    </row>
  </sheetData>
  <conditionalFormatting sqref="A15 A23">
    <cfRule type="cellIs" priority="15" stopIfTrue="1" operator="equal">
      <formula>0</formula>
    </cfRule>
  </conditionalFormatting>
  <conditionalFormatting sqref="A24:A30">
    <cfRule type="cellIs" priority="14" stopIfTrue="1" operator="equal">
      <formula>0</formula>
    </cfRule>
  </conditionalFormatting>
  <conditionalFormatting sqref="H15:H20">
    <cfRule type="cellIs" priority="13" stopIfTrue="1" operator="equal">
      <formula>0</formula>
    </cfRule>
  </conditionalFormatting>
  <conditionalFormatting sqref="A16:A22">
    <cfRule type="cellIs" priority="12" stopIfTrue="1" operator="equal">
      <formula>0</formula>
    </cfRule>
  </conditionalFormatting>
  <conditionalFormatting sqref="B15:B21">
    <cfRule type="cellIs" priority="11" stopIfTrue="1" operator="equal">
      <formula>0</formula>
    </cfRule>
  </conditionalFormatting>
  <conditionalFormatting sqref="C15:C21">
    <cfRule type="cellIs" priority="10" stopIfTrue="1" operator="equal">
      <formula>0</formula>
    </cfRule>
  </conditionalFormatting>
  <conditionalFormatting sqref="D16:D17">
    <cfRule type="cellIs" priority="9" stopIfTrue="1" operator="equal">
      <formula>0</formula>
    </cfRule>
  </conditionalFormatting>
  <conditionalFormatting sqref="E15:E19">
    <cfRule type="cellIs" priority="8" stopIfTrue="1" operator="equal">
      <formula>0</formula>
    </cfRule>
  </conditionalFormatting>
  <conditionalFormatting sqref="F15">
    <cfRule type="cellIs" priority="7" stopIfTrue="1" operator="equal">
      <formula>0</formula>
    </cfRule>
  </conditionalFormatting>
  <conditionalFormatting sqref="L16">
    <cfRule type="cellIs" priority="1" stopIfTrue="1" operator="equal">
      <formula>0</formula>
    </cfRule>
  </conditionalFormatting>
  <conditionalFormatting sqref="J15">
    <cfRule type="cellIs" priority="6" stopIfTrue="1" operator="equal">
      <formula>0</formula>
    </cfRule>
  </conditionalFormatting>
  <conditionalFormatting sqref="J16:J20">
    <cfRule type="cellIs" priority="5" stopIfTrue="1" operator="equal">
      <formula>0</formula>
    </cfRule>
  </conditionalFormatting>
  <conditionalFormatting sqref="K15">
    <cfRule type="cellIs" priority="4" stopIfTrue="1" operator="equal">
      <formula>0</formula>
    </cfRule>
  </conditionalFormatting>
  <conditionalFormatting sqref="K16:K32">
    <cfRule type="cellIs" priority="3" stopIfTrue="1" operator="equal">
      <formula>0</formula>
    </cfRule>
  </conditionalFormatting>
  <conditionalFormatting sqref="L15">
    <cfRule type="cellIs" priority="2" stopIfTrue="1" operator="equal">
      <formula>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CR Mensuel</vt:lpstr>
      <vt:lpstr>Trésorerie</vt:lpstr>
      <vt:lpstr>BDD - Reporting</vt:lpstr>
      <vt:lpstr>Matrice</vt:lpstr>
      <vt:lpstr>Achats</vt:lpstr>
      <vt:lpstr>Autres_produits_de_gestion_courante</vt:lpstr>
      <vt:lpstr>Autres_services_extérieurs</vt:lpstr>
      <vt:lpstr>Charges_du_personnel</vt:lpstr>
      <vt:lpstr>Impôts_taxes</vt:lpstr>
      <vt:lpstr>Liste1</vt:lpstr>
      <vt:lpstr>ListeCP</vt:lpstr>
      <vt:lpstr>ListeCP1</vt:lpstr>
      <vt:lpstr>Nature1</vt:lpstr>
      <vt:lpstr>Services_extérieurs</vt:lpstr>
      <vt:lpstr>Subventions_dexploitation</vt:lpstr>
      <vt:lpstr>Tableau1</vt:lpstr>
      <vt:lpstr>Vente_produitsfinis_marchandises_prestationsservices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bodin arthur</dc:creator>
  <cp:lastModifiedBy>bodin arthur</cp:lastModifiedBy>
  <dcterms:created xsi:type="dcterms:W3CDTF">2015-06-05T18:19:34Z</dcterms:created>
  <dcterms:modified xsi:type="dcterms:W3CDTF">2021-07-19T10:42:59Z</dcterms:modified>
</cp:coreProperties>
</file>