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2216CD0-07AD-43AC-A232-4BBC53DB8617}" xr6:coauthVersionLast="47" xr6:coauthVersionMax="47" xr10:uidLastSave="{00000000-0000-0000-0000-000000000000}"/>
  <bookViews>
    <workbookView xWindow="-120" yWindow="-120" windowWidth="24240" windowHeight="13140" xr2:uid="{C4388A0A-8937-49F7-AE96-82A5B138E765}"/>
  </bookViews>
  <sheets>
    <sheet name="calculateur" sheetId="3" r:id="rId1"/>
  </sheets>
  <definedNames>
    <definedName name="OF">Tab_OF[[#All],[N° OF]:[Teinte 4]]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3" l="1"/>
  <c r="R12" i="3"/>
  <c r="F5" i="3"/>
  <c r="J5" i="3"/>
  <c r="J4" i="3"/>
  <c r="J3" i="3"/>
  <c r="F10" i="3"/>
  <c r="J2" i="3"/>
  <c r="F9" i="3"/>
  <c r="F8" i="3"/>
  <c r="F7" i="3"/>
  <c r="F6" i="3"/>
  <c r="F4" i="3"/>
  <c r="D4" i="3"/>
  <c r="H5" i="3"/>
  <c r="H4" i="3"/>
  <c r="H3" i="3"/>
  <c r="H2" i="3"/>
  <c r="D10" i="3"/>
  <c r="D9" i="3"/>
  <c r="D8" i="3"/>
  <c r="D7" i="3"/>
  <c r="N12" i="3"/>
  <c r="O12" i="3"/>
  <c r="P12" i="3"/>
  <c r="Q12" i="3"/>
  <c r="F12" i="3"/>
  <c r="G12" i="3"/>
  <c r="H12" i="3"/>
  <c r="E12" i="3"/>
  <c r="D6" i="3"/>
  <c r="D5" i="3"/>
</calcChain>
</file>

<file path=xl/sharedStrings.xml><?xml version="1.0" encoding="utf-8"?>
<sst xmlns="http://schemas.openxmlformats.org/spreadsheetml/2006/main" count="33" uniqueCount="27">
  <si>
    <t>N° OF</t>
  </si>
  <si>
    <t>-</t>
  </si>
  <si>
    <t>Date de prod</t>
  </si>
  <si>
    <t>feuille</t>
  </si>
  <si>
    <t>Teinte 1 (kg)</t>
  </si>
  <si>
    <t>Teinte 2 (kg)</t>
  </si>
  <si>
    <t>Teinte 3 (kg)</t>
  </si>
  <si>
    <t>Teinte 4 (kg)</t>
  </si>
  <si>
    <t>QC (kg)</t>
  </si>
  <si>
    <t>QM (kg)</t>
  </si>
  <si>
    <t>QY (kg)</t>
  </si>
  <si>
    <t>QBk (kg)</t>
  </si>
  <si>
    <t>Total</t>
  </si>
  <si>
    <t>Teinte 1</t>
  </si>
  <si>
    <t>Teinte 2</t>
  </si>
  <si>
    <t>Teinte 3</t>
  </si>
  <si>
    <t>Teinte 4</t>
  </si>
  <si>
    <t>AR</t>
  </si>
  <si>
    <t>Ref OF</t>
  </si>
  <si>
    <t>Type Rech</t>
  </si>
  <si>
    <t>Nbr occur</t>
  </si>
  <si>
    <t>Recheche simplifier OF</t>
  </si>
  <si>
    <t>Teinte 5 (kg)2</t>
  </si>
  <si>
    <t>Teinte 5</t>
  </si>
  <si>
    <t>Teinte</t>
  </si>
  <si>
    <t/>
  </si>
  <si>
    <t>-1000+1000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</si>
</sst>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b/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Fill="1" applyAlignment="1">
      <alignment horizontal="center" vertical="center" wrapText="1"/>
    </xf>
    <xf numFmtId="0" fontId="0" fillId="7" borderId="0" xfId="0" applyFill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0" fontId="0" fillId="2" borderId="0" xfId="0" applyFill="1" applyAlignment="1" applyProtection="1">
      <alignment horizontal="center" vertical="center" wrapText="1"/>
      <protection locked="0"/>
    </xf>
    <xf numFmtId="0" fontId="0" fillId="5" borderId="0" xfId="0" applyFill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1" fillId="8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17" fontId="0" fillId="0" borderId="0" xfId="0" applyNumberFormat="1" applyAlignment="1">
      <alignment horizontal="center" vertical="center" wrapText="1"/>
    </xf>
    <xf numFmtId="0" fontId="0" fillId="7" borderId="0" xfId="0" applyFill="1" applyAlignment="1" applyProtection="1">
      <alignment horizontal="center" vertical="center" wrapText="1"/>
      <protection locked="0"/>
    </xf>
    <xf numFmtId="164" fontId="0" fillId="7" borderId="0" xfId="0" applyNumberFormat="1" applyFill="1" applyAlignment="1" applyProtection="1">
      <alignment horizontal="center" vertical="center" wrapText="1"/>
      <protection locked="0"/>
    </xf>
    <xf numFmtId="49" fontId="0" fillId="0" borderId="0" xfId="0" applyNumberFormat="1" applyAlignment="1" applyProtection="1">
      <alignment horizontal="center" vertical="center" wrapText="1"/>
      <protection locked="0"/>
    </xf>
    <xf numFmtId="0" fontId="0" fillId="0" borderId="0" xfId="0" applyFill="1" applyAlignment="1" applyProtection="1">
      <alignment horizontal="center" vertical="center" wrapText="1"/>
      <protection locked="0"/>
    </xf>
    <xf numFmtId="0" fontId="0" fillId="7" borderId="0" xfId="0" applyFill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 vertical="center" wrapText="1"/>
    </xf>
    <xf numFmtId="0" fontId="0" fillId="9" borderId="0" xfId="0" applyFont="1" applyFill="1" applyAlignment="1" applyProtection="1">
      <alignment horizontal="center" vertical="center" wrapText="1"/>
      <protection locked="0"/>
    </xf>
    <xf numFmtId="0" fontId="0" fillId="6" borderId="0" xfId="0" applyFill="1" applyAlignment="1" applyProtection="1">
      <alignment horizontal="center" vertical="center" wrapText="1"/>
      <protection locked="0"/>
    </xf>
    <xf numFmtId="0" fontId="0" fillId="0" borderId="0" xfId="0" applyNumberFormat="1" applyFill="1" applyAlignment="1">
      <alignment horizontal="center" vertical="center" wrapText="1"/>
    </xf>
    <xf numFmtId="0" fontId="1" fillId="8" borderId="0" xfId="0" applyFont="1" applyFill="1" applyAlignment="1" applyProtection="1">
      <alignment horizontal="center" vertical="center" wrapText="1"/>
      <protection locked="0"/>
    </xf>
    <xf numFmtId="0" fontId="1" fillId="8" borderId="0" xfId="0" applyFont="1" applyFill="1" applyAlignment="1" applyProtection="1">
      <alignment horizontal="center" vertical="center"/>
      <protection locked="0"/>
    </xf>
    <xf numFmtId="0" fontId="0" fillId="0" borderId="2" xfId="0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5" fillId="7" borderId="0" xfId="0" applyFont="1" applyFill="1" applyAlignment="1" applyProtection="1">
      <alignment horizontal="center" vertical="center" wrapText="1"/>
      <protection locked="0"/>
    </xf>
    <xf numFmtId="0" fontId="5" fillId="7" borderId="0" xfId="0" applyFont="1" applyFill="1" applyAlignment="1" applyProtection="1">
      <alignment vertical="center" wrapText="1"/>
      <protection locked="0"/>
    </xf>
    <xf numFmtId="0" fontId="1" fillId="4" borderId="0" xfId="0" applyFont="1" applyFill="1" applyAlignment="1">
      <alignment horizontal="center" vertical="center" wrapText="1"/>
    </xf>
    <xf numFmtId="49" fontId="1" fillId="4" borderId="0" xfId="0" applyNumberFormat="1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164" fontId="0" fillId="0" borderId="0" xfId="0" applyNumberFormat="1" applyFill="1" applyAlignment="1" applyProtection="1">
      <alignment horizontal="center" vertical="center" wrapText="1"/>
      <protection locked="0"/>
    </xf>
  </cellXfs>
  <cellStyles count="1">
    <cellStyle name="Normal" xfId="0" builtinId="0"/>
  </cellStyles>
  <dxfs count="20"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/>
        <right style="thick">
          <color indexed="64"/>
        </right>
        <top/>
        <bottom/>
        <vertical/>
        <horizontal/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4" formatCode="0.000"/>
      <alignment horizontal="center" vertical="center" textRotation="0" wrapText="1" indent="0" justifyLastLine="0" shrinkToFit="0" readingOrder="0"/>
    </dxf>
    <dxf>
      <numFmt numFmtId="164" formatCode="0.000"/>
      <alignment horizontal="center" vertical="center" textRotation="0" wrapText="1" indent="0" justifyLastLine="0" shrinkToFit="0" readingOrder="0"/>
    </dxf>
    <dxf>
      <numFmt numFmtId="164" formatCode="0.000"/>
      <alignment horizontal="center" vertical="center" textRotation="0" wrapText="1" indent="0" justifyLastLine="0" shrinkToFit="0" readingOrder="0"/>
    </dxf>
    <dxf>
      <numFmt numFmtId="164" formatCode="0.000"/>
      <alignment horizontal="center" vertical="center" textRotation="0" wrapText="1" indent="0" justifyLastLine="0" shrinkToFit="0" readingOrder="0"/>
    </dxf>
    <dxf>
      <numFmt numFmtId="22" formatCode="mmm\-yy"/>
      <alignment horizontal="center" vertical="center" textRotation="0" wrapText="1" indent="0" justifyLastLine="0" shrinkToFit="0" readingOrder="0"/>
    </dxf>
    <dxf>
      <numFmt numFmtId="30" formatCode="@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209551</xdr:colOff>
          <xdr:row>1</xdr:row>
          <xdr:rowOff>19050</xdr:rowOff>
        </xdr:from>
        <xdr:to>
          <xdr:col>11</xdr:col>
          <xdr:colOff>495301</xdr:colOff>
          <xdr:row>4</xdr:row>
          <xdr:rowOff>133350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Calculateur de consommation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et calcul de surface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6E97BD4-63F5-4254-A3AB-ED76F3822779}" name="Tab_OF" displayName="Tab_OF" ref="A13:R14" insertRow="1" totalsRowShown="0" headerRowDxfId="19" dataDxfId="18">
  <autoFilter ref="A13:R14" xr:uid="{D6E97BD4-63F5-4254-A3AB-ED76F3822779}"/>
  <sortState xmlns:xlrd2="http://schemas.microsoft.com/office/spreadsheetml/2017/richdata2" ref="A14:Q14">
    <sortCondition ref="B13:B14"/>
  </sortState>
  <tableColumns count="18">
    <tableColumn id="17" xr3:uid="{79A761A5-EB66-48C9-838E-5BA332854899}" name="AR" dataDxfId="17"/>
    <tableColumn id="1" xr3:uid="{702D5844-5CC9-47AD-B381-EA45F1CF8223}" name="N° OF" dataDxfId="16"/>
    <tableColumn id="12" xr3:uid="{4F851B72-6C88-46CA-8BAF-831A232B035C}" name="Date de prod" dataDxfId="15"/>
    <tableColumn id="13" xr3:uid="{AA5B2113-42D7-4026-834F-F2C32A8D3AFA}" name="feuille" dataDxfId="14"/>
    <tableColumn id="2" xr3:uid="{E0F22D36-7FA4-4817-A807-E343E9CD790E}" name="QC (kg)" dataDxfId="13"/>
    <tableColumn id="3" xr3:uid="{53C34C88-FA84-4C51-A3E6-8B9A6A06B233}" name="QM (kg)" dataDxfId="12"/>
    <tableColumn id="4" xr3:uid="{0D1B33D2-1B8C-4C4A-BCEE-195D69804876}" name="QY (kg)" dataDxfId="11"/>
    <tableColumn id="5" xr3:uid="{1626B5D2-8BF8-48FB-B0DE-8FB4FDE9D49A}" name="QBk (kg)" dataDxfId="10"/>
    <tableColumn id="6" xr3:uid="{7A1A2E01-B0BB-4A60-B595-A03A96225809}" name="Teinte 1 (kg)" dataDxfId="9"/>
    <tableColumn id="7" xr3:uid="{FC0DC02E-C566-4065-8E32-3D8E5A26DA1B}" name="Teinte 2 (kg)" dataDxfId="8"/>
    <tableColumn id="8" xr3:uid="{A658D34A-3584-4552-9358-59E95A7AAC29}" name="Teinte 3 (kg)" dataDxfId="7"/>
    <tableColumn id="9" xr3:uid="{050BEA24-6185-4C6B-99EE-0B12345ED49A}" name="Teinte 4 (kg)" dataDxfId="6"/>
    <tableColumn id="10" xr3:uid="{34545D73-E526-4B99-AB4C-B9DF06DB7171}" name="Teinte 5 (kg)2" dataDxfId="5"/>
    <tableColumn id="11" xr3:uid="{0E451077-547D-42D0-AC76-98A1BB87EB67}" name="Teinte 1" dataDxfId="4">
      <calculatedColumnFormula>IFERROR(VALUE(RIGHT(Tab_OF[[#This Row],[Teinte 1 (kg)]],6)),0)</calculatedColumnFormula>
    </tableColumn>
    <tableColumn id="14" xr3:uid="{0B78FDAF-2528-4874-B9F0-DBE676CEED40}" name="Teinte 2" dataDxfId="3">
      <calculatedColumnFormula>IFERROR(VALUE(RIGHT(Tab_OF[[#This Row],[Teinte 2 (kg)]],6)),0)</calculatedColumnFormula>
    </tableColumn>
    <tableColumn id="15" xr3:uid="{127E5CE1-6D55-4543-8EC7-E39F52C12288}" name="Teinte 3" dataDxfId="2">
      <calculatedColumnFormula>IFERROR(VALUE(RIGHT(Tab_OF[[#This Row],[Teinte 3 (kg)]],6)),0)</calculatedColumnFormula>
    </tableColumn>
    <tableColumn id="16" xr3:uid="{D80B9006-3FAD-4435-BB8C-2D0A227E61DC}" name="Teinte 4" dataDxfId="1">
      <calculatedColumnFormula>IFERROR(VALUE(RIGHT(Tab_OF[[#This Row],[Teinte 4 (kg)]],6)),0)</calculatedColumnFormula>
    </tableColumn>
    <tableColumn id="18" xr3:uid="{A9B5ABE7-A7B5-4861-B3BD-E83EBFDD0FA7}" name="Teinte 5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82E55-6613-47FD-866A-0AB365799D24}">
  <sheetPr codeName="Feuil3"/>
  <dimension ref="A1:AA15"/>
  <sheetViews>
    <sheetView tabSelected="1" workbookViewId="0">
      <pane ySplit="13" topLeftCell="A14" activePane="bottomLeft" state="frozen"/>
      <selection pane="bottomLeft" activeCell="A15" sqref="A15"/>
    </sheetView>
  </sheetViews>
  <sheetFormatPr baseColWidth="10" defaultRowHeight="15" x14ac:dyDescent="0.25"/>
  <cols>
    <col min="1" max="1" width="11.28515625" style="3" customWidth="1"/>
    <col min="2" max="2" width="10.5703125" style="16" bestFit="1" customWidth="1"/>
    <col min="3" max="3" width="10.28515625" style="16" customWidth="1"/>
    <col min="4" max="4" width="11.42578125" style="16" bestFit="1" customWidth="1"/>
    <col min="5" max="8" width="11.5703125" style="33" customWidth="1"/>
    <col min="9" max="9" width="13.5703125" style="16" customWidth="1"/>
    <col min="10" max="10" width="14.7109375" style="16" customWidth="1"/>
    <col min="11" max="11" width="14.28515625" style="16" customWidth="1"/>
    <col min="12" max="13" width="12.85546875" style="16" customWidth="1"/>
    <col min="14" max="14" width="14.7109375" style="16" customWidth="1"/>
    <col min="15" max="15" width="13.140625" style="16" customWidth="1"/>
    <col min="16" max="17" width="12.7109375" style="16" bestFit="1" customWidth="1"/>
    <col min="18" max="16384" width="11.42578125" style="3"/>
  </cols>
  <sheetData>
    <row r="1" spans="1:27" s="17" customFormat="1" ht="15.75" customHeight="1" x14ac:dyDescent="0.25">
      <c r="A1" s="28" t="s">
        <v>21</v>
      </c>
      <c r="B1" s="28"/>
      <c r="C1" s="28"/>
      <c r="D1" s="28"/>
      <c r="E1" s="28"/>
      <c r="F1" s="29"/>
      <c r="G1" s="29"/>
      <c r="H1" s="29"/>
      <c r="I1" s="29"/>
      <c r="J1" s="29"/>
      <c r="K1" s="29"/>
      <c r="L1" s="13"/>
      <c r="M1" s="13"/>
    </row>
    <row r="2" spans="1:27" s="4" customFormat="1" ht="15" customHeight="1" x14ac:dyDescent="0.25">
      <c r="A2" s="25" t="s">
        <v>19</v>
      </c>
      <c r="B2" s="21" t="s">
        <v>17</v>
      </c>
      <c r="C2" s="13"/>
      <c r="D2" s="32" t="s">
        <v>18</v>
      </c>
      <c r="E2" s="32"/>
      <c r="F2" s="7">
        <v>81166</v>
      </c>
      <c r="G2" s="14"/>
      <c r="H2" s="30" t="str">
        <f>Tab_OF[[#Headers],[Teinte 1 (kg)]]</f>
        <v>Teinte 1 (kg)</v>
      </c>
      <c r="I2" s="30"/>
      <c r="J2" s="8" t="str">
        <f>IF(($B$2="AR"),IFERROR(VLOOKUP($F$3,Tab_OF[],9,FALSE),"Existe pas"),IF(($B$2="OF"),IFERROR(VLOOKUP($F$2,OF,8,FALSE),"Existe pas")))</f>
        <v>Existe pas</v>
      </c>
      <c r="K2" s="14"/>
      <c r="L2" s="13"/>
      <c r="M2" s="13"/>
      <c r="N2" s="13"/>
      <c r="O2" s="13"/>
      <c r="P2" s="13"/>
      <c r="Q2" s="13"/>
    </row>
    <row r="3" spans="1:27" s="4" customFormat="1" x14ac:dyDescent="0.25">
      <c r="A3" s="24" t="s">
        <v>20</v>
      </c>
      <c r="B3" s="21">
        <f>COUNTIF(B14:B14,F2)</f>
        <v>0</v>
      </c>
      <c r="C3" s="13"/>
      <c r="D3" s="32" t="s">
        <v>17</v>
      </c>
      <c r="E3" s="32"/>
      <c r="F3" s="7">
        <v>2</v>
      </c>
      <c r="G3" s="14"/>
      <c r="H3" s="30" t="str">
        <f>Tab_OF[[#Headers],[Teinte 2 (kg)]]</f>
        <v>Teinte 2 (kg)</v>
      </c>
      <c r="I3" s="30"/>
      <c r="J3" s="9" t="str">
        <f>IF(($B$2="AR"),IFERROR(VLOOKUP($F$3,Tab_OF[],10,FALSE),"Existe pas"),IF(($B$2="OF"),IFERROR(VLOOKUP($F$2,OF,9,FALSE),"Existe pas")))</f>
        <v>Existe pas</v>
      </c>
      <c r="K3" s="14"/>
      <c r="L3" s="13"/>
      <c r="M3" s="13"/>
      <c r="N3" s="13"/>
      <c r="O3" s="13"/>
      <c r="P3" s="13"/>
      <c r="Q3" s="13"/>
    </row>
    <row r="4" spans="1:27" s="4" customFormat="1" x14ac:dyDescent="0.25">
      <c r="A4" s="13"/>
      <c r="C4" s="13"/>
      <c r="D4" s="30" t="str">
        <f>Tab_OF[[#Headers],[N° OF]]</f>
        <v>N° OF</v>
      </c>
      <c r="E4" s="30"/>
      <c r="F4" s="22" t="e">
        <f>IF(($B$2="AR"),VLOOKUP($F$3,Tab_OF[],2,FALSE),"Existe pas")</f>
        <v>#N/A</v>
      </c>
      <c r="G4" s="14"/>
      <c r="H4" s="30" t="str">
        <f>Tab_OF[[#Headers],[Teinte 3 (kg)]]</f>
        <v>Teinte 3 (kg)</v>
      </c>
      <c r="I4" s="30"/>
      <c r="J4" s="8" t="str">
        <f>IF(($B$2="AR"),IFERROR(VLOOKUP($F$3,Tab_OF[],11,FALSE),"Existe pas"),IF(($B$2="OF"),IFERROR(VLOOKUP($F$2,OF,10,FALSE),"Existe pas")))</f>
        <v>Existe pas</v>
      </c>
      <c r="K4" s="14"/>
      <c r="L4" s="13"/>
      <c r="M4" s="13"/>
      <c r="N4" s="13"/>
      <c r="O4" s="13"/>
      <c r="P4" s="13"/>
      <c r="Q4" s="13"/>
    </row>
    <row r="5" spans="1:27" s="4" customFormat="1" x14ac:dyDescent="0.25">
      <c r="A5" s="13"/>
      <c r="C5" s="13"/>
      <c r="D5" s="31" t="str">
        <f>Tab_OF[[#Headers],[Date de prod]]</f>
        <v>Date de prod</v>
      </c>
      <c r="E5" s="31"/>
      <c r="F5" s="8" t="str">
        <f>IF(($B$2="AR"),IFERROR(VLOOKUP($F$3,Tab_OF[],3,FALSE),"Existe pas"),IF(($B$2="OF"),IFERROR(VLOOKUP($F$2,OF,2,FALSE),"Existe pas")))</f>
        <v>Existe pas</v>
      </c>
      <c r="G5" s="14"/>
      <c r="H5" s="30" t="str">
        <f>Tab_OF[[#Headers],[Teinte 4 (kg)]]</f>
        <v>Teinte 4 (kg)</v>
      </c>
      <c r="I5" s="30"/>
      <c r="J5" s="9" t="str">
        <f>IF(($B$2="AR"),IFERROR(VLOOKUP($F$3,Tab_OF[],12,FALSE),"Existe pas"),IF(($B$2="OF"),IFERROR(VLOOKUP($F$2,OF,11,FALSE),"Existe pas")))</f>
        <v>Existe pas</v>
      </c>
      <c r="K5" s="14"/>
      <c r="L5" s="13"/>
      <c r="M5" s="13"/>
      <c r="N5" s="13"/>
      <c r="O5" s="13"/>
      <c r="P5" s="13"/>
      <c r="Q5" s="13"/>
      <c r="S5" s="17"/>
      <c r="T5" s="17"/>
      <c r="U5" s="17"/>
      <c r="V5" s="17"/>
      <c r="W5" s="17"/>
      <c r="X5" s="17"/>
      <c r="Y5" s="17"/>
      <c r="Z5" s="17"/>
      <c r="AA5" s="17"/>
    </row>
    <row r="6" spans="1:27" s="4" customFormat="1" ht="15" customHeight="1" x14ac:dyDescent="0.25">
      <c r="A6" s="17"/>
      <c r="B6" s="13"/>
      <c r="C6" s="13"/>
      <c r="D6" s="30" t="str">
        <f>Tab_OF[[#Headers],[feuille]]</f>
        <v>feuille</v>
      </c>
      <c r="E6" s="30"/>
      <c r="F6" s="9" t="str">
        <f>IF(($B$2="AR"),IFERROR(VLOOKUP($F$3,Tab_OF[],4,FALSE),"Existe pas"),IF(($B$2="OF"),IFERROR(VLOOKUP($F$2,OF,3,FALSE),"Existe pas")))</f>
        <v>Existe pas</v>
      </c>
      <c r="G6" s="14"/>
      <c r="H6" s="13"/>
      <c r="I6" s="29"/>
      <c r="J6" s="29"/>
      <c r="K6" s="29"/>
      <c r="L6" s="13"/>
      <c r="M6" s="13"/>
      <c r="N6" s="13"/>
      <c r="O6" s="13"/>
      <c r="P6" s="13"/>
      <c r="Q6" s="13"/>
      <c r="S6" s="17"/>
      <c r="T6" s="17"/>
      <c r="U6" s="17"/>
      <c r="V6" s="17"/>
      <c r="W6" s="17"/>
      <c r="X6" s="17"/>
      <c r="Y6" s="17"/>
      <c r="Z6" s="17"/>
      <c r="AA6" s="17"/>
    </row>
    <row r="7" spans="1:27" s="4" customFormat="1" x14ac:dyDescent="0.25">
      <c r="A7" s="17"/>
      <c r="B7" s="13"/>
      <c r="C7" s="13"/>
      <c r="D7" s="30" t="str">
        <f>Tab_OF[[#Headers],[QC (kg)]]</f>
        <v>QC (kg)</v>
      </c>
      <c r="E7" s="30"/>
      <c r="F7" s="8" t="str">
        <f>IF(($B$2="AR"),IFERROR(VLOOKUP($F$3,Tab_OF[],5,FALSE),"Existe pas"),IF(($B$2="OF"),IFERROR(VLOOKUP($F$2,OF,4,FALSE),"Existe pas")))</f>
        <v>Existe pas</v>
      </c>
      <c r="G7" s="14"/>
      <c r="H7" s="13"/>
      <c r="I7" s="29"/>
      <c r="J7" s="29"/>
      <c r="K7" s="29"/>
      <c r="L7" s="13"/>
      <c r="M7" s="13"/>
      <c r="N7" s="13"/>
      <c r="O7" s="13"/>
      <c r="P7" s="13"/>
      <c r="Q7" s="13"/>
      <c r="S7" s="17"/>
      <c r="T7" s="17"/>
      <c r="U7" s="17"/>
      <c r="V7" s="17"/>
      <c r="W7" s="17"/>
      <c r="X7" s="17"/>
      <c r="Y7" s="17"/>
      <c r="Z7" s="17"/>
      <c r="AA7" s="17"/>
    </row>
    <row r="8" spans="1:27" s="4" customFormat="1" x14ac:dyDescent="0.25">
      <c r="A8" s="17"/>
      <c r="B8" s="13"/>
      <c r="C8" s="13"/>
      <c r="D8" s="30" t="str">
        <f>Tab_OF[[#Headers],[QM (kg)]]</f>
        <v>QM (kg)</v>
      </c>
      <c r="E8" s="30"/>
      <c r="F8" s="9" t="str">
        <f>IF(($B$2="AR"),IFERROR(VLOOKUP($F$3,Tab_OF[],6,FALSE),"Existe pas"),IF(($B$2="OF"),IFERROR(VLOOKUP($F$2,OF,5,FALSE),"Existe pas")))</f>
        <v>Existe pas</v>
      </c>
      <c r="G8" s="14"/>
      <c r="H8" s="13"/>
      <c r="I8" s="29"/>
      <c r="J8" s="29"/>
      <c r="K8" s="29"/>
      <c r="L8" s="13"/>
      <c r="M8" s="13"/>
      <c r="N8" s="13"/>
      <c r="O8" s="13"/>
      <c r="P8" s="13"/>
      <c r="Q8" s="13"/>
      <c r="S8" s="17"/>
      <c r="T8" s="17"/>
      <c r="U8" s="17"/>
      <c r="V8" s="17"/>
      <c r="W8" s="17"/>
      <c r="X8" s="17"/>
      <c r="Y8" s="17"/>
      <c r="Z8" s="17"/>
      <c r="AA8" s="17"/>
    </row>
    <row r="9" spans="1:27" s="4" customFormat="1" x14ac:dyDescent="0.25">
      <c r="A9" s="17"/>
      <c r="B9" s="13"/>
      <c r="C9" s="13"/>
      <c r="D9" s="30" t="str">
        <f>Tab_OF[[#Headers],[QY (kg)]]</f>
        <v>QY (kg)</v>
      </c>
      <c r="E9" s="30"/>
      <c r="F9" s="8" t="str">
        <f>IF(($B$2="AR"),IFERROR(VLOOKUP($F$3,Tab_OF[],7,FALSE),"Existe pas"),IF(($B$2="OF"),IFERROR(VLOOKUP($F$2,OF,6,FALSE),"Existe pas")))</f>
        <v>Existe pas</v>
      </c>
      <c r="G9" s="14"/>
      <c r="H9" s="13"/>
      <c r="I9" s="29"/>
      <c r="J9" s="29"/>
      <c r="K9" s="29"/>
      <c r="L9" s="13"/>
      <c r="M9" s="13"/>
      <c r="N9" s="13"/>
      <c r="O9" s="13"/>
      <c r="P9" s="13"/>
      <c r="Q9" s="13"/>
    </row>
    <row r="10" spans="1:27" s="4" customFormat="1" ht="15" customHeight="1" x14ac:dyDescent="0.25">
      <c r="A10" s="17"/>
      <c r="B10" s="13"/>
      <c r="C10" s="13"/>
      <c r="D10" s="30" t="str">
        <f>Tab_OF[[#Headers],[QBk (kg)]]</f>
        <v>QBk (kg)</v>
      </c>
      <c r="E10" s="30"/>
      <c r="F10" s="9" t="str">
        <f>IF(($B$2="AR"),IFERROR(VLOOKUP($F$3,Tab_OF[],8,FALSE),"Existe pas"),IF(($B$2="OF"),IFERROR(VLOOKUP($F$2,OF,7,FALSE),"Existe pas")))</f>
        <v>Existe pas</v>
      </c>
      <c r="G10" s="14"/>
      <c r="H10" s="13"/>
      <c r="I10" s="29"/>
      <c r="J10" s="29"/>
      <c r="K10" s="29"/>
      <c r="L10" s="13"/>
      <c r="M10" s="13"/>
      <c r="N10" s="13"/>
      <c r="O10" s="13"/>
      <c r="P10" s="13"/>
      <c r="Q10" s="13"/>
    </row>
    <row r="11" spans="1:27" s="17" customFormat="1" x14ac:dyDescent="0.25">
      <c r="A11" s="13"/>
      <c r="B11" s="13"/>
      <c r="C11" s="13"/>
      <c r="D11" s="13"/>
      <c r="E11" s="13"/>
      <c r="J11" s="13"/>
    </row>
    <row r="12" spans="1:27" s="4" customFormat="1" x14ac:dyDescent="0.25">
      <c r="A12" s="17"/>
      <c r="D12" s="10" t="s">
        <v>12</v>
      </c>
      <c r="E12" s="11">
        <f>SUBTOTAL(9,E14:E1048576)</f>
        <v>0</v>
      </c>
      <c r="F12" s="11">
        <f>SUBTOTAL(9,F14:F1048576)</f>
        <v>0</v>
      </c>
      <c r="G12" s="11">
        <f>SUBTOTAL(9,G14:G1048576)</f>
        <v>0</v>
      </c>
      <c r="H12" s="11">
        <f>SUBTOTAL(9,H14:H1048576)</f>
        <v>0</v>
      </c>
      <c r="M12" s="10" t="s">
        <v>24</v>
      </c>
      <c r="N12" s="27">
        <f>SUBTOTAL(9,N14:N1048576)</f>
        <v>0</v>
      </c>
      <c r="O12" s="27">
        <f>SUBTOTAL(9,O14:O1048576)</f>
        <v>0</v>
      </c>
      <c r="P12" s="27">
        <f>SUBTOTAL(9,P14:P1048576)</f>
        <v>0</v>
      </c>
      <c r="Q12" s="27">
        <f>SUBTOTAL(9,Q14:Q1048576)</f>
        <v>0</v>
      </c>
      <c r="R12" s="27">
        <f>SUBTOTAL(9,R14:R1048576)</f>
        <v>0</v>
      </c>
    </row>
    <row r="13" spans="1:27" s="17" customFormat="1" ht="30" x14ac:dyDescent="0.25">
      <c r="A13" s="3" t="s">
        <v>17</v>
      </c>
      <c r="B13" s="2" t="s">
        <v>0</v>
      </c>
      <c r="C13" s="15" t="s">
        <v>2</v>
      </c>
      <c r="D13" s="2" t="s">
        <v>3</v>
      </c>
      <c r="E13" s="2" t="s">
        <v>8</v>
      </c>
      <c r="F13" s="2" t="s">
        <v>9</v>
      </c>
      <c r="G13" s="2" t="s">
        <v>10</v>
      </c>
      <c r="H13" s="2" t="s">
        <v>11</v>
      </c>
      <c r="I13" s="2" t="s">
        <v>4</v>
      </c>
      <c r="J13" s="16" t="s">
        <v>5</v>
      </c>
      <c r="K13" s="16" t="s">
        <v>6</v>
      </c>
      <c r="L13" s="19" t="s">
        <v>7</v>
      </c>
      <c r="M13" s="19" t="s">
        <v>22</v>
      </c>
      <c r="N13" s="5" t="s">
        <v>13</v>
      </c>
      <c r="O13" s="5" t="s">
        <v>14</v>
      </c>
      <c r="P13" s="5" t="s">
        <v>15</v>
      </c>
      <c r="Q13" s="5" t="s">
        <v>16</v>
      </c>
      <c r="R13" s="3" t="s">
        <v>23</v>
      </c>
    </row>
    <row r="14" spans="1:27" s="4" customFormat="1" x14ac:dyDescent="0.25">
      <c r="A14" s="23"/>
      <c r="B14" s="1"/>
      <c r="C14" s="12"/>
      <c r="D14" s="12"/>
      <c r="E14" s="6"/>
      <c r="F14" s="6"/>
      <c r="G14" s="6"/>
      <c r="H14" s="6"/>
      <c r="I14" s="1"/>
      <c r="J14" s="1"/>
      <c r="K14" s="1"/>
      <c r="L14" s="20"/>
      <c r="M14" s="18"/>
      <c r="N14" s="26"/>
      <c r="O14" s="1"/>
      <c r="P14" s="1"/>
      <c r="Q14" s="1"/>
      <c r="R14" s="1"/>
    </row>
    <row r="15" spans="1:27" x14ac:dyDescent="0.25">
      <c r="B15" s="16" t="s">
        <v>25</v>
      </c>
      <c r="C15" s="16" t="s">
        <v>1</v>
      </c>
      <c r="D15" s="16" t="s">
        <v>26</v>
      </c>
      <c r="E15" s="33" t="s">
        <v>25</v>
      </c>
      <c r="F15" s="33" t="s">
        <v>25</v>
      </c>
      <c r="G15" s="33" t="s">
        <v>25</v>
      </c>
      <c r="H15" s="33" t="s">
        <v>25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</row>
  </sheetData>
  <mergeCells count="14">
    <mergeCell ref="D9:E9"/>
    <mergeCell ref="A1:E1"/>
    <mergeCell ref="D8:E8"/>
    <mergeCell ref="D7:E7"/>
    <mergeCell ref="D6:E6"/>
    <mergeCell ref="D5:E5"/>
    <mergeCell ref="D4:E4"/>
    <mergeCell ref="D2:E2"/>
    <mergeCell ref="D3:E3"/>
    <mergeCell ref="H5:I5"/>
    <mergeCell ref="H4:I4"/>
    <mergeCell ref="H3:I3"/>
    <mergeCell ref="H2:I2"/>
    <mergeCell ref="D10:E10"/>
  </mergeCells>
  <phoneticPr fontId="2" type="noConversion"/>
  <dataValidations count="1">
    <dataValidation type="list" allowBlank="1" showInputMessage="1" showErrorMessage="1" sqref="B2" xr:uid="{F25CA4BC-7028-4863-96FD-C96A58BDF5C6}">
      <formula1>"OF,AR"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OuvreCalculConso">
                <anchor moveWithCells="1" sizeWithCells="1">
                  <from>
                    <xdr:col>10</xdr:col>
                    <xdr:colOff>209550</xdr:colOff>
                    <xdr:row>1</xdr:row>
                    <xdr:rowOff>19050</xdr:rowOff>
                  </from>
                  <to>
                    <xdr:col>11</xdr:col>
                    <xdr:colOff>495300</xdr:colOff>
                    <xdr:row>4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calculateur</vt:lpstr>
      <vt:lpstr>OF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2021-06-29T08:24:38Z</dcterms:created>
  <dcterms:modified xsi:type="dcterms:W3CDTF">2021-07-16T08:00:46Z</dcterms:modified>
</cp:coreProperties>
</file>