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59597D89-796A-404C-8A8A-842491CA61E8}" xr6:coauthVersionLast="47" xr6:coauthVersionMax="47" xr10:uidLastSave="{00000000-0000-0000-0000-000000000000}"/>
  <bookViews>
    <workbookView xWindow="-120" yWindow="-120" windowWidth="24240" windowHeight="13140" activeTab="1" xr2:uid="{C4388A0A-8937-49F7-AE96-82A5B138E765}"/>
  </bookViews>
  <sheets>
    <sheet name="Inventaire encre" sheetId="4" r:id="rId1"/>
    <sheet name="calculateur" sheetId="3" r:id="rId2"/>
    <sheet name="Stock teinte à realiser" sheetId="1" r:id="rId3"/>
  </sheets>
  <definedNames>
    <definedName name="Tab_Encre">Tableau145[#All]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E3" i="3"/>
  <c r="D3" i="3"/>
  <c r="E4" i="3"/>
  <c r="D4" i="3"/>
  <c r="E5" i="3"/>
  <c r="D5" i="3"/>
  <c r="E6" i="3"/>
  <c r="D6" i="3"/>
  <c r="E7" i="3"/>
  <c r="D7" i="3"/>
  <c r="E8" i="3"/>
  <c r="D8" i="3"/>
  <c r="E9" i="3"/>
  <c r="D9" i="3"/>
  <c r="E10" i="3"/>
  <c r="D10" i="3"/>
  <c r="E11" i="3"/>
  <c r="D11" i="3"/>
  <c r="O15" i="3"/>
  <c r="P15" i="3"/>
  <c r="H100" i="3"/>
  <c r="G37" i="3"/>
  <c r="F15" i="3"/>
  <c r="G15" i="3"/>
  <c r="H15" i="3"/>
  <c r="E15" i="3"/>
  <c r="M15" i="3"/>
  <c r="N15" i="3"/>
  <c r="I46" i="4"/>
  <c r="I45" i="4"/>
  <c r="I2" i="4"/>
  <c r="I3" i="4"/>
  <c r="I4" i="4"/>
  <c r="I5" i="4"/>
  <c r="L12" i="3"/>
  <c r="M12" i="3"/>
  <c r="M11" i="3"/>
  <c r="M10" i="3"/>
  <c r="M9" i="3"/>
  <c r="M8" i="3"/>
  <c r="M7" i="3"/>
  <c r="M6" i="3"/>
  <c r="M5" i="3"/>
  <c r="M4" i="3"/>
  <c r="M3" i="3"/>
  <c r="L11" i="3"/>
  <c r="L10" i="3"/>
  <c r="L9" i="3"/>
  <c r="L8" i="3"/>
  <c r="L7" i="3"/>
  <c r="L6" i="3"/>
  <c r="L5" i="3"/>
  <c r="L4" i="3"/>
  <c r="L3" i="3"/>
  <c r="L2" i="3"/>
  <c r="E112" i="4"/>
  <c r="C112" i="4"/>
  <c r="E111" i="4"/>
  <c r="C111" i="4"/>
  <c r="E110" i="4"/>
  <c r="C110" i="4"/>
  <c r="E109" i="4"/>
  <c r="C109" i="4"/>
  <c r="E108" i="4"/>
  <c r="C108" i="4"/>
  <c r="E107" i="4"/>
  <c r="C107" i="4"/>
  <c r="E106" i="4"/>
  <c r="C106" i="4"/>
  <c r="E105" i="4"/>
  <c r="C105" i="4"/>
  <c r="E104" i="4"/>
  <c r="C104" i="4"/>
  <c r="E103" i="4"/>
  <c r="C103" i="4"/>
  <c r="E102" i="4"/>
  <c r="C102" i="4"/>
  <c r="E101" i="4"/>
  <c r="C101" i="4"/>
  <c r="E100" i="4"/>
  <c r="C100" i="4"/>
  <c r="E99" i="4"/>
  <c r="C99" i="4"/>
  <c r="E98" i="4"/>
  <c r="C98" i="4"/>
  <c r="E97" i="4"/>
  <c r="C97" i="4"/>
  <c r="E96" i="4"/>
  <c r="C96" i="4"/>
  <c r="E95" i="4"/>
  <c r="C95" i="4"/>
  <c r="E94" i="4"/>
  <c r="C94" i="4"/>
  <c r="E93" i="4"/>
  <c r="C93" i="4"/>
  <c r="E92" i="4"/>
  <c r="C92" i="4"/>
  <c r="E91" i="4"/>
  <c r="C91" i="4"/>
  <c r="E90" i="4"/>
  <c r="C90" i="4"/>
  <c r="E89" i="4"/>
  <c r="C89" i="4"/>
  <c r="E88" i="4"/>
  <c r="C88" i="4"/>
  <c r="E87" i="4"/>
  <c r="C87" i="4"/>
  <c r="E86" i="4"/>
  <c r="C86" i="4"/>
  <c r="E85" i="4"/>
  <c r="C85" i="4"/>
  <c r="E84" i="4"/>
  <c r="C84" i="4"/>
  <c r="E83" i="4"/>
  <c r="C83" i="4"/>
  <c r="E82" i="4"/>
  <c r="C82" i="4"/>
  <c r="E81" i="4"/>
  <c r="C81" i="4"/>
  <c r="E80" i="4"/>
  <c r="C80" i="4"/>
  <c r="E79" i="4"/>
  <c r="C79" i="4"/>
  <c r="E78" i="4"/>
  <c r="C78" i="4"/>
  <c r="E77" i="4"/>
  <c r="C77" i="4"/>
  <c r="E76" i="4"/>
  <c r="C76" i="4"/>
  <c r="E75" i="4"/>
  <c r="C75" i="4"/>
  <c r="E74" i="4"/>
  <c r="C74" i="4"/>
  <c r="E73" i="4"/>
  <c r="C73" i="4"/>
  <c r="E72" i="4"/>
  <c r="C72" i="4"/>
  <c r="E71" i="4"/>
  <c r="C71" i="4"/>
  <c r="E70" i="4"/>
  <c r="C70" i="4"/>
  <c r="E69" i="4"/>
  <c r="C69" i="4"/>
  <c r="E68" i="4"/>
  <c r="C68" i="4"/>
  <c r="E67" i="4"/>
  <c r="C67" i="4"/>
  <c r="E66" i="4"/>
  <c r="C66" i="4"/>
  <c r="E65" i="4"/>
  <c r="C65" i="4"/>
  <c r="E64" i="4"/>
  <c r="C64" i="4"/>
  <c r="E63" i="4"/>
  <c r="C63" i="4"/>
  <c r="E62" i="4"/>
  <c r="C62" i="4"/>
  <c r="E61" i="4"/>
  <c r="C61" i="4"/>
  <c r="E60" i="4"/>
  <c r="C60" i="4"/>
  <c r="E59" i="4"/>
  <c r="C59" i="4"/>
  <c r="E58" i="4"/>
  <c r="C58" i="4"/>
  <c r="E57" i="4"/>
  <c r="C57" i="4"/>
  <c r="E56" i="4"/>
  <c r="C56" i="4"/>
  <c r="E55" i="4"/>
  <c r="C55" i="4"/>
  <c r="E54" i="4"/>
  <c r="C54" i="4"/>
  <c r="E53" i="4"/>
  <c r="C53" i="4"/>
  <c r="E52" i="4"/>
  <c r="C52" i="4"/>
  <c r="E51" i="4"/>
  <c r="C51" i="4"/>
  <c r="E50" i="4"/>
  <c r="C50" i="4"/>
  <c r="E49" i="4"/>
  <c r="C49" i="4"/>
  <c r="E48" i="4"/>
  <c r="C48" i="4"/>
  <c r="E47" i="4"/>
  <c r="C47" i="4"/>
  <c r="E46" i="4"/>
  <c r="C46" i="4"/>
  <c r="E45" i="4"/>
  <c r="C45" i="4"/>
  <c r="E44" i="4"/>
  <c r="C44" i="4"/>
  <c r="E43" i="4"/>
  <c r="C43" i="4"/>
  <c r="E42" i="4"/>
  <c r="C42" i="4"/>
  <c r="E41" i="4"/>
  <c r="C41" i="4"/>
  <c r="E40" i="4"/>
  <c r="C40" i="4"/>
  <c r="E39" i="4"/>
  <c r="C39" i="4"/>
  <c r="E38" i="4"/>
  <c r="C38" i="4"/>
  <c r="E37" i="4"/>
  <c r="C37" i="4"/>
  <c r="E36" i="4"/>
  <c r="C36" i="4"/>
  <c r="E35" i="4"/>
  <c r="C35" i="4"/>
  <c r="E34" i="4"/>
  <c r="C34" i="4"/>
  <c r="E33" i="4"/>
  <c r="C33" i="4"/>
  <c r="E32" i="4"/>
  <c r="C32" i="4"/>
  <c r="E31" i="4"/>
  <c r="C31" i="4"/>
  <c r="E30" i="4"/>
  <c r="C30" i="4"/>
  <c r="E29" i="4"/>
  <c r="C29" i="4"/>
  <c r="E28" i="4"/>
  <c r="C28" i="4"/>
  <c r="E27" i="4"/>
  <c r="C27" i="4"/>
  <c r="E26" i="4"/>
  <c r="C26" i="4"/>
  <c r="E25" i="4"/>
  <c r="C25" i="4"/>
  <c r="E24" i="4"/>
  <c r="C24" i="4"/>
  <c r="E23" i="4"/>
  <c r="C23" i="4"/>
  <c r="E22" i="4"/>
  <c r="C22" i="4"/>
  <c r="E21" i="4"/>
  <c r="C21" i="4"/>
  <c r="E20" i="4"/>
  <c r="C20" i="4"/>
  <c r="E19" i="4"/>
  <c r="C19" i="4"/>
  <c r="E18" i="4"/>
  <c r="C18" i="4"/>
  <c r="E17" i="4"/>
  <c r="C17" i="4"/>
  <c r="E16" i="4"/>
  <c r="C16" i="4"/>
  <c r="E15" i="4"/>
  <c r="C15" i="4"/>
  <c r="E14" i="4"/>
  <c r="C14" i="4"/>
  <c r="E13" i="4"/>
  <c r="C13" i="4"/>
  <c r="E12" i="4"/>
  <c r="C12" i="4"/>
  <c r="E11" i="4"/>
  <c r="C11" i="4"/>
  <c r="E10" i="4"/>
  <c r="C10" i="4"/>
  <c r="E9" i="4"/>
  <c r="C9" i="4"/>
  <c r="E8" i="4"/>
  <c r="C8" i="4"/>
  <c r="E7" i="4"/>
  <c r="C7" i="4"/>
  <c r="E6" i="4"/>
  <c r="C6" i="4"/>
  <c r="E5" i="4"/>
  <c r="C5" i="4"/>
  <c r="E4" i="4"/>
  <c r="C4" i="4"/>
  <c r="E3" i="4"/>
  <c r="C3" i="4"/>
  <c r="E2" i="4"/>
  <c r="C2" i="4"/>
  <c r="J11" i="3"/>
  <c r="F11" i="3"/>
  <c r="F10" i="3"/>
  <c r="F9" i="3"/>
  <c r="F8" i="3"/>
  <c r="F7" i="3"/>
  <c r="F6" i="3"/>
  <c r="F5" i="3"/>
  <c r="F4" i="3"/>
  <c r="F3" i="3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G7" i="1"/>
  <c r="F7" i="1"/>
  <c r="E7" i="1"/>
  <c r="D7" i="1"/>
  <c r="C7" i="1"/>
  <c r="B7" i="1"/>
  <c r="G6" i="1"/>
  <c r="F6" i="1"/>
  <c r="E6" i="1"/>
  <c r="D6" i="1"/>
  <c r="C6" i="1"/>
  <c r="B6" i="1"/>
  <c r="G5" i="1"/>
  <c r="F5" i="1"/>
  <c r="E5" i="1"/>
  <c r="D5" i="1"/>
  <c r="C5" i="1"/>
  <c r="B5" i="1"/>
  <c r="G4" i="1"/>
  <c r="F4" i="1"/>
  <c r="E4" i="1"/>
  <c r="D4" i="1"/>
  <c r="C4" i="1"/>
  <c r="B4" i="1"/>
  <c r="G3" i="1"/>
  <c r="F3" i="1"/>
  <c r="E3" i="1"/>
  <c r="D3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tc={C005857B-498E-4CF2-9894-9042E4FDF470}</author>
    <author>tc={9E62A1E5-7C8B-4662-B69B-C49EDEEAD3C1}</author>
  </authors>
  <commentList>
    <comment ref="L5" authorId="0" shapeId="0" xr:uid="{C005857B-498E-4CF2-9894-9042E4FDF4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Légende
BC = blanc couvrant
QC = quadri cyan
QBk = quadri black
QM = quadri magenta
QY = quadri yellow
Y = Yellow
R = red
B = blue
Bk = black
WR = warm red
RB = Reflex blue
Rh = rhodamine
O = Orange
P = Purple
RR = rubine red
PB = Process blue
Pi = pink
MP= medium purple
WT = transparent white
Sl = solide
WG = Warm gray
CG = cool gray
V = violet
G = Green
DB = dark blue
BR = Bright Red
800 et + = métallique</t>
      </text>
    </comment>
    <comment ref="J7" authorId="1" shapeId="0" xr:uid="{9E62A1E5-7C8B-4662-B69B-C49EDEEAD3C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radior =&gt; 1,5-2 g/m²
Réponse :
    huber =&gt; Papier couché - Papier Mat - Papier offset		
(couché = couché, offset = non couché)
Quadri =&gt; 1 - 1 - 2  g/m²
Teinte =&gt; 1,2 - 1,2 - 1,5 g/m²
Noir =&gt; 1,4 - 1,4 - 1,8  g/m²
Blc couvr =&gt; 2,8 - 2,8 - 3 g/m²
Argent =&gt; 1,3 - 1,3 - 1,7  g/m²
Or =&gt; 2,8 - 2,8 - 3 g/m²
Fluo =&gt; 3,2 - 3,2 - 3,6 g/m²</t>
      </text>
    </comment>
  </commentList>
</comments>
</file>

<file path=xl/sharedStrings.xml><?xml version="1.0" encoding="utf-8"?>
<sst xmlns="http://schemas.openxmlformats.org/spreadsheetml/2006/main" count="1611" uniqueCount="339">
  <si>
    <t>Recherche</t>
  </si>
  <si>
    <t>lavande</t>
  </si>
  <si>
    <t>&lt;= sélectionneur rapide</t>
  </si>
  <si>
    <t>&lt;</t>
  </si>
  <si>
    <t xml:space="preserve"> Tableau permettant d'afficher toute les variantes d'une teinte que l'on a en fonction du client ou non</t>
  </si>
  <si>
    <t>Occurrence</t>
  </si>
  <si>
    <t>Pantone</t>
  </si>
  <si>
    <t>N° OF</t>
  </si>
  <si>
    <t>client ou infos</t>
  </si>
  <si>
    <t>type teinte</t>
  </si>
  <si>
    <t>Nbr pot de base</t>
  </si>
  <si>
    <t>Quantité totale des pots (kg)</t>
  </si>
  <si>
    <t>Les pots sont en moyenne des pots de 2-2,5 kg</t>
  </si>
  <si>
    <t>-</t>
  </si>
  <si>
    <t>modifié</t>
  </si>
  <si>
    <t>herbier</t>
  </si>
  <si>
    <t>labo</t>
  </si>
  <si>
    <t>lorcos</t>
  </si>
  <si>
    <t>Champ</t>
  </si>
  <si>
    <t>maison du bon café - couché</t>
  </si>
  <si>
    <t>maison du bon café - non couché</t>
  </si>
  <si>
    <t>Nubaumer</t>
  </si>
  <si>
    <t>Caffet C2 pack</t>
  </si>
  <si>
    <t>codexial</t>
  </si>
  <si>
    <t>flavien</t>
  </si>
  <si>
    <t>cornelux</t>
  </si>
  <si>
    <t>able</t>
  </si>
  <si>
    <t>laboratoire lehning</t>
  </si>
  <si>
    <t>Distlillerie Hepp</t>
  </si>
  <si>
    <t>heumann</t>
  </si>
  <si>
    <t>M.F Production</t>
  </si>
  <si>
    <t>Saeur Lescao</t>
  </si>
  <si>
    <t>Bouchard</t>
  </si>
  <si>
    <t>bernardo</t>
  </si>
  <si>
    <t>Devoille ?</t>
  </si>
  <si>
    <t>Maison du bon café - non couché</t>
  </si>
  <si>
    <t>Maison du bon café - couché</t>
  </si>
  <si>
    <t>codexial v2</t>
  </si>
  <si>
    <t>mulot</t>
  </si>
  <si>
    <t>corweld</t>
  </si>
  <si>
    <t>gestra</t>
  </si>
  <si>
    <t>AF3</t>
  </si>
  <si>
    <t>Masques</t>
  </si>
  <si>
    <t>C2 Pack</t>
  </si>
  <si>
    <t>C2 Pack, Michalack</t>
  </si>
  <si>
    <t>huilerie oléa</t>
  </si>
  <si>
    <t>jacoubot</t>
  </si>
  <si>
    <t>Lacheteau</t>
  </si>
  <si>
    <t>armagnac</t>
  </si>
  <si>
    <t>olliscience</t>
  </si>
  <si>
    <t>glosek gourmet</t>
  </si>
  <si>
    <t>sans rubine</t>
  </si>
  <si>
    <t>sans rouge</t>
  </si>
  <si>
    <t>CB Diff</t>
  </si>
  <si>
    <t>-500 laque</t>
  </si>
  <si>
    <t>hélite</t>
  </si>
  <si>
    <t>miclo</t>
  </si>
  <si>
    <t>ubertis</t>
  </si>
  <si>
    <t>c2 pack</t>
  </si>
  <si>
    <t>De Lozey</t>
  </si>
  <si>
    <t>wolfbenger</t>
  </si>
  <si>
    <t>4??</t>
  </si>
  <si>
    <t>marron</t>
  </si>
  <si>
    <t>silver maison</t>
  </si>
  <si>
    <t>œillet</t>
  </si>
  <si>
    <t>roger et gallet</t>
  </si>
  <si>
    <t>thé vert</t>
  </si>
  <si>
    <t>eau cologne</t>
  </si>
  <si>
    <t>gingembre rouge</t>
  </si>
  <si>
    <t>bois orange</t>
  </si>
  <si>
    <t>bois santal</t>
  </si>
  <si>
    <t>osmanthus</t>
  </si>
  <si>
    <t>fleur de figuier</t>
  </si>
  <si>
    <t>Référence OF</t>
  </si>
  <si>
    <t>Date de prod</t>
  </si>
  <si>
    <t>feuille</t>
  </si>
  <si>
    <t>Teinte 1 (kg)</t>
  </si>
  <si>
    <t>Teinte 2 (kg)</t>
  </si>
  <si>
    <t>Teinte 3 (kg)</t>
  </si>
  <si>
    <t>Teinte 4 (kg)</t>
  </si>
  <si>
    <t>juillet 2021</t>
  </si>
  <si>
    <t>6667+1000</t>
  </si>
  <si>
    <t>872 = 4,093</t>
  </si>
  <si>
    <t>10000+1000</t>
  </si>
  <si>
    <t>13334+1000</t>
  </si>
  <si>
    <t>4655 = 0,054</t>
  </si>
  <si>
    <t>289 = 1,764</t>
  </si>
  <si>
    <t>3000+1000</t>
  </si>
  <si>
    <t>1000+1000</t>
  </si>
  <si>
    <t>?</t>
  </si>
  <si>
    <t>6000+1000</t>
  </si>
  <si>
    <t>1500+1000</t>
  </si>
  <si>
    <t>500+1000</t>
  </si>
  <si>
    <t>Bk = 0,067</t>
  </si>
  <si>
    <t>424 = 0,026</t>
  </si>
  <si>
    <t>Bk = 0,087</t>
  </si>
  <si>
    <t>424 = 0,035</t>
  </si>
  <si>
    <t>600+1000</t>
  </si>
  <si>
    <t>Bk6C = 0,031</t>
  </si>
  <si>
    <t>27000+1000</t>
  </si>
  <si>
    <t>Bk6C = 3,059</t>
  </si>
  <si>
    <t>8333+1000</t>
  </si>
  <si>
    <t>421 = 0,026</t>
  </si>
  <si>
    <t>12500+1000</t>
  </si>
  <si>
    <t>356 = 1,119</t>
  </si>
  <si>
    <t>485 = 0,632</t>
  </si>
  <si>
    <t>115 = 0,285</t>
  </si>
  <si>
    <t>RB = 0,480</t>
  </si>
  <si>
    <t>5000+1000</t>
  </si>
  <si>
    <t>871 = 0,204</t>
  </si>
  <si>
    <t>7500+1000</t>
  </si>
  <si>
    <t>20000+1000</t>
  </si>
  <si>
    <t>4000+1000</t>
  </si>
  <si>
    <t>juin 2021</t>
  </si>
  <si>
    <t>2000+1000</t>
  </si>
  <si>
    <t>356 = 0,064</t>
  </si>
  <si>
    <t>219 = 0,597</t>
  </si>
  <si>
    <t>659 = 0,068</t>
  </si>
  <si>
    <t>11000+1000</t>
  </si>
  <si>
    <t>Bk6C = 0,214</t>
  </si>
  <si>
    <t>28500+1000</t>
  </si>
  <si>
    <t>Bk6C = 2,658</t>
  </si>
  <si>
    <t>877 = 0,151</t>
  </si>
  <si>
    <t>octobre 2021</t>
  </si>
  <si>
    <t>6250+1000</t>
  </si>
  <si>
    <t>7200+1000</t>
  </si>
  <si>
    <t>septembre 2021</t>
  </si>
  <si>
    <t>8000+1000</t>
  </si>
  <si>
    <t>166 = 0,833</t>
  </si>
  <si>
    <t>1025+1000</t>
  </si>
  <si>
    <t>2756 = 1,041</t>
  </si>
  <si>
    <t>3500+1000</t>
  </si>
  <si>
    <t>253 = 0,114</t>
  </si>
  <si>
    <t>S (mm²)</t>
  </si>
  <si>
    <t>Conso (g)</t>
  </si>
  <si>
    <t>conso (kg)</t>
  </si>
  <si>
    <t>taux de recouvrement</t>
  </si>
  <si>
    <t>%</t>
  </si>
  <si>
    <t>Cyan</t>
  </si>
  <si>
    <t>Magenta</t>
  </si>
  <si>
    <t>Nbr feuille</t>
  </si>
  <si>
    <t>Yellow</t>
  </si>
  <si>
    <t>g/m²</t>
  </si>
  <si>
    <t>Black</t>
  </si>
  <si>
    <t>conso estimé par feuille</t>
  </si>
  <si>
    <t>Pantone 1</t>
  </si>
  <si>
    <t>Pantone 2</t>
  </si>
  <si>
    <t>Pantone 3</t>
  </si>
  <si>
    <t>Largeur</t>
  </si>
  <si>
    <t>mm</t>
  </si>
  <si>
    <t>Pantone 4</t>
  </si>
  <si>
    <t>Longueur</t>
  </si>
  <si>
    <t>Pantone 5</t>
  </si>
  <si>
    <t>Surface</t>
  </si>
  <si>
    <t>mm²</t>
  </si>
  <si>
    <t>Nom pantone</t>
  </si>
  <si>
    <t>Distributeur</t>
  </si>
  <si>
    <t>Quantité restante</t>
  </si>
  <si>
    <t>Masse Pot (Kg)</t>
  </si>
  <si>
    <t>Nbr de pot de base</t>
  </si>
  <si>
    <t>Quantité de base estimé (kg)</t>
  </si>
  <si>
    <t>Conso prévu Mois actuel</t>
  </si>
  <si>
    <t>Mois +1</t>
  </si>
  <si>
    <t>Mois +2</t>
  </si>
  <si>
    <t>Mois +3</t>
  </si>
  <si>
    <t>Période</t>
  </si>
  <si>
    <t>mois</t>
  </si>
  <si>
    <t>Huber</t>
  </si>
  <si>
    <t>Beige 9134</t>
  </si>
  <si>
    <t>Bleu 300</t>
  </si>
  <si>
    <t>Bleu 3005</t>
  </si>
  <si>
    <t>Gris 411 PMS</t>
  </si>
  <si>
    <t>gris 443</t>
  </si>
  <si>
    <t>Gris 445</t>
  </si>
  <si>
    <t>gris 446</t>
  </si>
  <si>
    <t>Gris PMS 421</t>
  </si>
  <si>
    <t>Jaune 0131 Pastel</t>
  </si>
  <si>
    <t>Jaune 2055 PMS</t>
  </si>
  <si>
    <t>Orange 151</t>
  </si>
  <si>
    <t>Purple Pantone 1305 C+U Solide Lumière</t>
  </si>
  <si>
    <t>Rose 2037</t>
  </si>
  <si>
    <t>rose 211</t>
  </si>
  <si>
    <t>rouge 1795</t>
  </si>
  <si>
    <t>Rouge 8780</t>
  </si>
  <si>
    <t>Rouge PMS 485 C+U</t>
  </si>
  <si>
    <t>vert 347</t>
  </si>
  <si>
    <t>Violet 269</t>
  </si>
  <si>
    <t>violet milka</t>
  </si>
  <si>
    <t>bleu 285</t>
  </si>
  <si>
    <t>Brancher</t>
  </si>
  <si>
    <t>bleu 294</t>
  </si>
  <si>
    <t>bleu 305</t>
  </si>
  <si>
    <t>bleu pantone 279</t>
  </si>
  <si>
    <t>bleu pantone 544</t>
  </si>
  <si>
    <t>brun (469)</t>
  </si>
  <si>
    <t>héliotrope purple</t>
  </si>
  <si>
    <t>jaune 115</t>
  </si>
  <si>
    <t>jaune pantone 116</t>
  </si>
  <si>
    <t>Orange</t>
  </si>
  <si>
    <t>violet 244</t>
  </si>
  <si>
    <t>violet 259</t>
  </si>
  <si>
    <t>Radior</t>
  </si>
  <si>
    <t>Quadri black</t>
  </si>
  <si>
    <t>Quadri cyan</t>
  </si>
  <si>
    <t>Quadri magenta</t>
  </si>
  <si>
    <t>Quadri yellow</t>
  </si>
  <si>
    <t>Beige 59134</t>
  </si>
  <si>
    <t>Beige 59145</t>
  </si>
  <si>
    <t>Bleu 072 SL</t>
  </si>
  <si>
    <t>Bleu 293 Modifié</t>
  </si>
  <si>
    <t>Bleu  287</t>
  </si>
  <si>
    <t>Dark blue</t>
  </si>
  <si>
    <t>Bleu PMS 288</t>
  </si>
  <si>
    <t>Brun 476</t>
  </si>
  <si>
    <t>Brun 4625</t>
  </si>
  <si>
    <t>Brun 4975</t>
  </si>
  <si>
    <t>blanc couvrant</t>
  </si>
  <si>
    <t>CG 4</t>
  </si>
  <si>
    <t>Jaune 9100</t>
  </si>
  <si>
    <t>Black 6C</t>
  </si>
  <si>
    <t>White transparent (2,5 kg)</t>
  </si>
  <si>
    <t>White transparent (1kg)</t>
  </si>
  <si>
    <t xml:space="preserve">Rose 2037 </t>
  </si>
  <si>
    <t>Rose 9285</t>
  </si>
  <si>
    <t xml:space="preserve">Rouge 485 </t>
  </si>
  <si>
    <t>Rouge 185</t>
  </si>
  <si>
    <t>Rouge 186</t>
  </si>
  <si>
    <t>Rouge Rhodamine 1304 SL</t>
  </si>
  <si>
    <t xml:space="preserve">Vert 355 </t>
  </si>
  <si>
    <t>Vert 2270</t>
  </si>
  <si>
    <t>Vert 9102</t>
  </si>
  <si>
    <t>Violet 9071 SL</t>
  </si>
  <si>
    <t>Med Purple</t>
  </si>
  <si>
    <t>13333+1000</t>
  </si>
  <si>
    <t>4655 = 3,289</t>
  </si>
  <si>
    <t>289 = 0,169</t>
  </si>
  <si>
    <t>WG4 = 0,161</t>
  </si>
  <si>
    <t>WG4 = 0,023</t>
  </si>
  <si>
    <t>693 = 0,702</t>
  </si>
  <si>
    <t>693 = 0,776</t>
  </si>
  <si>
    <t>CG 4 = 0,017</t>
  </si>
  <si>
    <t>348 = 0,005</t>
  </si>
  <si>
    <t>186 = 0,001</t>
  </si>
  <si>
    <t>7736 = 1,176</t>
  </si>
  <si>
    <t>282 = 0,014</t>
  </si>
  <si>
    <t>Bk = 0,055</t>
  </si>
  <si>
    <t>186 = 0,009</t>
  </si>
  <si>
    <t>282 = 0,822</t>
  </si>
  <si>
    <t>Bk = 0,037</t>
  </si>
  <si>
    <t>282 = 0,027</t>
  </si>
  <si>
    <t>Bk = 0,795</t>
  </si>
  <si>
    <t>2500+1000</t>
  </si>
  <si>
    <t>1250+1000</t>
  </si>
  <si>
    <t>1750+1000</t>
  </si>
  <si>
    <t>476 = 0,291</t>
  </si>
  <si>
    <t>476 = 0,547</t>
  </si>
  <si>
    <t>4250+1000</t>
  </si>
  <si>
    <t>476 = 0,533</t>
  </si>
  <si>
    <t>750+1000</t>
  </si>
  <si>
    <t>CG 1 = 0,109</t>
  </si>
  <si>
    <t>Bk 6C = 0,010</t>
  </si>
  <si>
    <t>3333+1000</t>
  </si>
  <si>
    <t>871 = 0,049</t>
  </si>
  <si>
    <t>Bk = 0,230</t>
  </si>
  <si>
    <t>281 = 0,647</t>
  </si>
  <si>
    <t>8334+1000</t>
  </si>
  <si>
    <t>15000+1000</t>
  </si>
  <si>
    <t>7533 = 0,210</t>
  </si>
  <si>
    <t>872 = 0,358</t>
  </si>
  <si>
    <t>872 = 0,256</t>
  </si>
  <si>
    <t>5200+1000</t>
  </si>
  <si>
    <t>3125 = 0,045</t>
  </si>
  <si>
    <t>R32 = 0,001</t>
  </si>
  <si>
    <t>BC = blanc couvrant</t>
  </si>
  <si>
    <t>Bk = 0,083</t>
  </si>
  <si>
    <t>BC = 0,093</t>
  </si>
  <si>
    <t>1116+1000</t>
  </si>
  <si>
    <t>2275+1000</t>
  </si>
  <si>
    <t>4375+1000</t>
  </si>
  <si>
    <t>1667+1000</t>
  </si>
  <si>
    <t>4167+1000</t>
  </si>
  <si>
    <t>1245 = 0,068</t>
  </si>
  <si>
    <t>1245 = 0,076</t>
  </si>
  <si>
    <t>873 = 0,050</t>
  </si>
  <si>
    <t>873 = 0,112</t>
  </si>
  <si>
    <t>Y = 0,259</t>
  </si>
  <si>
    <t>296 = 0,296</t>
  </si>
  <si>
    <t>368 = 0,257</t>
  </si>
  <si>
    <t>Colonne2</t>
  </si>
  <si>
    <t>Colonne3</t>
  </si>
  <si>
    <t>Colonne4</t>
  </si>
  <si>
    <t>Colonne5</t>
  </si>
  <si>
    <t>296 = 0,225</t>
  </si>
  <si>
    <t>RR = 0,196</t>
  </si>
  <si>
    <t>296 = 0,878</t>
  </si>
  <si>
    <t>7624 = 0,174</t>
  </si>
  <si>
    <t>296 = 0,884</t>
  </si>
  <si>
    <t>137 = 0,199</t>
  </si>
  <si>
    <t>nov 2021</t>
  </si>
  <si>
    <t>280 = 0,001</t>
  </si>
  <si>
    <t>200 = 0,001</t>
  </si>
  <si>
    <t>3165 = 0,133</t>
  </si>
  <si>
    <t>Bk = 0,247</t>
  </si>
  <si>
    <t>123 = 2,604</t>
  </si>
  <si>
    <t>1760+1000</t>
  </si>
  <si>
    <t>293 = 1,125</t>
  </si>
  <si>
    <t>1920+1000</t>
  </si>
  <si>
    <t>293  = 1,333</t>
  </si>
  <si>
    <t>1440+1000</t>
  </si>
  <si>
    <t>293 = 1,151</t>
  </si>
  <si>
    <t>293 = 1,386</t>
  </si>
  <si>
    <t>8583 = 2,666</t>
  </si>
  <si>
    <t>1167+1000</t>
  </si>
  <si>
    <t>Bk = 1,607</t>
  </si>
  <si>
    <t>QC (kg)</t>
  </si>
  <si>
    <t>QM (kg)</t>
  </si>
  <si>
    <t>QY (kg)</t>
  </si>
  <si>
    <t>QBk (kg)</t>
  </si>
  <si>
    <t>Commande</t>
  </si>
  <si>
    <t>Total</t>
  </si>
  <si>
    <t>11667+1000</t>
  </si>
  <si>
    <t>11167+1000</t>
  </si>
  <si>
    <t>3889+1000</t>
  </si>
  <si>
    <t>30000+1000</t>
  </si>
  <si>
    <t>conso (mg)</t>
  </si>
  <si>
    <t>10077 = 5,608 / 12,080</t>
  </si>
  <si>
    <t>Ligne</t>
  </si>
  <si>
    <t>Colonne</t>
  </si>
  <si>
    <t>Blue 072 Intensive</t>
  </si>
  <si>
    <t>Green</t>
  </si>
  <si>
    <t>Process Blue</t>
  </si>
  <si>
    <t>Reflex blue</t>
  </si>
  <si>
    <t>Rhodamine Red</t>
  </si>
  <si>
    <t>Rouge 032</t>
  </si>
  <si>
    <t>Rubine Red</t>
  </si>
  <si>
    <t>Vert Fluo 916 Plus Concentré et Adoucie</t>
  </si>
  <si>
    <t>Warm Red</t>
  </si>
  <si>
    <t>Yellow 012</t>
  </si>
  <si>
    <t>Orange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</si>
</sst>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Arial"/>
      <family val="2"/>
    </font>
    <font>
      <sz val="11"/>
      <color rgb="FFFFFFFF"/>
      <name val="Arial"/>
      <family val="2"/>
    </font>
    <font>
      <sz val="10.5"/>
      <color theme="1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499984740745262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 style="thick">
        <color theme="5" tint="-0.249977111117893"/>
      </right>
      <top/>
      <bottom/>
      <diagonal/>
    </border>
    <border>
      <left/>
      <right style="thick">
        <color theme="5"/>
      </right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0" xfId="0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 applyAlignment="1" applyProtection="1">
      <alignment horizontal="center" vertical="center" wrapText="1"/>
      <protection locked="0"/>
    </xf>
    <xf numFmtId="0" fontId="0" fillId="2" borderId="0" xfId="0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/>
    <xf numFmtId="0" fontId="0" fillId="6" borderId="0" xfId="0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6" fillId="15" borderId="4" xfId="0" applyFont="1" applyFill="1" applyBorder="1" applyAlignment="1">
      <alignment horizontal="center" vertical="center" wrapText="1"/>
    </xf>
    <xf numFmtId="0" fontId="5" fillId="14" borderId="0" xfId="0" applyFont="1" applyFill="1" applyAlignment="1" applyProtection="1">
      <alignment horizontal="center" vertical="center" wrapText="1"/>
      <protection locked="0"/>
    </xf>
    <xf numFmtId="165" fontId="7" fillId="16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  <protection locked="0"/>
    </xf>
    <xf numFmtId="164" fontId="5" fillId="0" borderId="0" xfId="0" applyNumberFormat="1" applyFont="1" applyAlignment="1" applyProtection="1">
      <alignment horizontal="center" vertical="center" wrapText="1"/>
      <protection locked="0"/>
    </xf>
    <xf numFmtId="0" fontId="0" fillId="5" borderId="0" xfId="0" applyFill="1"/>
    <xf numFmtId="164" fontId="0" fillId="5" borderId="0" xfId="0" applyNumberFormat="1" applyFill="1"/>
    <xf numFmtId="164" fontId="5" fillId="5" borderId="0" xfId="0" applyNumberFormat="1" applyFont="1" applyFill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0" borderId="5" xfId="0" applyNumberFormat="1" applyFill="1" applyBorder="1" applyAlignment="1">
      <alignment horizontal="center" vertical="center" wrapText="1"/>
    </xf>
    <xf numFmtId="164" fontId="9" fillId="0" borderId="0" xfId="0" applyNumberFormat="1" applyFont="1" applyFill="1" applyAlignment="1">
      <alignment horizontal="center" vertical="center" wrapText="1"/>
    </xf>
    <xf numFmtId="0" fontId="0" fillId="12" borderId="0" xfId="0" applyFill="1" applyAlignment="1">
      <alignment horizontal="left" vertical="center" wrapText="1"/>
    </xf>
    <xf numFmtId="0" fontId="2" fillId="8" borderId="0" xfId="0" applyFont="1" applyFill="1" applyAlignment="1">
      <alignment horizontal="center" vertical="center" wrapText="1"/>
    </xf>
    <xf numFmtId="0" fontId="0" fillId="5" borderId="0" xfId="0" applyFill="1" applyAlignment="1" applyProtection="1">
      <alignment horizontal="center" vertical="center" wrapText="1"/>
      <protection locked="0"/>
    </xf>
    <xf numFmtId="49" fontId="2" fillId="9" borderId="0" xfId="0" applyNumberFormat="1" applyFont="1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4" borderId="0" xfId="0" applyFill="1" applyAlignment="1" applyProtection="1">
      <alignment horizontal="center" vertical="center" wrapText="1"/>
      <protection locked="0"/>
    </xf>
    <xf numFmtId="0" fontId="0" fillId="14" borderId="6" xfId="0" applyFill="1" applyBorder="1" applyAlignment="1" applyProtection="1">
      <alignment horizontal="center" vertical="center" wrapText="1"/>
      <protection locked="0"/>
    </xf>
    <xf numFmtId="0" fontId="0" fillId="14" borderId="7" xfId="0" applyFill="1" applyBorder="1" applyAlignment="1" applyProtection="1">
      <alignment horizontal="center" vertical="center" wrapText="1"/>
      <protection locked="0"/>
    </xf>
    <xf numFmtId="2" fontId="2" fillId="2" borderId="8" xfId="0" applyNumberFormat="1" applyFont="1" applyFill="1" applyBorder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164" fontId="0" fillId="12" borderId="0" xfId="0" applyNumberFormat="1" applyFill="1" applyAlignment="1">
      <alignment horizontal="center" vertical="center" wrapText="1"/>
    </xf>
    <xf numFmtId="0" fontId="2" fillId="17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17" fontId="0" fillId="0" borderId="0" xfId="0" applyNumberFormat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49" fontId="9" fillId="0" borderId="0" xfId="0" applyNumberFormat="1" applyFont="1" applyFill="1" applyAlignment="1">
      <alignment horizontal="center" vertical="center" wrapText="1"/>
    </xf>
    <xf numFmtId="17" fontId="9" fillId="0" borderId="0" xfId="0" applyNumberFormat="1" applyFont="1" applyFill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 wrapText="1"/>
    </xf>
    <xf numFmtId="0" fontId="0" fillId="12" borderId="0" xfId="0" applyFill="1" applyAlignment="1" applyProtection="1">
      <alignment horizontal="center" vertical="center" wrapText="1"/>
      <protection locked="0"/>
    </xf>
    <xf numFmtId="164" fontId="0" fillId="12" borderId="0" xfId="0" applyNumberFormat="1" applyFill="1" applyAlignment="1" applyProtection="1">
      <alignment horizontal="center" vertical="center" wrapText="1"/>
      <protection locked="0"/>
    </xf>
    <xf numFmtId="164" fontId="0" fillId="5" borderId="0" xfId="0" applyNumberFormat="1" applyFill="1" applyAlignment="1" applyProtection="1">
      <alignment horizontal="center" vertical="center" wrapText="1"/>
    </xf>
    <xf numFmtId="49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5" xfId="0" applyFill="1" applyBorder="1" applyAlignment="1" applyProtection="1">
      <alignment horizontal="center" vertical="center" wrapText="1"/>
      <protection locked="0"/>
    </xf>
    <xf numFmtId="165" fontId="0" fillId="5" borderId="0" xfId="0" applyNumberFormat="1" applyFill="1" applyAlignment="1" applyProtection="1">
      <alignment horizontal="center" vertical="center" wrapText="1"/>
    </xf>
    <xf numFmtId="165" fontId="0" fillId="12" borderId="0" xfId="0" applyNumberFormat="1" applyFill="1" applyAlignment="1">
      <alignment horizontal="center" vertical="center" wrapText="1"/>
    </xf>
    <xf numFmtId="2" fontId="9" fillId="14" borderId="0" xfId="0" applyNumberFormat="1" applyFont="1" applyFill="1" applyAlignment="1" applyProtection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left" wrapText="1"/>
    </xf>
    <xf numFmtId="0" fontId="1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42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solid">
          <fgColor rgb="FF000000"/>
          <bgColor theme="4" tint="-0.499984740745262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0.000"/>
      <alignment horizontal="center" vertical="center" textRotation="0" wrapText="1" indent="0" justifyLastLine="0" shrinkToFit="0" readingOrder="0"/>
    </dxf>
    <dxf>
      <numFmt numFmtId="164" formatCode="0.000"/>
      <alignment horizontal="center" vertical="center" textRotation="0" wrapText="1" indent="0" justifyLastLine="0" shrinkToFit="0" readingOrder="0"/>
    </dxf>
    <dxf>
      <numFmt numFmtId="164" formatCode="0.000"/>
      <alignment horizontal="center" vertical="center" textRotation="0" wrapText="1" indent="0" justifyLastLine="0" shrinkToFit="0" readingOrder="0"/>
    </dxf>
    <dxf>
      <numFmt numFmtId="164" formatCode="0.000"/>
      <alignment horizontal="center" vertical="center" textRotation="0" wrapText="1" indent="0" justifyLastLine="0" shrinkToFit="0" readingOrder="0"/>
    </dxf>
    <dxf>
      <numFmt numFmtId="22" formatCode="mmm\-yy"/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164" formatCode="0.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164" formatCode="0.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164" formatCode="0.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.5"/>
        <color auto="1"/>
        <name val="Calibri"/>
        <family val="2"/>
        <scheme val="minor"/>
      </font>
      <numFmt numFmtId="164" formatCode="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ck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0"/>
        <name val="Calibri"/>
        <family val="2"/>
        <scheme val="minor"/>
      </font>
      <numFmt numFmtId="165" formatCode="0.0"/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theme="5" tint="-0.249977111117893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11</xdr:row>
          <xdr:rowOff>142875</xdr:rowOff>
        </xdr:from>
        <xdr:to>
          <xdr:col>10</xdr:col>
          <xdr:colOff>247650</xdr:colOff>
          <xdr:row>14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inventaire de teinte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aurent SAUVAGE" id="{F70A5BD3-E976-4384-8DE3-440FC4E7BE85}" userId="S::l.sauvage@cartonnage-chateau.fr::116da491-c094-4768-be92-3a109c3c898b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8C52E3-3582-419D-AFBC-ADE8845840BB}" name="Tableau145" displayName="Tableau145" ref="A1:M112" totalsRowShown="0" headerRowDxfId="40" dataDxfId="39">
  <tableColumns count="13">
    <tableColumn id="1" xr3:uid="{9A3884E6-DC0C-4A5E-BD75-861E5F525BE6}" name="Nom pantone" dataDxfId="38"/>
    <tableColumn id="5" xr3:uid="{068C13EC-3DE3-4502-A69D-108CF3E1A4F9}" name="Distributeur" dataDxfId="37"/>
    <tableColumn id="8" xr3:uid="{1AC0D710-B23F-47EE-9E03-276E6B573E15}" name="Quantité restante" dataDxfId="36">
      <calculatedColumnFormula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calculatedColumnFormula>
    </tableColumn>
    <tableColumn id="9" xr3:uid="{33537D99-DA40-48FF-A1E3-48A66C987678}" name="Masse Pot (Kg)" dataDxfId="35"/>
    <tableColumn id="10" xr3:uid="{ED4B22D2-C0A2-4108-9A2D-0D26D99A9AF9}" name="Nbr de pot de base" dataDxfId="34">
      <calculatedColumnFormula>IFERROR(ROUNDUP((Tableau145[[#This Row],[Quantité de base estimé (kg)]]/Tableau145[[#This Row],[Masse Pot (Kg)]]),0),"?")</calculatedColumnFormula>
    </tableColumn>
    <tableColumn id="14" xr3:uid="{BE92E618-DE51-42B1-B680-3627F1A1B7CC}" name="Quantité de base estimé (kg)" dataDxfId="33">
      <calculatedColumnFormula>IFERROR(Tableau145[[#This Row],[Masse Pot (Kg)]]*Tableau145[[#This Row],[Nbr de pot de base]],0)</calculatedColumnFormula>
    </tableColumn>
    <tableColumn id="11" xr3:uid="{1EF8872B-A35E-43AE-A648-49F76DA769D9}" name="Ligne" dataDxfId="32">
      <calculatedColumnFormula>ROW(Tableau145[[#This Row],[Quantité de base estimé (kg)]])</calculatedColumnFormula>
    </tableColumn>
    <tableColumn id="7" xr3:uid="{F29890F8-B197-46C1-83D2-086CB43C9EE7}" name="Colonne" dataDxfId="31">
      <calculatedColumnFormula>COLUMN(Tableau145[[#This Row],[Quantité de base estimé (kg)]])</calculatedColumnFormula>
    </tableColumn>
    <tableColumn id="2" xr3:uid="{1174B649-9B23-4950-B4C4-B60441B3AB8E}" name="Commande" dataDxfId="30">
      <calculatedColumnFormula>IF((Tableau145[[#This Row],[Quantité de base estimé (kg)]]&lt;=50),"A commander","stock correct")</calculatedColumnFormula>
    </tableColumn>
    <tableColumn id="15" xr3:uid="{CDC3AF77-2A86-4DB3-A2C2-02283D24EA90}" name="Conso prévu Mois actuel" dataDxfId="29"/>
    <tableColumn id="3" xr3:uid="{F29D1230-7021-44E7-BF4D-3AA97E34444F}" name="Mois +1" dataDxfId="28"/>
    <tableColumn id="4" xr3:uid="{D242D7E5-4ED5-4F83-9E54-ED417B587C54}" name="Mois +2" dataDxfId="27"/>
    <tableColumn id="6" xr3:uid="{3AC2EFFF-9EC2-41EB-B922-142F49B25A86}" name="Mois +3" dataDxfId="26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6E97BD4-63F5-4254-A3AB-ED76F3822779}" name="Tableau54" displayName="Tableau54" ref="B16:P106" totalsRowShown="0" headerRowDxfId="25" dataDxfId="24">
  <autoFilter ref="B16:P106" xr:uid="{D6E97BD4-63F5-4254-A3AB-ED76F3822779}"/>
  <sortState xmlns:xlrd2="http://schemas.microsoft.com/office/spreadsheetml/2017/richdata2" ref="B17:P102">
    <sortCondition ref="B16:B102"/>
  </sortState>
  <tableColumns count="15">
    <tableColumn id="1" xr3:uid="{702D5844-5CC9-47AD-B381-EA45F1CF8223}" name="Référence OF" dataDxfId="23"/>
    <tableColumn id="12" xr3:uid="{4F851B72-6C88-46CA-8BAF-831A232B035C}" name="Date de prod" dataDxfId="22"/>
    <tableColumn id="13" xr3:uid="{AA5B2113-42D7-4026-834F-F2C32A8D3AFA}" name="feuille" dataDxfId="21"/>
    <tableColumn id="2" xr3:uid="{E0F22D36-7FA4-4817-A807-E343E9CD790E}" name="QC (kg)" dataDxfId="20"/>
    <tableColumn id="3" xr3:uid="{53C34C88-FA84-4C51-A3E6-8B9A6A06B233}" name="QM (kg)" dataDxfId="19"/>
    <tableColumn id="4" xr3:uid="{0D1B33D2-1B8C-4C4A-BCEE-195D69804876}" name="QY (kg)" dataDxfId="18"/>
    <tableColumn id="5" xr3:uid="{1626B5D2-8BF8-48FB-B0DE-8FB4FDE9D49A}" name="QBk (kg)" dataDxfId="17"/>
    <tableColumn id="6" xr3:uid="{7A1A2E01-B0BB-4A60-B595-A03A96225809}" name="Teinte 1 (kg)" dataDxfId="16"/>
    <tableColumn id="7" xr3:uid="{FC0DC02E-C566-4065-8E32-3D8E5A26DA1B}" name="Teinte 2 (kg)" dataDxfId="15"/>
    <tableColumn id="8" xr3:uid="{A658D34A-3584-4552-9358-59E95A7AAC29}" name="Teinte 3 (kg)" dataDxfId="14"/>
    <tableColumn id="9" xr3:uid="{050BEA24-6185-4C6B-99EE-0B12345ED49A}" name="Teinte 4 (kg)" dataDxfId="13"/>
    <tableColumn id="11" xr3:uid="{0E451077-547D-42D0-AC76-98A1BB87EB67}" name="Colonne2" dataDxfId="12">
      <calculatedColumnFormula>IFERROR(VALUE(RIGHT(Tableau54[[#This Row],[Teinte 1 (kg)]],6)),0)</calculatedColumnFormula>
    </tableColumn>
    <tableColumn id="14" xr3:uid="{0B78FDAF-2528-4874-B9F0-DBE676CEED40}" name="Colonne3" dataDxfId="11">
      <calculatedColumnFormula>IFERROR(VALUE(RIGHT(Tableau54[[#This Row],[Teinte 2 (kg)]],6)),0)</calculatedColumnFormula>
    </tableColumn>
    <tableColumn id="15" xr3:uid="{127E5CE1-6D55-4543-8EC7-E39F52C12288}" name="Colonne4" dataDxfId="10">
      <calculatedColumnFormula>IFERROR(VALUE(RIGHT(Tableau54[[#This Row],[Teinte 3 (kg)]],6)),0)</calculatedColumnFormula>
    </tableColumn>
    <tableColumn id="16" xr3:uid="{D80B9006-3FAD-4435-BB8C-2D0A227E61DC}" name="Colonne5" dataDxfId="9">
      <calculatedColumnFormula>IFERROR(VALUE(RIGHT(Tableau54[[#This Row],[Teinte 4 (kg)]],6)),0)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1058BF-9F3B-42FE-9DFE-4F166DA35F8D}" name="__Anonymous_Sheet_DB__1" displayName="__Anonymous_Sheet_DB__1" ref="A9:G515" totalsRowShown="0" headerRowDxfId="8" dataDxfId="7">
  <autoFilter ref="A9:G515" xr:uid="{001058BF-9F3B-42FE-9DFE-4F166DA35F8D}"/>
  <sortState xmlns:xlrd2="http://schemas.microsoft.com/office/spreadsheetml/2017/richdata2" ref="A10:G506">
    <sortCondition ref="B9:B506"/>
  </sortState>
  <tableColumns count="7">
    <tableColumn id="7" xr3:uid="{1BF262C9-A3A3-4CEB-BBB2-DA0AA1C175BE}" name="Occurrence" dataDxfId="6">
      <calculatedColumnFormula>B10&amp;"_"&amp;COUNTIF($B$10:B10,B10)</calculatedColumnFormula>
    </tableColumn>
    <tableColumn id="1" xr3:uid="{7E3224E9-DC6F-4C36-8EBB-384E3D099E6E}" name="Pantone" dataDxfId="5"/>
    <tableColumn id="6" xr3:uid="{574BE0D4-8F4C-4AAA-A4A6-3227C7DC3FB4}" name="N° OF" dataDxfId="4"/>
    <tableColumn id="2" xr3:uid="{B9754EBB-8950-4D10-B63C-7FEEFA069B79}" name="client ou infos" dataDxfId="3"/>
    <tableColumn id="3" xr3:uid="{90D8F4E9-A80C-464F-81A6-C38622125A66}" name="type teinte" dataDxfId="2"/>
    <tableColumn id="4" xr3:uid="{10FD45FE-DA56-4261-A4E3-B72D83BBF12C}" name="Nbr pot de base" dataDxfId="1"/>
    <tableColumn id="5" xr3:uid="{0F309367-A2A6-49D5-BC7E-2C644BC0FE37}" name="Quantité totale des pots (kg)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5" dT="2021-07-07T07:52:15.81" personId="{F70A5BD3-E976-4384-8DE3-440FC4E7BE85}" id="{C005857B-498E-4CF2-9894-9042E4FDF470}">
    <text>Légende
BC = blanc couvrant
QC = quadri cyan
QBk = quadri black
QM = quadri magenta
QY = quadri yellow
Y = Yellow
R = red
B = blue
Bk = black
WR = warm red
RB = Reflex blue
Rh = rhodamine
O = Orange
P = Purple
RR = rubine red
PB = Process blue
Pi = pink
MP= medium purple
WT = transparent white
Sl = solide
WG = Warm gray
CG = cool gray
V = violet
G = Green
DB = dark blue
BR = Bright Red
800 et + = métallique</text>
  </threadedComment>
  <threadedComment ref="J7" dT="2021-07-07T06:56:58.45" personId="{F70A5BD3-E976-4384-8DE3-440FC4E7BE85}" id="{9E62A1E5-7C8B-4662-B69B-C49EDEEAD3C1}">
    <text xml:space="preserve">radior =&gt; 1,5-2 g/m²
</text>
  </threadedComment>
  <threadedComment ref="J7" dT="2021-07-07T06:57:14.11" personId="{F70A5BD3-E976-4384-8DE3-440FC4E7BE85}" id="{36FA8ED6-8342-466E-A33B-03A58BE8A9A8}" parentId="{9E62A1E5-7C8B-4662-B69B-C49EDEEAD3C1}">
    <text>huber =&gt; Papier couché - Papier Mat - Papier offset		
(couché = couché, offset = non couché)
Quadri =&gt; 1 - 1 - 2  g/m²
Teinte =&gt; 1,2 - 1,2 - 1,5 g/m²
Noir =&gt; 1,4 - 1,4 - 1,8  g/m²
Blc couvr =&gt; 2,8 - 2,8 - 3 g/m²
Argent =&gt; 1,3 - 1,3 - 1,7  g/m²
Or =&gt; 2,8 - 2,8 - 3 g/m²
Fluo =&gt; 3,2 - 3,2 - 3,6 g/m²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4CBBB1-5173-4E5C-A148-9C624BCD6EB0}">
  <sheetPr codeName="encre"/>
  <dimension ref="A1:O112"/>
  <sheetViews>
    <sheetView workbookViewId="0">
      <selection activeCell="J12" sqref="J12"/>
    </sheetView>
  </sheetViews>
  <sheetFormatPr baseColWidth="10" defaultRowHeight="15" x14ac:dyDescent="0.25"/>
  <cols>
    <col min="1" max="1" width="29.7109375" style="25" customWidth="1"/>
    <col min="2" max="2" width="15.85546875" style="31" bestFit="1" customWidth="1"/>
    <col min="3" max="3" width="13.140625" style="25" customWidth="1"/>
    <col min="4" max="4" width="18" style="25" bestFit="1" customWidth="1"/>
    <col min="5" max="5" width="12.85546875" style="25" customWidth="1"/>
    <col min="6" max="6" width="20.140625" style="31" bestFit="1" customWidth="1"/>
    <col min="7" max="8" width="20.140625" style="31" hidden="1" customWidth="1"/>
    <col min="9" max="9" width="20.140625" style="31" customWidth="1"/>
    <col min="10" max="10" width="20.85546875" style="32" bestFit="1" customWidth="1"/>
    <col min="11" max="13" width="12.140625" style="33" bestFit="1" customWidth="1"/>
    <col min="14" max="14" width="2.5703125" style="25" customWidth="1"/>
    <col min="15" max="16384" width="11.42578125" style="25"/>
  </cols>
  <sheetData>
    <row r="1" spans="1:15" ht="29.25" thickBot="1" x14ac:dyDescent="0.3">
      <c r="A1" s="22" t="s">
        <v>155</v>
      </c>
      <c r="B1" s="22" t="s">
        <v>156</v>
      </c>
      <c r="C1" s="23" t="s">
        <v>157</v>
      </c>
      <c r="D1" s="22" t="s">
        <v>158</v>
      </c>
      <c r="E1" s="22" t="s">
        <v>159</v>
      </c>
      <c r="F1" s="24" t="s">
        <v>160</v>
      </c>
      <c r="G1" s="34" t="s">
        <v>326</v>
      </c>
      <c r="H1" s="34" t="s">
        <v>327</v>
      </c>
      <c r="I1" s="34" t="s">
        <v>318</v>
      </c>
      <c r="J1" s="22" t="s">
        <v>161</v>
      </c>
      <c r="K1" s="22" t="s">
        <v>162</v>
      </c>
      <c r="L1" s="22" t="s">
        <v>163</v>
      </c>
      <c r="M1" s="22" t="s">
        <v>164</v>
      </c>
      <c r="O1" s="26" t="s">
        <v>165</v>
      </c>
    </row>
    <row r="2" spans="1:15" ht="14.25" x14ac:dyDescent="0.25">
      <c r="A2" s="22" t="s">
        <v>202</v>
      </c>
      <c r="B2" s="22" t="s">
        <v>167</v>
      </c>
      <c r="C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19.631</v>
      </c>
      <c r="D2" s="22">
        <v>2.5</v>
      </c>
      <c r="E2" s="29">
        <f>IFERROR(ROUNDUP((Tableau145[[#This Row],[Quantité de base estimé (kg)]]/Tableau145[[#This Row],[Masse Pot (Kg)]]),0),"?")</f>
        <v>8</v>
      </c>
      <c r="F2" s="24">
        <v>19.631</v>
      </c>
      <c r="G2" s="34">
        <f>ROW(Tableau145[[#This Row],[Quantité de base estimé (kg)]])</f>
        <v>2</v>
      </c>
      <c r="H2" s="34">
        <f>COLUMN(Tableau145[[#This Row],[Quantité de base estimé (kg)]])</f>
        <v>6</v>
      </c>
      <c r="I2" s="34" t="str">
        <f>IF((Tableau145[[#This Row],[Quantité de base estimé (kg)]]&lt;=50),"A commander","stock correct")</f>
        <v>A commander</v>
      </c>
      <c r="J2" s="30"/>
      <c r="K2" s="30"/>
      <c r="L2" s="30">
        <v>0.216</v>
      </c>
      <c r="M2" s="30"/>
      <c r="O2" s="27" t="s">
        <v>166</v>
      </c>
    </row>
    <row r="3" spans="1:15" ht="14.25" x14ac:dyDescent="0.25">
      <c r="A3" s="22" t="s">
        <v>203</v>
      </c>
      <c r="B3" s="22" t="s">
        <v>167</v>
      </c>
      <c r="C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101.669</v>
      </c>
      <c r="D3" s="22">
        <v>2.5</v>
      </c>
      <c r="E3" s="29">
        <f>IFERROR(ROUNDUP((Tableau145[[#This Row],[Quantité de base estimé (kg)]]/Tableau145[[#This Row],[Masse Pot (Kg)]]),0),"?")</f>
        <v>41</v>
      </c>
      <c r="F3" s="24">
        <v>101.669</v>
      </c>
      <c r="G3" s="34">
        <f>ROW(Tableau145[[#This Row],[Quantité de base estimé (kg)]])</f>
        <v>3</v>
      </c>
      <c r="H3" s="34">
        <f>COLUMN(Tableau145[[#This Row],[Quantité de base estimé (kg)]])</f>
        <v>6</v>
      </c>
      <c r="I3" s="34" t="str">
        <f>IF((Tableau145[[#This Row],[Quantité de base estimé (kg)]]&lt;=50),"A commander","stock correct")</f>
        <v>stock correct</v>
      </c>
      <c r="J3" s="30"/>
      <c r="K3" s="30"/>
      <c r="L3" s="30"/>
      <c r="M3" s="30"/>
    </row>
    <row r="4" spans="1:15" ht="14.25" x14ac:dyDescent="0.25">
      <c r="A4" s="22" t="s">
        <v>204</v>
      </c>
      <c r="B4" s="22" t="s">
        <v>167</v>
      </c>
      <c r="C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93.266000000000005</v>
      </c>
      <c r="D4" s="22">
        <v>2.5</v>
      </c>
      <c r="E4" s="29">
        <f>IFERROR(ROUNDUP((Tableau145[[#This Row],[Quantité de base estimé (kg)]]/Tableau145[[#This Row],[Masse Pot (Kg)]]),0),"?")</f>
        <v>38</v>
      </c>
      <c r="F4" s="24">
        <v>93.266000000000005</v>
      </c>
      <c r="G4" s="34">
        <f>ROW(Tableau145[[#This Row],[Quantité de base estimé (kg)]])</f>
        <v>4</v>
      </c>
      <c r="H4" s="34">
        <f>COLUMN(Tableau145[[#This Row],[Quantité de base estimé (kg)]])</f>
        <v>6</v>
      </c>
      <c r="I4" s="34" t="str">
        <f>IF((Tableau145[[#This Row],[Quantité de base estimé (kg)]]&lt;=50),"A commander","stock correct")</f>
        <v>stock correct</v>
      </c>
      <c r="J4" s="30"/>
      <c r="K4" s="30"/>
      <c r="L4" s="30"/>
      <c r="M4" s="30"/>
    </row>
    <row r="5" spans="1:15" ht="14.25" x14ac:dyDescent="0.25">
      <c r="A5" s="22" t="s">
        <v>205</v>
      </c>
      <c r="B5" s="22" t="s">
        <v>167</v>
      </c>
      <c r="C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59.223999999999997</v>
      </c>
      <c r="D5" s="22">
        <v>2.5</v>
      </c>
      <c r="E5" s="29">
        <f>IFERROR(ROUNDUP((Tableau145[[#This Row],[Quantité de base estimé (kg)]]/Tableau145[[#This Row],[Masse Pot (Kg)]]),0),"?")</f>
        <v>24</v>
      </c>
      <c r="F5" s="24">
        <v>59.223999999999997</v>
      </c>
      <c r="G5" s="34">
        <f>ROW(Tableau145[[#This Row],[Quantité de base estimé (kg)]])</f>
        <v>5</v>
      </c>
      <c r="H5" s="34">
        <f>COLUMN(Tableau145[[#This Row],[Quantité de base estimé (kg)]])</f>
        <v>6</v>
      </c>
      <c r="I5" s="34" t="str">
        <f>IF((Tableau145[[#This Row],[Quantité de base estimé (kg)]]&lt;=50),"A commander","stock correct")</f>
        <v>stock correct</v>
      </c>
      <c r="J5" s="30"/>
      <c r="K5" s="30"/>
      <c r="L5" s="30"/>
      <c r="M5" s="30"/>
    </row>
    <row r="6" spans="1:15" ht="14.25" x14ac:dyDescent="0.25">
      <c r="A6" s="22" t="s">
        <v>206</v>
      </c>
      <c r="B6" s="22" t="s">
        <v>167</v>
      </c>
      <c r="C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6" s="22">
        <v>2.5</v>
      </c>
      <c r="E6" s="29">
        <f>IFERROR(ROUNDUP((Tableau145[[#This Row],[Quantité de base estimé (kg)]]/Tableau145[[#This Row],[Masse Pot (Kg)]]),0),"?")</f>
        <v>2</v>
      </c>
      <c r="F6" s="24">
        <v>5</v>
      </c>
      <c r="G6" s="34">
        <f>ROW(Tableau145[[#This Row],[Quantité de base estimé (kg)]])</f>
        <v>6</v>
      </c>
      <c r="H6" s="34">
        <f>COLUMN(Tableau145[[#This Row],[Quantité de base estimé (kg)]])</f>
        <v>6</v>
      </c>
      <c r="I6" s="34"/>
      <c r="J6" s="30"/>
      <c r="K6" s="30"/>
      <c r="L6" s="30"/>
      <c r="M6" s="30"/>
    </row>
    <row r="7" spans="1:15" ht="14.25" x14ac:dyDescent="0.25">
      <c r="A7" s="22" t="s">
        <v>207</v>
      </c>
      <c r="B7" s="22" t="s">
        <v>167</v>
      </c>
      <c r="C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27.5</v>
      </c>
      <c r="D7" s="22">
        <v>2.5</v>
      </c>
      <c r="E7" s="29">
        <f>IFERROR(ROUNDUP((Tableau145[[#This Row],[Quantité de base estimé (kg)]]/Tableau145[[#This Row],[Masse Pot (Kg)]]),0),"?")</f>
        <v>11</v>
      </c>
      <c r="F7" s="24">
        <v>27.5</v>
      </c>
      <c r="G7" s="34">
        <f>ROW(Tableau145[[#This Row],[Quantité de base estimé (kg)]])</f>
        <v>7</v>
      </c>
      <c r="H7" s="34">
        <f>COLUMN(Tableau145[[#This Row],[Quantité de base estimé (kg)]])</f>
        <v>6</v>
      </c>
      <c r="I7" s="34"/>
      <c r="J7" s="30"/>
      <c r="K7" s="30"/>
      <c r="L7" s="30"/>
      <c r="M7" s="30"/>
    </row>
    <row r="8" spans="1:15" ht="14.25" x14ac:dyDescent="0.25">
      <c r="A8" s="22" t="s">
        <v>168</v>
      </c>
      <c r="B8" s="22" t="s">
        <v>167</v>
      </c>
      <c r="C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8" s="22" t="s">
        <v>89</v>
      </c>
      <c r="E8" s="29" t="str">
        <f>IFERROR(ROUNDUP((Tableau145[[#This Row],[Quantité de base estimé (kg)]]/Tableau145[[#This Row],[Masse Pot (Kg)]]),0),"?")</f>
        <v>?</v>
      </c>
      <c r="F8" s="24">
        <v>0</v>
      </c>
      <c r="G8" s="34">
        <f>ROW(Tableau145[[#This Row],[Quantité de base estimé (kg)]])</f>
        <v>8</v>
      </c>
      <c r="H8" s="34">
        <f>COLUMN(Tableau145[[#This Row],[Quantité de base estimé (kg)]])</f>
        <v>6</v>
      </c>
      <c r="I8" s="34"/>
      <c r="J8" s="30"/>
      <c r="K8" s="30"/>
      <c r="L8" s="30"/>
      <c r="M8" s="30"/>
    </row>
    <row r="9" spans="1:15" ht="14.25" x14ac:dyDescent="0.25">
      <c r="A9" s="22" t="s">
        <v>208</v>
      </c>
      <c r="B9" s="22" t="s">
        <v>167</v>
      </c>
      <c r="C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25</v>
      </c>
      <c r="D9" s="22">
        <v>2.5</v>
      </c>
      <c r="E9" s="29">
        <f>IFERROR(ROUNDUP((Tableau145[[#This Row],[Quantité de base estimé (kg)]]/Tableau145[[#This Row],[Masse Pot (Kg)]]),0),"?")</f>
        <v>10</v>
      </c>
      <c r="F9" s="24">
        <v>25</v>
      </c>
      <c r="G9" s="34">
        <f>ROW(Tableau145[[#This Row],[Quantité de base estimé (kg)]])</f>
        <v>9</v>
      </c>
      <c r="H9" s="34">
        <f>COLUMN(Tableau145[[#This Row],[Quantité de base estimé (kg)]])</f>
        <v>6</v>
      </c>
      <c r="I9" s="34"/>
      <c r="J9" s="30"/>
      <c r="K9" s="30"/>
      <c r="L9" s="30"/>
      <c r="M9" s="30"/>
    </row>
    <row r="10" spans="1:15" ht="14.25" x14ac:dyDescent="0.25">
      <c r="A10" s="22" t="s">
        <v>169</v>
      </c>
      <c r="B10" s="22" t="s">
        <v>167</v>
      </c>
      <c r="C1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2.5</v>
      </c>
      <c r="D10" s="22">
        <v>2.5</v>
      </c>
      <c r="E10" s="29">
        <f>IFERROR(ROUNDUP((Tableau145[[#This Row],[Quantité de base estimé (kg)]]/Tableau145[[#This Row],[Masse Pot (Kg)]]),0),"?")</f>
        <v>1</v>
      </c>
      <c r="F10" s="24">
        <v>2.5</v>
      </c>
      <c r="G10" s="34">
        <f>ROW(Tableau145[[#This Row],[Quantité de base estimé (kg)]])</f>
        <v>10</v>
      </c>
      <c r="H10" s="34">
        <f>COLUMN(Tableau145[[#This Row],[Quantité de base estimé (kg)]])</f>
        <v>6</v>
      </c>
      <c r="I10" s="34"/>
      <c r="J10" s="30"/>
      <c r="K10" s="30"/>
      <c r="L10" s="30"/>
      <c r="M10" s="30"/>
    </row>
    <row r="11" spans="1:15" ht="15" customHeight="1" x14ac:dyDescent="0.25">
      <c r="A11" s="22" t="s">
        <v>170</v>
      </c>
      <c r="B11" s="22" t="s">
        <v>167</v>
      </c>
      <c r="C1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15</v>
      </c>
      <c r="D11" s="22">
        <v>2.5</v>
      </c>
      <c r="E11" s="29">
        <f>IFERROR(ROUNDUP((Tableau145[[#This Row],[Quantité de base estimé (kg)]]/Tableau145[[#This Row],[Masse Pot (Kg)]]),0),"?")</f>
        <v>6</v>
      </c>
      <c r="F11" s="24">
        <v>15</v>
      </c>
      <c r="G11" s="34">
        <f>ROW(Tableau145[[#This Row],[Quantité de base estimé (kg)]])</f>
        <v>11</v>
      </c>
      <c r="H11" s="34">
        <f>COLUMN(Tableau145[[#This Row],[Quantité de base estimé (kg)]])</f>
        <v>6</v>
      </c>
      <c r="I11" s="34"/>
      <c r="J11" s="30"/>
      <c r="K11" s="30"/>
      <c r="L11" s="30"/>
      <c r="M11" s="30"/>
    </row>
    <row r="12" spans="1:15" ht="14.25" x14ac:dyDescent="0.25">
      <c r="A12" s="22" t="s">
        <v>209</v>
      </c>
      <c r="B12" s="22" t="s">
        <v>167</v>
      </c>
      <c r="C1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37.5</v>
      </c>
      <c r="D12" s="22">
        <v>2.5</v>
      </c>
      <c r="E12" s="29">
        <f>IFERROR(ROUNDUP((Tableau145[[#This Row],[Quantité de base estimé (kg)]]/Tableau145[[#This Row],[Masse Pot (Kg)]]),0),"?")</f>
        <v>15</v>
      </c>
      <c r="F12" s="24">
        <v>37.5</v>
      </c>
      <c r="G12" s="34">
        <f>ROW(Tableau145[[#This Row],[Quantité de base estimé (kg)]])</f>
        <v>12</v>
      </c>
      <c r="H12" s="34">
        <f>COLUMN(Tableau145[[#This Row],[Quantité de base estimé (kg)]])</f>
        <v>6</v>
      </c>
      <c r="I12" s="34"/>
      <c r="J12" s="30"/>
      <c r="K12" s="30"/>
      <c r="L12" s="30"/>
      <c r="M12" s="30"/>
    </row>
    <row r="13" spans="1:15" ht="14.25" x14ac:dyDescent="0.25">
      <c r="A13" s="22" t="s">
        <v>210</v>
      </c>
      <c r="B13" s="22" t="s">
        <v>167</v>
      </c>
      <c r="C1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20</v>
      </c>
      <c r="D13" s="22">
        <v>2.5</v>
      </c>
      <c r="E13" s="29">
        <f>IFERROR(ROUNDUP((Tableau145[[#This Row],[Quantité de base estimé (kg)]]/Tableau145[[#This Row],[Masse Pot (Kg)]]),0),"?")</f>
        <v>8</v>
      </c>
      <c r="F13" s="24">
        <v>20</v>
      </c>
      <c r="G13" s="34">
        <f>ROW(Tableau145[[#This Row],[Quantité de base estimé (kg)]])</f>
        <v>13</v>
      </c>
      <c r="H13" s="34">
        <f>COLUMN(Tableau145[[#This Row],[Quantité de base estimé (kg)]])</f>
        <v>6</v>
      </c>
      <c r="I13" s="34"/>
      <c r="J13" s="30"/>
      <c r="K13" s="30"/>
      <c r="L13" s="30"/>
      <c r="M13" s="30"/>
    </row>
    <row r="14" spans="1:15" ht="14.25" x14ac:dyDescent="0.25">
      <c r="A14" s="22" t="s">
        <v>211</v>
      </c>
      <c r="B14" s="22" t="s">
        <v>167</v>
      </c>
      <c r="C1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7.5</v>
      </c>
      <c r="D14" s="22">
        <v>2.5</v>
      </c>
      <c r="E14" s="29">
        <f>IFERROR(ROUNDUP((Tableau145[[#This Row],[Quantité de base estimé (kg)]]/Tableau145[[#This Row],[Masse Pot (Kg)]]),0),"?")</f>
        <v>3</v>
      </c>
      <c r="F14" s="24">
        <v>7.5</v>
      </c>
      <c r="G14" s="34">
        <f>ROW(Tableau145[[#This Row],[Quantité de base estimé (kg)]])</f>
        <v>14</v>
      </c>
      <c r="H14" s="34">
        <f>COLUMN(Tableau145[[#This Row],[Quantité de base estimé (kg)]])</f>
        <v>6</v>
      </c>
      <c r="I14" s="34"/>
      <c r="J14" s="30"/>
      <c r="K14" s="30"/>
      <c r="L14" s="30"/>
      <c r="M14" s="30"/>
    </row>
    <row r="15" spans="1:15" ht="14.25" x14ac:dyDescent="0.25">
      <c r="A15" s="22" t="s">
        <v>212</v>
      </c>
      <c r="B15" s="22" t="s">
        <v>167</v>
      </c>
      <c r="C1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37.5</v>
      </c>
      <c r="D15" s="22">
        <v>2.5</v>
      </c>
      <c r="E15" s="29">
        <f>IFERROR(ROUNDUP((Tableau145[[#This Row],[Quantité de base estimé (kg)]]/Tableau145[[#This Row],[Masse Pot (Kg)]]),0),"?")</f>
        <v>15</v>
      </c>
      <c r="F15" s="24">
        <v>37.5</v>
      </c>
      <c r="G15" s="34">
        <f>ROW(Tableau145[[#This Row],[Quantité de base estimé (kg)]])</f>
        <v>15</v>
      </c>
      <c r="H15" s="34">
        <f>COLUMN(Tableau145[[#This Row],[Quantité de base estimé (kg)]])</f>
        <v>6</v>
      </c>
      <c r="I15" s="34"/>
      <c r="J15" s="30"/>
      <c r="K15" s="30"/>
      <c r="L15" s="30"/>
      <c r="M15" s="30"/>
    </row>
    <row r="16" spans="1:15" ht="14.25" x14ac:dyDescent="0.25">
      <c r="A16" s="22" t="s">
        <v>213</v>
      </c>
      <c r="B16" s="22" t="s">
        <v>167</v>
      </c>
      <c r="C1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15</v>
      </c>
      <c r="D16" s="22">
        <v>2.5</v>
      </c>
      <c r="E16" s="29">
        <f>IFERROR(ROUNDUP((Tableau145[[#This Row],[Quantité de base estimé (kg)]]/Tableau145[[#This Row],[Masse Pot (Kg)]]),0),"?")</f>
        <v>6</v>
      </c>
      <c r="F16" s="24">
        <v>15</v>
      </c>
      <c r="G16" s="34">
        <f>ROW(Tableau145[[#This Row],[Quantité de base estimé (kg)]])</f>
        <v>16</v>
      </c>
      <c r="H16" s="34">
        <f>COLUMN(Tableau145[[#This Row],[Quantité de base estimé (kg)]])</f>
        <v>6</v>
      </c>
      <c r="I16" s="34"/>
      <c r="J16" s="30"/>
      <c r="K16" s="30"/>
      <c r="L16" s="30"/>
      <c r="M16" s="30"/>
    </row>
    <row r="17" spans="1:13" ht="14.25" x14ac:dyDescent="0.25">
      <c r="A17" s="22" t="s">
        <v>214</v>
      </c>
      <c r="B17" s="22" t="s">
        <v>167</v>
      </c>
      <c r="C1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22.5</v>
      </c>
      <c r="D17" s="22">
        <v>2.5</v>
      </c>
      <c r="E17" s="29">
        <f>IFERROR(ROUNDUP((Tableau145[[#This Row],[Quantité de base estimé (kg)]]/Tableau145[[#This Row],[Masse Pot (Kg)]]),0),"?")</f>
        <v>9</v>
      </c>
      <c r="F17" s="24">
        <v>22.5</v>
      </c>
      <c r="G17" s="34">
        <f>ROW(Tableau145[[#This Row],[Quantité de base estimé (kg)]])</f>
        <v>17</v>
      </c>
      <c r="H17" s="34">
        <f>COLUMN(Tableau145[[#This Row],[Quantité de base estimé (kg)]])</f>
        <v>6</v>
      </c>
      <c r="I17" s="34"/>
      <c r="J17" s="30"/>
      <c r="K17" s="30"/>
      <c r="L17" s="30"/>
      <c r="M17" s="30"/>
    </row>
    <row r="18" spans="1:13" ht="14.25" x14ac:dyDescent="0.25">
      <c r="A18" s="22" t="s">
        <v>215</v>
      </c>
      <c r="B18" s="22" t="s">
        <v>167</v>
      </c>
      <c r="C1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45</v>
      </c>
      <c r="D18" s="22">
        <v>2.5</v>
      </c>
      <c r="E18" s="29">
        <f>IFERROR(ROUNDUP((Tableau145[[#This Row],[Quantité de base estimé (kg)]]/Tableau145[[#This Row],[Masse Pot (Kg)]]),0),"?")</f>
        <v>18</v>
      </c>
      <c r="F18" s="24">
        <v>45</v>
      </c>
      <c r="G18" s="34">
        <f>ROW(Tableau145[[#This Row],[Quantité de base estimé (kg)]])</f>
        <v>18</v>
      </c>
      <c r="H18" s="34">
        <f>COLUMN(Tableau145[[#This Row],[Quantité de base estimé (kg)]])</f>
        <v>6</v>
      </c>
      <c r="I18" s="34"/>
      <c r="J18" s="30"/>
      <c r="K18" s="30"/>
      <c r="L18" s="30"/>
      <c r="M18" s="30"/>
    </row>
    <row r="19" spans="1:13" ht="14.25" x14ac:dyDescent="0.25">
      <c r="A19" s="22" t="s">
        <v>216</v>
      </c>
      <c r="B19" s="22" t="s">
        <v>167</v>
      </c>
      <c r="C1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6</v>
      </c>
      <c r="D19" s="22">
        <v>1.5</v>
      </c>
      <c r="E19" s="29">
        <f>IFERROR(ROUNDUP((Tableau145[[#This Row],[Quantité de base estimé (kg)]]/Tableau145[[#This Row],[Masse Pot (Kg)]]),0),"?")</f>
        <v>4</v>
      </c>
      <c r="F19" s="24">
        <v>6</v>
      </c>
      <c r="G19" s="34">
        <f>ROW(Tableau145[[#This Row],[Quantité de base estimé (kg)]])</f>
        <v>19</v>
      </c>
      <c r="H19" s="34">
        <f>COLUMN(Tableau145[[#This Row],[Quantité de base estimé (kg)]])</f>
        <v>6</v>
      </c>
      <c r="I19" s="34"/>
      <c r="J19" s="30"/>
      <c r="K19" s="30"/>
      <c r="L19" s="30"/>
      <c r="M19" s="30"/>
    </row>
    <row r="20" spans="1:13" ht="14.25" x14ac:dyDescent="0.25">
      <c r="A20" s="22" t="s">
        <v>171</v>
      </c>
      <c r="B20" s="22" t="s">
        <v>167</v>
      </c>
      <c r="C2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17.5</v>
      </c>
      <c r="D20" s="22">
        <v>2.5</v>
      </c>
      <c r="E20" s="29">
        <f>IFERROR(ROUNDUP((Tableau145[[#This Row],[Quantité de base estimé (kg)]]/Tableau145[[#This Row],[Masse Pot (Kg)]]),0),"?")</f>
        <v>7</v>
      </c>
      <c r="F20" s="24">
        <v>17.5</v>
      </c>
      <c r="G20" s="34">
        <f>ROW(Tableau145[[#This Row],[Quantité de base estimé (kg)]])</f>
        <v>20</v>
      </c>
      <c r="H20" s="34">
        <f>COLUMN(Tableau145[[#This Row],[Quantité de base estimé (kg)]])</f>
        <v>6</v>
      </c>
      <c r="I20" s="34"/>
      <c r="J20" s="30"/>
      <c r="K20" s="30"/>
      <c r="L20" s="30"/>
      <c r="M20" s="30"/>
    </row>
    <row r="21" spans="1:13" ht="14.25" x14ac:dyDescent="0.25">
      <c r="A21" s="22" t="s">
        <v>172</v>
      </c>
      <c r="B21" s="22" t="s">
        <v>167</v>
      </c>
      <c r="C2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21" s="22">
        <v>2.5</v>
      </c>
      <c r="E21" s="29">
        <f>IFERROR(ROUNDUP((Tableau145[[#This Row],[Quantité de base estimé (kg)]]/Tableau145[[#This Row],[Masse Pot (Kg)]]),0),"?")</f>
        <v>4</v>
      </c>
      <c r="F21" s="24">
        <v>10</v>
      </c>
      <c r="G21" s="34">
        <f>ROW(Tableau145[[#This Row],[Quantité de base estimé (kg)]])</f>
        <v>21</v>
      </c>
      <c r="H21" s="34">
        <f>COLUMN(Tableau145[[#This Row],[Quantité de base estimé (kg)]])</f>
        <v>6</v>
      </c>
      <c r="I21" s="34"/>
      <c r="J21" s="30"/>
      <c r="K21" s="30"/>
      <c r="L21" s="30"/>
      <c r="M21" s="30"/>
    </row>
    <row r="22" spans="1:13" ht="14.25" x14ac:dyDescent="0.25">
      <c r="A22" s="22" t="s">
        <v>173</v>
      </c>
      <c r="B22" s="22" t="s">
        <v>167</v>
      </c>
      <c r="C2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15</v>
      </c>
      <c r="D22" s="22">
        <v>2.5</v>
      </c>
      <c r="E22" s="29">
        <f>IFERROR(ROUNDUP((Tableau145[[#This Row],[Quantité de base estimé (kg)]]/Tableau145[[#This Row],[Masse Pot (Kg)]]),0),"?")</f>
        <v>6</v>
      </c>
      <c r="F22" s="24">
        <v>15</v>
      </c>
      <c r="G22" s="34">
        <f>ROW(Tableau145[[#This Row],[Quantité de base estimé (kg)]])</f>
        <v>22</v>
      </c>
      <c r="H22" s="34">
        <f>COLUMN(Tableau145[[#This Row],[Quantité de base estimé (kg)]])</f>
        <v>6</v>
      </c>
      <c r="I22" s="34"/>
      <c r="J22" s="30"/>
      <c r="K22" s="30"/>
      <c r="L22" s="30"/>
      <c r="M22" s="30"/>
    </row>
    <row r="23" spans="1:13" ht="14.25" x14ac:dyDescent="0.25">
      <c r="A23" s="22" t="s">
        <v>174</v>
      </c>
      <c r="B23" s="22" t="s">
        <v>167</v>
      </c>
      <c r="C2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23" s="22">
        <v>2.5</v>
      </c>
      <c r="E23" s="29">
        <f>IFERROR(ROUNDUP((Tableau145[[#This Row],[Quantité de base estimé (kg)]]/Tableau145[[#This Row],[Masse Pot (Kg)]]),0),"?")</f>
        <v>2</v>
      </c>
      <c r="F23" s="24">
        <v>5</v>
      </c>
      <c r="G23" s="34">
        <f>ROW(Tableau145[[#This Row],[Quantité de base estimé (kg)]])</f>
        <v>23</v>
      </c>
      <c r="H23" s="34">
        <f>COLUMN(Tableau145[[#This Row],[Quantité de base estimé (kg)]])</f>
        <v>6</v>
      </c>
      <c r="I23" s="34"/>
      <c r="J23" s="30"/>
      <c r="K23" s="30"/>
      <c r="L23" s="30"/>
      <c r="M23" s="30"/>
    </row>
    <row r="24" spans="1:13" ht="14.25" x14ac:dyDescent="0.25">
      <c r="A24" s="22" t="s">
        <v>175</v>
      </c>
      <c r="B24" s="22" t="s">
        <v>167</v>
      </c>
      <c r="C2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24" s="22">
        <v>2.5</v>
      </c>
      <c r="E24" s="29">
        <f>IFERROR(ROUNDUP((Tableau145[[#This Row],[Quantité de base estimé (kg)]]/Tableau145[[#This Row],[Masse Pot (Kg)]]),0),"?")</f>
        <v>4</v>
      </c>
      <c r="F24" s="24">
        <v>10</v>
      </c>
      <c r="G24" s="34">
        <f>ROW(Tableau145[[#This Row],[Quantité de base estimé (kg)]])</f>
        <v>24</v>
      </c>
      <c r="H24" s="34">
        <f>COLUMN(Tableau145[[#This Row],[Quantité de base estimé (kg)]])</f>
        <v>6</v>
      </c>
      <c r="I24" s="34"/>
      <c r="J24" s="30"/>
      <c r="K24" s="30"/>
      <c r="L24" s="30"/>
      <c r="M24" s="30"/>
    </row>
    <row r="25" spans="1:13" ht="14.25" x14ac:dyDescent="0.25">
      <c r="A25" s="22" t="s">
        <v>217</v>
      </c>
      <c r="B25" s="22" t="s">
        <v>167</v>
      </c>
      <c r="C2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25</v>
      </c>
      <c r="D25" s="22">
        <v>2.5</v>
      </c>
      <c r="E25" s="29">
        <f>IFERROR(ROUNDUP((Tableau145[[#This Row],[Quantité de base estimé (kg)]]/Tableau145[[#This Row],[Masse Pot (Kg)]]),0),"?")</f>
        <v>10</v>
      </c>
      <c r="F25" s="24">
        <v>25</v>
      </c>
      <c r="G25" s="34">
        <f>ROW(Tableau145[[#This Row],[Quantité de base estimé (kg)]])</f>
        <v>25</v>
      </c>
      <c r="H25" s="34">
        <f>COLUMN(Tableau145[[#This Row],[Quantité de base estimé (kg)]])</f>
        <v>6</v>
      </c>
      <c r="I25" s="34"/>
      <c r="J25" s="30"/>
      <c r="K25" s="30"/>
      <c r="L25" s="30"/>
      <c r="M25" s="30"/>
    </row>
    <row r="26" spans="1:13" ht="14.25" x14ac:dyDescent="0.25">
      <c r="A26" s="22" t="s">
        <v>176</v>
      </c>
      <c r="B26" s="22" t="s">
        <v>167</v>
      </c>
      <c r="C2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26" s="22">
        <v>2.5</v>
      </c>
      <c r="E26" s="29">
        <f>IFERROR(ROUNDUP((Tableau145[[#This Row],[Quantité de base estimé (kg)]]/Tableau145[[#This Row],[Masse Pot (Kg)]]),0),"?")</f>
        <v>2</v>
      </c>
      <c r="F26" s="24">
        <v>5</v>
      </c>
      <c r="G26" s="34">
        <f>ROW(Tableau145[[#This Row],[Quantité de base estimé (kg)]])</f>
        <v>26</v>
      </c>
      <c r="H26" s="34">
        <f>COLUMN(Tableau145[[#This Row],[Quantité de base estimé (kg)]])</f>
        <v>6</v>
      </c>
      <c r="I26" s="34"/>
      <c r="J26" s="30"/>
      <c r="K26" s="30"/>
      <c r="L26" s="30"/>
      <c r="M26" s="30"/>
    </row>
    <row r="27" spans="1:13" ht="14.25" x14ac:dyDescent="0.25">
      <c r="A27" s="22" t="s">
        <v>177</v>
      </c>
      <c r="B27" s="22" t="s">
        <v>167</v>
      </c>
      <c r="C2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</v>
      </c>
      <c r="D27" s="22">
        <v>1</v>
      </c>
      <c r="E27" s="29">
        <f>IFERROR(ROUNDUP((Tableau145[[#This Row],[Quantité de base estimé (kg)]]/Tableau145[[#This Row],[Masse Pot (Kg)]]),0),"?")</f>
        <v>2</v>
      </c>
      <c r="F27" s="24">
        <v>2</v>
      </c>
      <c r="G27" s="34">
        <f>ROW(Tableau145[[#This Row],[Quantité de base estimé (kg)]])</f>
        <v>27</v>
      </c>
      <c r="H27" s="34">
        <f>COLUMN(Tableau145[[#This Row],[Quantité de base estimé (kg)]])</f>
        <v>6</v>
      </c>
      <c r="I27" s="34"/>
      <c r="J27" s="30"/>
      <c r="K27" s="30"/>
      <c r="L27" s="30"/>
      <c r="M27" s="30"/>
    </row>
    <row r="28" spans="1:13" ht="14.25" x14ac:dyDescent="0.25">
      <c r="A28" s="22" t="s">
        <v>218</v>
      </c>
      <c r="B28" s="22" t="s">
        <v>167</v>
      </c>
      <c r="C2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</v>
      </c>
      <c r="D28" s="22">
        <v>1</v>
      </c>
      <c r="E28" s="29">
        <f>IFERROR(ROUNDUP((Tableau145[[#This Row],[Quantité de base estimé (kg)]]/Tableau145[[#This Row],[Masse Pot (Kg)]]),0),"?")</f>
        <v>1</v>
      </c>
      <c r="F28" s="24">
        <v>1</v>
      </c>
      <c r="G28" s="34">
        <f>ROW(Tableau145[[#This Row],[Quantité de base estimé (kg)]])</f>
        <v>28</v>
      </c>
      <c r="H28" s="34">
        <f>COLUMN(Tableau145[[#This Row],[Quantité de base estimé (kg)]])</f>
        <v>6</v>
      </c>
      <c r="I28" s="34"/>
      <c r="J28" s="30"/>
      <c r="K28" s="30"/>
      <c r="L28" s="30"/>
      <c r="M28" s="30"/>
    </row>
    <row r="29" spans="1:13" ht="14.25" x14ac:dyDescent="0.25">
      <c r="A29" s="22" t="s">
        <v>219</v>
      </c>
      <c r="B29" s="22" t="s">
        <v>167</v>
      </c>
      <c r="C2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56.941000000000003</v>
      </c>
      <c r="D29" s="22">
        <v>2.5</v>
      </c>
      <c r="E29" s="29">
        <f>IFERROR(ROUNDUP((Tableau145[[#This Row],[Quantité de base estimé (kg)]]/Tableau145[[#This Row],[Masse Pot (Kg)]]),0),"?")</f>
        <v>23</v>
      </c>
      <c r="F29" s="24">
        <v>56.941000000000003</v>
      </c>
      <c r="G29" s="34">
        <f>ROW(Tableau145[[#This Row],[Quantité de base estimé (kg)]])</f>
        <v>29</v>
      </c>
      <c r="H29" s="34">
        <f>COLUMN(Tableau145[[#This Row],[Quantité de base estimé (kg)]])</f>
        <v>6</v>
      </c>
      <c r="I29" s="34"/>
      <c r="J29" s="30"/>
      <c r="K29" s="30"/>
      <c r="L29" s="30"/>
      <c r="M29" s="30"/>
    </row>
    <row r="30" spans="1:13" ht="14.25" x14ac:dyDescent="0.25">
      <c r="A30" s="22" t="s">
        <v>178</v>
      </c>
      <c r="B30" s="22" t="s">
        <v>167</v>
      </c>
      <c r="C3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30" s="22">
        <v>2.5</v>
      </c>
      <c r="E30" s="29">
        <f>IFERROR(ROUNDUP((Tableau145[[#This Row],[Quantité de base estimé (kg)]]/Tableau145[[#This Row],[Masse Pot (Kg)]]),0),"?")</f>
        <v>4</v>
      </c>
      <c r="F30" s="24">
        <v>10</v>
      </c>
      <c r="G30" s="34">
        <f>ROW(Tableau145[[#This Row],[Quantité de base estimé (kg)]])</f>
        <v>30</v>
      </c>
      <c r="H30" s="34">
        <f>COLUMN(Tableau145[[#This Row],[Quantité de base estimé (kg)]])</f>
        <v>6</v>
      </c>
      <c r="I30" s="34"/>
      <c r="J30" s="30"/>
      <c r="K30" s="30"/>
      <c r="L30" s="30"/>
      <c r="M30" s="30"/>
    </row>
    <row r="31" spans="1:13" ht="14.25" x14ac:dyDescent="0.25">
      <c r="A31" s="22" t="s">
        <v>143</v>
      </c>
      <c r="B31" s="22" t="s">
        <v>167</v>
      </c>
      <c r="C3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55.86</v>
      </c>
      <c r="D31" s="22">
        <v>1</v>
      </c>
      <c r="E31" s="29">
        <f>IFERROR(ROUNDUP((Tableau145[[#This Row],[Quantité de base estimé (kg)]]/Tableau145[[#This Row],[Masse Pot (Kg)]]),0),"?")</f>
        <v>56</v>
      </c>
      <c r="F31" s="24">
        <v>55.86</v>
      </c>
      <c r="G31" s="34">
        <f>ROW(Tableau145[[#This Row],[Quantité de base estimé (kg)]])</f>
        <v>31</v>
      </c>
      <c r="H31" s="34">
        <f>COLUMN(Tableau145[[#This Row],[Quantité de base estimé (kg)]])</f>
        <v>6</v>
      </c>
      <c r="I31" s="34"/>
      <c r="J31" s="30"/>
      <c r="K31" s="30"/>
      <c r="L31" s="30">
        <v>0.128</v>
      </c>
      <c r="M31" s="30"/>
    </row>
    <row r="32" spans="1:13" ht="14.25" x14ac:dyDescent="0.25">
      <c r="A32" s="22" t="s">
        <v>328</v>
      </c>
      <c r="B32" s="22" t="s">
        <v>167</v>
      </c>
      <c r="C3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32</v>
      </c>
      <c r="D32" s="22">
        <v>1</v>
      </c>
      <c r="E32" s="29">
        <f>IFERROR(ROUNDUP((Tableau145[[#This Row],[Quantité de base estimé (kg)]]/Tableau145[[#This Row],[Masse Pot (Kg)]]),0),"?")</f>
        <v>32</v>
      </c>
      <c r="F32" s="24">
        <v>32</v>
      </c>
      <c r="G32" s="34">
        <f>ROW(Tableau145[[#This Row],[Quantité de base estimé (kg)]])</f>
        <v>32</v>
      </c>
      <c r="H32" s="34">
        <f>COLUMN(Tableau145[[#This Row],[Quantité de base estimé (kg)]])</f>
        <v>6</v>
      </c>
      <c r="I32" s="34"/>
      <c r="J32" s="30"/>
      <c r="K32" s="30"/>
      <c r="L32" s="30"/>
      <c r="M32" s="30"/>
    </row>
    <row r="33" spans="1:13" ht="14.25" x14ac:dyDescent="0.25">
      <c r="A33" s="22" t="s">
        <v>329</v>
      </c>
      <c r="B33" s="22" t="s">
        <v>167</v>
      </c>
      <c r="C3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42.686999999999998</v>
      </c>
      <c r="D33" s="22">
        <v>1</v>
      </c>
      <c r="E33" s="29">
        <f>IFERROR(ROUNDUP((Tableau145[[#This Row],[Quantité de base estimé (kg)]]/Tableau145[[#This Row],[Masse Pot (Kg)]]),0),"?")</f>
        <v>43</v>
      </c>
      <c r="F33" s="24">
        <v>42.686999999999998</v>
      </c>
      <c r="G33" s="34">
        <f>ROW(Tableau145[[#This Row],[Quantité de base estimé (kg)]])</f>
        <v>33</v>
      </c>
      <c r="H33" s="34">
        <f>COLUMN(Tableau145[[#This Row],[Quantité de base estimé (kg)]])</f>
        <v>6</v>
      </c>
      <c r="I33" s="34"/>
      <c r="J33" s="30"/>
      <c r="K33" s="30"/>
      <c r="L33" s="30"/>
      <c r="M33" s="30"/>
    </row>
    <row r="34" spans="1:13" ht="14.25" x14ac:dyDescent="0.25">
      <c r="A34" s="22" t="s">
        <v>338</v>
      </c>
      <c r="B34" s="22" t="s">
        <v>167</v>
      </c>
      <c r="C3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33</v>
      </c>
      <c r="D34" s="22">
        <v>1</v>
      </c>
      <c r="E34" s="29">
        <f>IFERROR(ROUNDUP((Tableau145[[#This Row],[Quantité de base estimé (kg)]]/Tableau145[[#This Row],[Masse Pot (Kg)]]),0),"?")</f>
        <v>33</v>
      </c>
      <c r="F34" s="24">
        <v>33</v>
      </c>
      <c r="G34" s="34">
        <f>ROW(Tableau145[[#This Row],[Quantité de base estimé (kg)]])</f>
        <v>34</v>
      </c>
      <c r="H34" s="34">
        <f>COLUMN(Tableau145[[#This Row],[Quantité de base estimé (kg)]])</f>
        <v>6</v>
      </c>
      <c r="I34" s="34"/>
      <c r="J34" s="30"/>
      <c r="K34" s="30"/>
      <c r="L34" s="30"/>
      <c r="M34" s="30"/>
    </row>
    <row r="35" spans="1:13" ht="14.25" x14ac:dyDescent="0.25">
      <c r="A35" s="22" t="s">
        <v>330</v>
      </c>
      <c r="B35" s="22" t="s">
        <v>167</v>
      </c>
      <c r="C3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23.844999999999999</v>
      </c>
      <c r="D35" s="22">
        <v>1</v>
      </c>
      <c r="E35" s="29">
        <f>IFERROR(ROUNDUP((Tableau145[[#This Row],[Quantité de base estimé (kg)]]/Tableau145[[#This Row],[Masse Pot (Kg)]]),0),"?")</f>
        <v>24</v>
      </c>
      <c r="F35" s="24">
        <v>23.844999999999999</v>
      </c>
      <c r="G35" s="34">
        <f>ROW(Tableau145[[#This Row],[Quantité de base estimé (kg)]])</f>
        <v>35</v>
      </c>
      <c r="H35" s="34">
        <f>COLUMN(Tableau145[[#This Row],[Quantité de base estimé (kg)]])</f>
        <v>6</v>
      </c>
      <c r="I35" s="34"/>
      <c r="J35" s="30"/>
      <c r="K35" s="30"/>
      <c r="L35" s="30"/>
      <c r="M35" s="30"/>
    </row>
    <row r="36" spans="1:13" ht="14.25" x14ac:dyDescent="0.25">
      <c r="A36" s="22" t="s">
        <v>331</v>
      </c>
      <c r="B36" s="22" t="s">
        <v>167</v>
      </c>
      <c r="C3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48</v>
      </c>
      <c r="D36" s="22">
        <v>1</v>
      </c>
      <c r="E36" s="29">
        <f>IFERROR(ROUNDUP((Tableau145[[#This Row],[Quantité de base estimé (kg)]]/Tableau145[[#This Row],[Masse Pot (Kg)]]),0),"?")</f>
        <v>48</v>
      </c>
      <c r="F36" s="24">
        <v>48</v>
      </c>
      <c r="G36" s="34">
        <f>ROW(Tableau145[[#This Row],[Quantité de base estimé (kg)]])</f>
        <v>36</v>
      </c>
      <c r="H36" s="34">
        <f>COLUMN(Tableau145[[#This Row],[Quantité de base estimé (kg)]])</f>
        <v>6</v>
      </c>
      <c r="I36" s="34"/>
      <c r="J36" s="30"/>
      <c r="K36" s="30"/>
      <c r="L36" s="30">
        <v>0.44</v>
      </c>
      <c r="M36" s="30"/>
    </row>
    <row r="37" spans="1:13" ht="14.25" x14ac:dyDescent="0.25">
      <c r="A37" s="22" t="s">
        <v>332</v>
      </c>
      <c r="B37" s="22" t="s">
        <v>167</v>
      </c>
      <c r="C3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39</v>
      </c>
      <c r="D37" s="22">
        <v>1</v>
      </c>
      <c r="E37" s="29">
        <f>IFERROR(ROUNDUP((Tableau145[[#This Row],[Quantité de base estimé (kg)]]/Tableau145[[#This Row],[Masse Pot (Kg)]]),0),"?")</f>
        <v>39</v>
      </c>
      <c r="F37" s="24">
        <v>39</v>
      </c>
      <c r="G37" s="34">
        <f>ROW(Tableau145[[#This Row],[Quantité de base estimé (kg)]])</f>
        <v>37</v>
      </c>
      <c r="H37" s="34">
        <f>COLUMN(Tableau145[[#This Row],[Quantité de base estimé (kg)]])</f>
        <v>6</v>
      </c>
      <c r="I37" s="34"/>
      <c r="J37" s="30"/>
      <c r="K37" s="30"/>
      <c r="L37" s="30"/>
      <c r="M37" s="30"/>
    </row>
    <row r="38" spans="1:13" ht="14.25" x14ac:dyDescent="0.25">
      <c r="A38" s="22" t="s">
        <v>333</v>
      </c>
      <c r="B38" s="22" t="s">
        <v>167</v>
      </c>
      <c r="C3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32.795000000000002</v>
      </c>
      <c r="D38" s="22">
        <v>1</v>
      </c>
      <c r="E38" s="29">
        <f>IFERROR(ROUNDUP((Tableau145[[#This Row],[Quantité de base estimé (kg)]]/Tableau145[[#This Row],[Masse Pot (Kg)]]),0),"?")</f>
        <v>33</v>
      </c>
      <c r="F38" s="24">
        <v>32.795000000000002</v>
      </c>
      <c r="G38" s="34">
        <f>ROW(Tableau145[[#This Row],[Quantité de base estimé (kg)]])</f>
        <v>38</v>
      </c>
      <c r="H38" s="34">
        <f>COLUMN(Tableau145[[#This Row],[Quantité de base estimé (kg)]])</f>
        <v>6</v>
      </c>
      <c r="I38" s="34"/>
      <c r="J38" s="30"/>
      <c r="K38" s="30"/>
      <c r="L38" s="30"/>
      <c r="M38" s="30"/>
    </row>
    <row r="39" spans="1:13" ht="14.25" x14ac:dyDescent="0.25">
      <c r="A39" s="22" t="s">
        <v>334</v>
      </c>
      <c r="B39" s="22" t="s">
        <v>167</v>
      </c>
      <c r="C3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41.311999999999998</v>
      </c>
      <c r="D39" s="22">
        <v>1</v>
      </c>
      <c r="E39" s="29">
        <f>IFERROR(ROUNDUP((Tableau145[[#This Row],[Quantité de base estimé (kg)]]/Tableau145[[#This Row],[Masse Pot (Kg)]]),0),"?")</f>
        <v>42</v>
      </c>
      <c r="F39" s="24">
        <v>41.311999999999998</v>
      </c>
      <c r="G39" s="34">
        <f>ROW(Tableau145[[#This Row],[Quantité de base estimé (kg)]])</f>
        <v>39</v>
      </c>
      <c r="H39" s="34">
        <f>COLUMN(Tableau145[[#This Row],[Quantité de base estimé (kg)]])</f>
        <v>6</v>
      </c>
      <c r="I39" s="34"/>
      <c r="J39" s="30"/>
      <c r="K39" s="30"/>
      <c r="L39" s="30"/>
      <c r="M39" s="30"/>
    </row>
    <row r="40" spans="1:13" ht="28.5" x14ac:dyDescent="0.25">
      <c r="A40" s="22" t="s">
        <v>335</v>
      </c>
      <c r="B40" s="22" t="s">
        <v>167</v>
      </c>
      <c r="C4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</v>
      </c>
      <c r="D40" s="22">
        <v>1</v>
      </c>
      <c r="E40" s="29">
        <f>IFERROR(ROUNDUP((Tableau145[[#This Row],[Quantité de base estimé (kg)]]/Tableau145[[#This Row],[Masse Pot (Kg)]]),0),"?")</f>
        <v>2</v>
      </c>
      <c r="F40" s="24">
        <v>2</v>
      </c>
      <c r="G40" s="34">
        <f>ROW(Tableau145[[#This Row],[Quantité de base estimé (kg)]])</f>
        <v>40</v>
      </c>
      <c r="H40" s="34">
        <f>COLUMN(Tableau145[[#This Row],[Quantité de base estimé (kg)]])</f>
        <v>6</v>
      </c>
      <c r="I40" s="34"/>
      <c r="J40" s="30"/>
      <c r="K40" s="30"/>
      <c r="L40" s="30"/>
      <c r="M40" s="30"/>
    </row>
    <row r="41" spans="1:13" ht="14.25" x14ac:dyDescent="0.25">
      <c r="A41" s="22" t="s">
        <v>336</v>
      </c>
      <c r="B41" s="22" t="s">
        <v>167</v>
      </c>
      <c r="C4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28.262</v>
      </c>
      <c r="D41" s="22">
        <v>1</v>
      </c>
      <c r="E41" s="29">
        <f>IFERROR(ROUNDUP((Tableau145[[#This Row],[Quantité de base estimé (kg)]]/Tableau145[[#This Row],[Masse Pot (Kg)]]),0),"?")</f>
        <v>29</v>
      </c>
      <c r="F41" s="24">
        <v>28.262</v>
      </c>
      <c r="G41" s="34">
        <f>ROW(Tableau145[[#This Row],[Quantité de base estimé (kg)]])</f>
        <v>41</v>
      </c>
      <c r="H41" s="34">
        <f>COLUMN(Tableau145[[#This Row],[Quantité de base estimé (kg)]])</f>
        <v>6</v>
      </c>
      <c r="I41" s="34"/>
      <c r="J41" s="30"/>
      <c r="K41" s="30"/>
      <c r="L41" s="30">
        <v>0.49199999999999999</v>
      </c>
      <c r="M41" s="30"/>
    </row>
    <row r="42" spans="1:13" ht="14.25" x14ac:dyDescent="0.25">
      <c r="A42" s="22" t="s">
        <v>337</v>
      </c>
      <c r="B42" s="22" t="s">
        <v>167</v>
      </c>
      <c r="C4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38.628999999999998</v>
      </c>
      <c r="D42" s="22">
        <v>1</v>
      </c>
      <c r="E42" s="29">
        <f>IFERROR(ROUNDUP((Tableau145[[#This Row],[Quantité de base estimé (kg)]]/Tableau145[[#This Row],[Masse Pot (Kg)]]),0),"?")</f>
        <v>39</v>
      </c>
      <c r="F42" s="24">
        <v>38.628999999999998</v>
      </c>
      <c r="G42" s="34">
        <f>ROW(Tableau145[[#This Row],[Quantité de base estimé (kg)]])</f>
        <v>42</v>
      </c>
      <c r="H42" s="34">
        <f>COLUMN(Tableau145[[#This Row],[Quantité de base estimé (kg)]])</f>
        <v>6</v>
      </c>
      <c r="I42" s="34"/>
      <c r="J42" s="30"/>
      <c r="K42" s="30"/>
      <c r="L42" s="30"/>
      <c r="M42" s="30"/>
    </row>
    <row r="43" spans="1:13" ht="14.25" x14ac:dyDescent="0.25">
      <c r="A43" s="22" t="s">
        <v>141</v>
      </c>
      <c r="B43" s="22" t="s">
        <v>167</v>
      </c>
      <c r="C4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37.363</v>
      </c>
      <c r="D43" s="22">
        <v>1</v>
      </c>
      <c r="E43" s="29">
        <f>IFERROR(ROUNDUP((Tableau145[[#This Row],[Quantité de base estimé (kg)]]/Tableau145[[#This Row],[Masse Pot (Kg)]]),0),"?")</f>
        <v>38</v>
      </c>
      <c r="F43" s="24">
        <v>37.363</v>
      </c>
      <c r="G43" s="34">
        <f>ROW(Tableau145[[#This Row],[Quantité de base estimé (kg)]])</f>
        <v>43</v>
      </c>
      <c r="H43" s="34">
        <f>COLUMN(Tableau145[[#This Row],[Quantité de base estimé (kg)]])</f>
        <v>6</v>
      </c>
      <c r="I43" s="34"/>
      <c r="J43" s="30"/>
      <c r="K43" s="30"/>
      <c r="L43" s="30">
        <v>0.49199999999999999</v>
      </c>
      <c r="M43" s="30"/>
    </row>
    <row r="44" spans="1:13" ht="28.5" x14ac:dyDescent="0.25">
      <c r="A44" s="22" t="s">
        <v>179</v>
      </c>
      <c r="B44" s="22" t="s">
        <v>167</v>
      </c>
      <c r="C4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12.5</v>
      </c>
      <c r="D44" s="22">
        <v>2.5</v>
      </c>
      <c r="E44" s="29">
        <f>IFERROR(ROUNDUP((Tableau145[[#This Row],[Quantité de base estimé (kg)]]/Tableau145[[#This Row],[Masse Pot (Kg)]]),0),"?")</f>
        <v>5</v>
      </c>
      <c r="F44" s="24">
        <v>12.5</v>
      </c>
      <c r="G44" s="34">
        <f>ROW(Tableau145[[#This Row],[Quantité de base estimé (kg)]])</f>
        <v>44</v>
      </c>
      <c r="H44" s="34">
        <f>COLUMN(Tableau145[[#This Row],[Quantité de base estimé (kg)]])</f>
        <v>6</v>
      </c>
      <c r="I44" s="34"/>
      <c r="J44" s="30"/>
      <c r="K44" s="30"/>
      <c r="L44" s="30">
        <v>9.8000000000000004E-2</v>
      </c>
      <c r="M44" s="30"/>
    </row>
    <row r="45" spans="1:13" ht="14.25" x14ac:dyDescent="0.25">
      <c r="A45" s="22" t="s">
        <v>221</v>
      </c>
      <c r="B45" s="22" t="s">
        <v>167</v>
      </c>
      <c r="C4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45" s="22">
        <v>1</v>
      </c>
      <c r="E45" s="29">
        <f>IFERROR(ROUNDUP((Tableau145[[#This Row],[Quantité de base estimé (kg)]]/Tableau145[[#This Row],[Masse Pot (Kg)]]),0),"?")</f>
        <v>0</v>
      </c>
      <c r="F45" s="24">
        <v>0</v>
      </c>
      <c r="G45" s="34">
        <f>ROW(Tableau145[[#This Row],[Quantité de base estimé (kg)]])</f>
        <v>45</v>
      </c>
      <c r="H45" s="34">
        <f>COLUMN(Tableau145[[#This Row],[Quantité de base estimé (kg)]])</f>
        <v>6</v>
      </c>
      <c r="I45" s="34" t="str">
        <f>IF((Tableau145[[#This Row],[Quantité de base estimé (kg)]]&lt;=50),"A commander","stock correct")</f>
        <v>A commander</v>
      </c>
      <c r="J45" s="30"/>
      <c r="K45" s="30"/>
      <c r="L45" s="30"/>
      <c r="M45" s="30"/>
    </row>
    <row r="46" spans="1:13" ht="14.25" x14ac:dyDescent="0.25">
      <c r="A46" s="22" t="s">
        <v>220</v>
      </c>
      <c r="B46" s="22" t="s">
        <v>167</v>
      </c>
      <c r="C4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35.399000000000001</v>
      </c>
      <c r="D46" s="22">
        <v>2.5</v>
      </c>
      <c r="E46" s="29">
        <f>IFERROR(ROUNDUP((Tableau145[[#This Row],[Quantité de base estimé (kg)]]/Tableau145[[#This Row],[Masse Pot (Kg)]]),0),"?")</f>
        <v>15</v>
      </c>
      <c r="F46" s="24">
        <v>35.399000000000001</v>
      </c>
      <c r="G46" s="34">
        <f>ROW(Tableau145[[#This Row],[Quantité de base estimé (kg)]])</f>
        <v>46</v>
      </c>
      <c r="H46" s="34">
        <f>COLUMN(Tableau145[[#This Row],[Quantité de base estimé (kg)]])</f>
        <v>6</v>
      </c>
      <c r="I46" s="34" t="str">
        <f>IF((Tableau145[[#This Row],[Quantité de base estimé (kg)]]&lt;=50),"A commander","stock correct")</f>
        <v>A commander</v>
      </c>
      <c r="J46" s="30"/>
      <c r="K46" s="30"/>
      <c r="L46" s="30"/>
      <c r="M46" s="30"/>
    </row>
    <row r="47" spans="1:13" ht="14.25" x14ac:dyDescent="0.25">
      <c r="A47" s="22" t="s">
        <v>180</v>
      </c>
      <c r="B47" s="22" t="s">
        <v>167</v>
      </c>
      <c r="C4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47" s="22" t="s">
        <v>89</v>
      </c>
      <c r="E47" s="29" t="str">
        <f>IFERROR(ROUNDUP((Tableau145[[#This Row],[Quantité de base estimé (kg)]]/Tableau145[[#This Row],[Masse Pot (Kg)]]),0),"?")</f>
        <v>?</v>
      </c>
      <c r="F47" s="24">
        <v>0</v>
      </c>
      <c r="G47" s="34">
        <f>ROW(Tableau145[[#This Row],[Quantité de base estimé (kg)]])</f>
        <v>47</v>
      </c>
      <c r="H47" s="34">
        <f>COLUMN(Tableau145[[#This Row],[Quantité de base estimé (kg)]])</f>
        <v>6</v>
      </c>
      <c r="I47" s="34"/>
      <c r="J47" s="30"/>
      <c r="K47" s="30"/>
      <c r="L47" s="30"/>
      <c r="M47" s="30"/>
    </row>
    <row r="48" spans="1:13" ht="14.25" x14ac:dyDescent="0.25">
      <c r="A48" s="22" t="s">
        <v>181</v>
      </c>
      <c r="B48" s="22" t="s">
        <v>167</v>
      </c>
      <c r="C4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48" s="22">
        <v>1</v>
      </c>
      <c r="E48" s="29">
        <f>IFERROR(ROUNDUP((Tableau145[[#This Row],[Quantité de base estimé (kg)]]/Tableau145[[#This Row],[Masse Pot (Kg)]]),0),"?")</f>
        <v>4</v>
      </c>
      <c r="F48" s="24">
        <v>4</v>
      </c>
      <c r="G48" s="34">
        <f>ROW(Tableau145[[#This Row],[Quantité de base estimé (kg)]])</f>
        <v>48</v>
      </c>
      <c r="H48" s="34">
        <f>COLUMN(Tableau145[[#This Row],[Quantité de base estimé (kg)]])</f>
        <v>6</v>
      </c>
      <c r="I48" s="34"/>
      <c r="J48" s="30"/>
      <c r="K48" s="30"/>
      <c r="L48" s="30"/>
      <c r="M48" s="30"/>
    </row>
    <row r="49" spans="1:13" ht="14.25" x14ac:dyDescent="0.25">
      <c r="A49" s="22" t="s">
        <v>222</v>
      </c>
      <c r="B49" s="22" t="s">
        <v>167</v>
      </c>
      <c r="C4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</v>
      </c>
      <c r="D49" s="22">
        <v>1</v>
      </c>
      <c r="E49" s="29">
        <f>IFERROR(ROUNDUP((Tableau145[[#This Row],[Quantité de base estimé (kg)]]/Tableau145[[#This Row],[Masse Pot (Kg)]]),0),"?")</f>
        <v>2</v>
      </c>
      <c r="F49" s="24">
        <v>2</v>
      </c>
      <c r="G49" s="34">
        <f>ROW(Tableau145[[#This Row],[Quantité de base estimé (kg)]])</f>
        <v>49</v>
      </c>
      <c r="H49" s="34">
        <f>COLUMN(Tableau145[[#This Row],[Quantité de base estimé (kg)]])</f>
        <v>6</v>
      </c>
      <c r="I49" s="34"/>
      <c r="J49" s="30"/>
      <c r="K49" s="30"/>
      <c r="L49" s="30"/>
      <c r="M49" s="30"/>
    </row>
    <row r="50" spans="1:13" ht="14.25" x14ac:dyDescent="0.25">
      <c r="A50" s="22" t="s">
        <v>223</v>
      </c>
      <c r="B50" s="22" t="s">
        <v>167</v>
      </c>
      <c r="C5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</v>
      </c>
      <c r="D50" s="22">
        <v>1</v>
      </c>
      <c r="E50" s="29">
        <f>IFERROR(ROUNDUP((Tableau145[[#This Row],[Quantité de base estimé (kg)]]/Tableau145[[#This Row],[Masse Pot (Kg)]]),0),"?")</f>
        <v>8</v>
      </c>
      <c r="F50" s="24">
        <v>8</v>
      </c>
      <c r="G50" s="34">
        <f>ROW(Tableau145[[#This Row],[Quantité de base estimé (kg)]])</f>
        <v>50</v>
      </c>
      <c r="H50" s="34">
        <f>COLUMN(Tableau145[[#This Row],[Quantité de base estimé (kg)]])</f>
        <v>6</v>
      </c>
      <c r="I50" s="34"/>
      <c r="J50" s="30"/>
      <c r="K50" s="30"/>
      <c r="L50" s="30"/>
      <c r="M50" s="30"/>
    </row>
    <row r="51" spans="1:13" ht="14.25" x14ac:dyDescent="0.25">
      <c r="A51" s="22" t="s">
        <v>182</v>
      </c>
      <c r="B51" s="22" t="s">
        <v>167</v>
      </c>
      <c r="C5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51" s="22">
        <v>1</v>
      </c>
      <c r="E51" s="29">
        <f>IFERROR(ROUNDUP((Tableau145[[#This Row],[Quantité de base estimé (kg)]]/Tableau145[[#This Row],[Masse Pot (Kg)]]),0),"?")</f>
        <v>4</v>
      </c>
      <c r="F51" s="24">
        <v>4</v>
      </c>
      <c r="G51" s="34">
        <f>ROW(Tableau145[[#This Row],[Quantité de base estimé (kg)]])</f>
        <v>51</v>
      </c>
      <c r="H51" s="34">
        <f>COLUMN(Tableau145[[#This Row],[Quantité de base estimé (kg)]])</f>
        <v>6</v>
      </c>
      <c r="I51" s="34"/>
      <c r="J51" s="30"/>
      <c r="K51" s="30"/>
      <c r="L51" s="30"/>
      <c r="M51" s="30"/>
    </row>
    <row r="52" spans="1:13" ht="14.25" x14ac:dyDescent="0.25">
      <c r="A52" s="22" t="s">
        <v>224</v>
      </c>
      <c r="B52" s="22" t="s">
        <v>167</v>
      </c>
      <c r="C5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7.5</v>
      </c>
      <c r="D52" s="22">
        <v>2.5</v>
      </c>
      <c r="E52" s="29">
        <f>IFERROR(ROUNDUP((Tableau145[[#This Row],[Quantité de base estimé (kg)]]/Tableau145[[#This Row],[Masse Pot (Kg)]]),0),"?")</f>
        <v>3</v>
      </c>
      <c r="F52" s="24">
        <v>7.5</v>
      </c>
      <c r="G52" s="34">
        <f>ROW(Tableau145[[#This Row],[Quantité de base estimé (kg)]])</f>
        <v>52</v>
      </c>
      <c r="H52" s="34">
        <f>COLUMN(Tableau145[[#This Row],[Quantité de base estimé (kg)]])</f>
        <v>6</v>
      </c>
      <c r="I52" s="34"/>
      <c r="J52" s="30"/>
      <c r="K52" s="30"/>
      <c r="L52" s="30"/>
      <c r="M52" s="30"/>
    </row>
    <row r="53" spans="1:13" ht="14.25" x14ac:dyDescent="0.25">
      <c r="A53" s="22" t="s">
        <v>225</v>
      </c>
      <c r="B53" s="22" t="s">
        <v>167</v>
      </c>
      <c r="C5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32.5</v>
      </c>
      <c r="D53" s="22">
        <v>2.5</v>
      </c>
      <c r="E53" s="29">
        <f>IFERROR(ROUNDUP((Tableau145[[#This Row],[Quantité de base estimé (kg)]]/Tableau145[[#This Row],[Masse Pot (Kg)]]),0),"?")</f>
        <v>13</v>
      </c>
      <c r="F53" s="24">
        <v>32.5</v>
      </c>
      <c r="G53" s="34">
        <f>ROW(Tableau145[[#This Row],[Quantité de base estimé (kg)]])</f>
        <v>53</v>
      </c>
      <c r="H53" s="34">
        <f>COLUMN(Tableau145[[#This Row],[Quantité de base estimé (kg)]])</f>
        <v>6</v>
      </c>
      <c r="I53" s="34"/>
      <c r="J53" s="30"/>
      <c r="K53" s="30"/>
      <c r="L53" s="30"/>
      <c r="M53" s="30"/>
    </row>
    <row r="54" spans="1:13" ht="14.25" x14ac:dyDescent="0.25">
      <c r="A54" s="22" t="s">
        <v>226</v>
      </c>
      <c r="B54" s="22" t="s">
        <v>167</v>
      </c>
      <c r="C5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50</v>
      </c>
      <c r="D54" s="22">
        <v>2.5</v>
      </c>
      <c r="E54" s="29">
        <f>IFERROR(ROUNDUP((Tableau145[[#This Row],[Quantité de base estimé (kg)]]/Tableau145[[#This Row],[Masse Pot (Kg)]]),0),"?")</f>
        <v>20</v>
      </c>
      <c r="F54" s="24">
        <v>50</v>
      </c>
      <c r="G54" s="34">
        <f>ROW(Tableau145[[#This Row],[Quantité de base estimé (kg)]])</f>
        <v>54</v>
      </c>
      <c r="H54" s="34">
        <f>COLUMN(Tableau145[[#This Row],[Quantité de base estimé (kg)]])</f>
        <v>6</v>
      </c>
      <c r="I54" s="34"/>
      <c r="J54" s="30"/>
      <c r="K54" s="30"/>
      <c r="L54" s="30"/>
      <c r="M54" s="30"/>
    </row>
    <row r="55" spans="1:13" ht="14.25" x14ac:dyDescent="0.25">
      <c r="A55" s="22" t="s">
        <v>183</v>
      </c>
      <c r="B55" s="22" t="s">
        <v>167</v>
      </c>
      <c r="C5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55" s="22" t="s">
        <v>89</v>
      </c>
      <c r="E55" s="29" t="str">
        <f>IFERROR(ROUNDUP((Tableau145[[#This Row],[Quantité de base estimé (kg)]]/Tableau145[[#This Row],[Masse Pot (Kg)]]),0),"?")</f>
        <v>?</v>
      </c>
      <c r="F55" s="24">
        <v>0</v>
      </c>
      <c r="G55" s="34">
        <f>ROW(Tableau145[[#This Row],[Quantité de base estimé (kg)]])</f>
        <v>55</v>
      </c>
      <c r="H55" s="34">
        <f>COLUMN(Tableau145[[#This Row],[Quantité de base estimé (kg)]])</f>
        <v>6</v>
      </c>
      <c r="I55" s="34"/>
      <c r="J55" s="30"/>
      <c r="K55" s="30"/>
      <c r="L55" s="30"/>
      <c r="M55" s="30"/>
    </row>
    <row r="56" spans="1:13" ht="14.25" x14ac:dyDescent="0.25">
      <c r="A56" s="22" t="s">
        <v>184</v>
      </c>
      <c r="B56" s="22" t="s">
        <v>167</v>
      </c>
      <c r="C5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56" s="22">
        <v>1</v>
      </c>
      <c r="E56" s="29">
        <f>IFERROR(ROUNDUP((Tableau145[[#This Row],[Quantité de base estimé (kg)]]/Tableau145[[#This Row],[Masse Pot (Kg)]]),0),"?")</f>
        <v>5</v>
      </c>
      <c r="F56" s="24">
        <v>5</v>
      </c>
      <c r="G56" s="34">
        <f>ROW(Tableau145[[#This Row],[Quantité de base estimé (kg)]])</f>
        <v>56</v>
      </c>
      <c r="H56" s="34">
        <f>COLUMN(Tableau145[[#This Row],[Quantité de base estimé (kg)]])</f>
        <v>6</v>
      </c>
      <c r="I56" s="34"/>
      <c r="J56" s="30"/>
      <c r="K56" s="30"/>
      <c r="L56" s="30"/>
      <c r="M56" s="30"/>
    </row>
    <row r="57" spans="1:13" ht="14.25" x14ac:dyDescent="0.25">
      <c r="A57" s="22" t="s">
        <v>227</v>
      </c>
      <c r="B57" s="22" t="s">
        <v>167</v>
      </c>
      <c r="C5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57" s="22">
        <v>2.5</v>
      </c>
      <c r="E57" s="29">
        <f>IFERROR(ROUNDUP((Tableau145[[#This Row],[Quantité de base estimé (kg)]]/Tableau145[[#This Row],[Masse Pot (Kg)]]),0),"?")</f>
        <v>4</v>
      </c>
      <c r="F57" s="24">
        <v>10</v>
      </c>
      <c r="G57" s="34">
        <f>ROW(Tableau145[[#This Row],[Quantité de base estimé (kg)]])</f>
        <v>57</v>
      </c>
      <c r="H57" s="34">
        <f>COLUMN(Tableau145[[#This Row],[Quantité de base estimé (kg)]])</f>
        <v>6</v>
      </c>
      <c r="I57" s="34"/>
      <c r="J57" s="30"/>
      <c r="K57" s="30"/>
      <c r="L57" s="30"/>
      <c r="M57" s="30"/>
    </row>
    <row r="58" spans="1:13" ht="14.25" x14ac:dyDescent="0.25">
      <c r="A58" s="22" t="s">
        <v>185</v>
      </c>
      <c r="B58" s="22" t="s">
        <v>167</v>
      </c>
      <c r="C5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58" s="22" t="s">
        <v>89</v>
      </c>
      <c r="E58" s="29" t="str">
        <f>IFERROR(ROUNDUP((Tableau145[[#This Row],[Quantité de base estimé (kg)]]/Tableau145[[#This Row],[Masse Pot (Kg)]]),0),"?")</f>
        <v>?</v>
      </c>
      <c r="F58" s="24">
        <v>0</v>
      </c>
      <c r="G58" s="34">
        <f>ROW(Tableau145[[#This Row],[Quantité de base estimé (kg)]])</f>
        <v>58</v>
      </c>
      <c r="H58" s="34">
        <f>COLUMN(Tableau145[[#This Row],[Quantité de base estimé (kg)]])</f>
        <v>6</v>
      </c>
      <c r="I58" s="34"/>
      <c r="J58" s="30"/>
      <c r="K58" s="30"/>
      <c r="L58" s="30"/>
      <c r="M58" s="30"/>
    </row>
    <row r="59" spans="1:13" ht="14.25" x14ac:dyDescent="0.25">
      <c r="A59" s="22" t="s">
        <v>228</v>
      </c>
      <c r="B59" s="22" t="s">
        <v>167</v>
      </c>
      <c r="C5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59" s="22">
        <v>2.5</v>
      </c>
      <c r="E59" s="29">
        <f>IFERROR(ROUNDUP((Tableau145[[#This Row],[Quantité de base estimé (kg)]]/Tableau145[[#This Row],[Masse Pot (Kg)]]),0),"?")</f>
        <v>4</v>
      </c>
      <c r="F59" s="24">
        <v>10</v>
      </c>
      <c r="G59" s="34">
        <f>ROW(Tableau145[[#This Row],[Quantité de base estimé (kg)]])</f>
        <v>59</v>
      </c>
      <c r="H59" s="34">
        <f>COLUMN(Tableau145[[#This Row],[Quantité de base estimé (kg)]])</f>
        <v>6</v>
      </c>
      <c r="I59" s="34"/>
      <c r="J59" s="30"/>
      <c r="K59" s="30"/>
      <c r="L59" s="30"/>
      <c r="M59" s="30"/>
    </row>
    <row r="60" spans="1:13" ht="14.25" x14ac:dyDescent="0.25">
      <c r="A60" s="22" t="s">
        <v>229</v>
      </c>
      <c r="B60" s="22" t="s">
        <v>167</v>
      </c>
      <c r="C6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12.5</v>
      </c>
      <c r="D60" s="22">
        <v>2.5</v>
      </c>
      <c r="E60" s="29">
        <f>IFERROR(ROUNDUP((Tableau145[[#This Row],[Quantité de base estimé (kg)]]/Tableau145[[#This Row],[Masse Pot (Kg)]]),0),"?")</f>
        <v>5</v>
      </c>
      <c r="F60" s="24">
        <v>12.5</v>
      </c>
      <c r="G60" s="34">
        <f>ROW(Tableau145[[#This Row],[Quantité de base estimé (kg)]])</f>
        <v>60</v>
      </c>
      <c r="H60" s="34">
        <f>COLUMN(Tableau145[[#This Row],[Quantité de base estimé (kg)]])</f>
        <v>6</v>
      </c>
      <c r="I60" s="34"/>
      <c r="J60" s="30"/>
      <c r="K60" s="30"/>
      <c r="L60" s="30"/>
      <c r="M60" s="30"/>
    </row>
    <row r="61" spans="1:13" ht="14.25" x14ac:dyDescent="0.25">
      <c r="A61" s="22" t="s">
        <v>230</v>
      </c>
      <c r="B61" s="22" t="s">
        <v>167</v>
      </c>
      <c r="C6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61" s="22">
        <v>1</v>
      </c>
      <c r="E61" s="29">
        <f>IFERROR(ROUNDUP((Tableau145[[#This Row],[Quantité de base estimé (kg)]]/Tableau145[[#This Row],[Masse Pot (Kg)]]),0),"?")</f>
        <v>5</v>
      </c>
      <c r="F61" s="24">
        <v>5</v>
      </c>
      <c r="G61" s="34">
        <f>ROW(Tableau145[[#This Row],[Quantité de base estimé (kg)]])</f>
        <v>61</v>
      </c>
      <c r="H61" s="34">
        <f>COLUMN(Tableau145[[#This Row],[Quantité de base estimé (kg)]])</f>
        <v>6</v>
      </c>
      <c r="I61" s="34"/>
      <c r="J61" s="30"/>
      <c r="K61" s="30"/>
      <c r="L61" s="30"/>
      <c r="M61" s="30"/>
    </row>
    <row r="62" spans="1:13" ht="14.25" x14ac:dyDescent="0.25">
      <c r="A62" s="22" t="s">
        <v>186</v>
      </c>
      <c r="B62" s="22" t="s">
        <v>167</v>
      </c>
      <c r="C6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22.5</v>
      </c>
      <c r="D62" s="22">
        <v>2.5</v>
      </c>
      <c r="E62" s="29">
        <f>IFERROR(ROUNDUP((Tableau145[[#This Row],[Quantité de base estimé (kg)]]/Tableau145[[#This Row],[Masse Pot (Kg)]]),0),"?")</f>
        <v>9</v>
      </c>
      <c r="F62" s="24">
        <v>22.5</v>
      </c>
      <c r="G62" s="34">
        <f>ROW(Tableau145[[#This Row],[Quantité de base estimé (kg)]])</f>
        <v>62</v>
      </c>
      <c r="H62" s="34">
        <f>COLUMN(Tableau145[[#This Row],[Quantité de base estimé (kg)]])</f>
        <v>6</v>
      </c>
      <c r="I62" s="34"/>
      <c r="J62" s="30"/>
      <c r="K62" s="30"/>
      <c r="L62" s="30"/>
      <c r="M62" s="30"/>
    </row>
    <row r="63" spans="1:13" ht="14.25" x14ac:dyDescent="0.25">
      <c r="A63" s="22" t="s">
        <v>187</v>
      </c>
      <c r="B63" s="22" t="s">
        <v>167</v>
      </c>
      <c r="C6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70</v>
      </c>
      <c r="D63" s="22">
        <v>2.5</v>
      </c>
      <c r="E63" s="29">
        <f>IFERROR(ROUNDUP((Tableau145[[#This Row],[Quantité de base estimé (kg)]]/Tableau145[[#This Row],[Masse Pot (Kg)]]),0),"?")</f>
        <v>28</v>
      </c>
      <c r="F63" s="24">
        <v>70</v>
      </c>
      <c r="G63" s="34">
        <f>ROW(Tableau145[[#This Row],[Quantité de base estimé (kg)]])</f>
        <v>63</v>
      </c>
      <c r="H63" s="34">
        <f>COLUMN(Tableau145[[#This Row],[Quantité de base estimé (kg)]])</f>
        <v>6</v>
      </c>
      <c r="I63" s="34"/>
      <c r="J63" s="30"/>
      <c r="K63" s="30"/>
      <c r="L63" s="30"/>
      <c r="M63" s="30"/>
    </row>
    <row r="64" spans="1:13" ht="14.25" x14ac:dyDescent="0.25">
      <c r="A64" s="22" t="s">
        <v>231</v>
      </c>
      <c r="B64" s="22" t="s">
        <v>167</v>
      </c>
      <c r="C6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12.5</v>
      </c>
      <c r="D64" s="22">
        <v>2.5</v>
      </c>
      <c r="E64" s="29">
        <f>IFERROR(ROUNDUP((Tableau145[[#This Row],[Quantité de base estimé (kg)]]/Tableau145[[#This Row],[Masse Pot (Kg)]]),0),"?")</f>
        <v>5</v>
      </c>
      <c r="F64" s="24">
        <v>12.5</v>
      </c>
      <c r="G64" s="34">
        <f>ROW(Tableau145[[#This Row],[Quantité de base estimé (kg)]])</f>
        <v>64</v>
      </c>
      <c r="H64" s="34">
        <f>COLUMN(Tableau145[[#This Row],[Quantité de base estimé (kg)]])</f>
        <v>6</v>
      </c>
      <c r="I64" s="34"/>
      <c r="J64" s="30"/>
      <c r="K64" s="30"/>
      <c r="L64" s="30">
        <v>0.44</v>
      </c>
      <c r="M64" s="30"/>
    </row>
    <row r="65" spans="1:13" ht="14.25" x14ac:dyDescent="0.25">
      <c r="A65" s="22" t="s">
        <v>232</v>
      </c>
      <c r="B65" s="22" t="s">
        <v>167</v>
      </c>
      <c r="C6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65" s="22">
        <v>2.5</v>
      </c>
      <c r="E65" s="29">
        <f>IFERROR(ROUNDUP((Tableau145[[#This Row],[Quantité de base estimé (kg)]]/Tableau145[[#This Row],[Masse Pot (Kg)]]),0),"?")</f>
        <v>2</v>
      </c>
      <c r="F65" s="24">
        <v>5</v>
      </c>
      <c r="G65" s="34">
        <f>ROW(Tableau145[[#This Row],[Quantité de base estimé (kg)]])</f>
        <v>65</v>
      </c>
      <c r="H65" s="34">
        <f>COLUMN(Tableau145[[#This Row],[Quantité de base estimé (kg)]])</f>
        <v>6</v>
      </c>
      <c r="I65" s="34"/>
      <c r="J65" s="30"/>
      <c r="K65" s="30"/>
      <c r="L65" s="30"/>
      <c r="M65" s="30"/>
    </row>
    <row r="66" spans="1:13" ht="14.25" x14ac:dyDescent="0.25">
      <c r="A66" s="22" t="s">
        <v>188</v>
      </c>
      <c r="B66" s="22" t="s">
        <v>189</v>
      </c>
      <c r="C6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66" s="22" t="s">
        <v>89</v>
      </c>
      <c r="E66" s="29" t="str">
        <f>IFERROR(ROUNDUP((Tableau145[[#This Row],[Quantité de base estimé (kg)]]/Tableau145[[#This Row],[Masse Pot (Kg)]]),0),"?")</f>
        <v>?</v>
      </c>
      <c r="F66" s="24">
        <v>0</v>
      </c>
      <c r="G66" s="34">
        <f>ROW(Tableau145[[#This Row],[Quantité de base estimé (kg)]])</f>
        <v>66</v>
      </c>
      <c r="H66" s="34">
        <f>COLUMN(Tableau145[[#This Row],[Quantité de base estimé (kg)]])</f>
        <v>6</v>
      </c>
      <c r="I66" s="34"/>
      <c r="J66" s="30"/>
      <c r="K66" s="30"/>
      <c r="L66" s="30"/>
      <c r="M66" s="30"/>
    </row>
    <row r="67" spans="1:13" ht="14.25" x14ac:dyDescent="0.25">
      <c r="A67" s="22" t="s">
        <v>190</v>
      </c>
      <c r="B67" s="22" t="s">
        <v>189</v>
      </c>
      <c r="C6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67" s="22" t="s">
        <v>89</v>
      </c>
      <c r="E67" s="29" t="str">
        <f>IFERROR(ROUNDUP((Tableau145[[#This Row],[Quantité de base estimé (kg)]]/Tableau145[[#This Row],[Masse Pot (Kg)]]),0),"?")</f>
        <v>?</v>
      </c>
      <c r="F67" s="24">
        <v>0</v>
      </c>
      <c r="G67" s="34">
        <f>ROW(Tableau145[[#This Row],[Quantité de base estimé (kg)]])</f>
        <v>67</v>
      </c>
      <c r="H67" s="34">
        <f>COLUMN(Tableau145[[#This Row],[Quantité de base estimé (kg)]])</f>
        <v>6</v>
      </c>
      <c r="I67" s="34"/>
      <c r="J67" s="30"/>
      <c r="K67" s="30"/>
      <c r="L67" s="30"/>
      <c r="M67" s="30"/>
    </row>
    <row r="68" spans="1:13" ht="14.25" x14ac:dyDescent="0.25">
      <c r="A68" s="22" t="s">
        <v>191</v>
      </c>
      <c r="B68" s="22" t="s">
        <v>189</v>
      </c>
      <c r="C6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15</v>
      </c>
      <c r="D68" s="22">
        <v>1</v>
      </c>
      <c r="E68" s="29">
        <f>IFERROR(ROUNDUP((Tableau145[[#This Row],[Quantité de base estimé (kg)]]/Tableau145[[#This Row],[Masse Pot (Kg)]]),0),"?")</f>
        <v>15</v>
      </c>
      <c r="F68" s="24">
        <v>15</v>
      </c>
      <c r="G68" s="34">
        <f>ROW(Tableau145[[#This Row],[Quantité de base estimé (kg)]])</f>
        <v>68</v>
      </c>
      <c r="H68" s="34">
        <f>COLUMN(Tableau145[[#This Row],[Quantité de base estimé (kg)]])</f>
        <v>6</v>
      </c>
      <c r="I68" s="34"/>
      <c r="J68" s="30"/>
      <c r="K68" s="30"/>
      <c r="L68" s="30"/>
      <c r="M68" s="30"/>
    </row>
    <row r="69" spans="1:13" ht="14.25" x14ac:dyDescent="0.25">
      <c r="A69" s="22" t="s">
        <v>192</v>
      </c>
      <c r="B69" s="22" t="s">
        <v>189</v>
      </c>
      <c r="C6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69" s="22" t="s">
        <v>89</v>
      </c>
      <c r="E69" s="29" t="str">
        <f>IFERROR(ROUNDUP((Tableau145[[#This Row],[Quantité de base estimé (kg)]]/Tableau145[[#This Row],[Masse Pot (Kg)]]),0),"?")</f>
        <v>?</v>
      </c>
      <c r="F69" s="24">
        <v>0</v>
      </c>
      <c r="G69" s="34">
        <f>ROW(Tableau145[[#This Row],[Quantité de base estimé (kg)]])</f>
        <v>69</v>
      </c>
      <c r="H69" s="34">
        <f>COLUMN(Tableau145[[#This Row],[Quantité de base estimé (kg)]])</f>
        <v>6</v>
      </c>
      <c r="I69" s="34"/>
      <c r="J69" s="30"/>
      <c r="K69" s="30"/>
      <c r="L69" s="30"/>
      <c r="M69" s="30"/>
    </row>
    <row r="70" spans="1:13" ht="14.25" x14ac:dyDescent="0.25">
      <c r="A70" s="22" t="s">
        <v>193</v>
      </c>
      <c r="B70" s="22" t="s">
        <v>189</v>
      </c>
      <c r="C7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70" s="22" t="s">
        <v>89</v>
      </c>
      <c r="E70" s="29" t="str">
        <f>IFERROR(ROUNDUP((Tableau145[[#This Row],[Quantité de base estimé (kg)]]/Tableau145[[#This Row],[Masse Pot (Kg)]]),0),"?")</f>
        <v>?</v>
      </c>
      <c r="F70" s="24">
        <v>0</v>
      </c>
      <c r="G70" s="34">
        <f>ROW(Tableau145[[#This Row],[Quantité de base estimé (kg)]])</f>
        <v>70</v>
      </c>
      <c r="H70" s="34">
        <f>COLUMN(Tableau145[[#This Row],[Quantité de base estimé (kg)]])</f>
        <v>6</v>
      </c>
      <c r="I70" s="34"/>
      <c r="J70" s="30"/>
      <c r="K70" s="30"/>
      <c r="L70" s="30"/>
      <c r="M70" s="30"/>
    </row>
    <row r="71" spans="1:13" ht="14.25" x14ac:dyDescent="0.25">
      <c r="A71" s="22" t="s">
        <v>194</v>
      </c>
      <c r="B71" s="22" t="s">
        <v>189</v>
      </c>
      <c r="C7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15</v>
      </c>
      <c r="D71" s="22">
        <v>2.5</v>
      </c>
      <c r="E71" s="29">
        <f>IFERROR(ROUNDUP((Tableau145[[#This Row],[Quantité de base estimé (kg)]]/Tableau145[[#This Row],[Masse Pot (Kg)]]),0),"?")</f>
        <v>6</v>
      </c>
      <c r="F71" s="24">
        <v>15</v>
      </c>
      <c r="G71" s="34">
        <f>ROW(Tableau145[[#This Row],[Quantité de base estimé (kg)]])</f>
        <v>71</v>
      </c>
      <c r="H71" s="34">
        <f>COLUMN(Tableau145[[#This Row],[Quantité de base estimé (kg)]])</f>
        <v>6</v>
      </c>
      <c r="I71" s="34"/>
      <c r="J71" s="30"/>
      <c r="K71" s="30"/>
      <c r="L71" s="30"/>
      <c r="M71" s="30"/>
    </row>
    <row r="72" spans="1:13" ht="14.25" x14ac:dyDescent="0.25">
      <c r="A72" s="22" t="s">
        <v>195</v>
      </c>
      <c r="B72" s="22" t="s">
        <v>189</v>
      </c>
      <c r="C7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72" s="22" t="s">
        <v>89</v>
      </c>
      <c r="E72" s="29" t="str">
        <f>IFERROR(ROUNDUP((Tableau145[[#This Row],[Quantité de base estimé (kg)]]/Tableau145[[#This Row],[Masse Pot (Kg)]]),0),"?")</f>
        <v>?</v>
      </c>
      <c r="F72" s="24">
        <v>0</v>
      </c>
      <c r="G72" s="34">
        <f>ROW(Tableau145[[#This Row],[Quantité de base estimé (kg)]])</f>
        <v>72</v>
      </c>
      <c r="H72" s="34">
        <f>COLUMN(Tableau145[[#This Row],[Quantité de base estimé (kg)]])</f>
        <v>6</v>
      </c>
      <c r="I72" s="34"/>
      <c r="J72" s="30"/>
      <c r="K72" s="30"/>
      <c r="L72" s="30"/>
      <c r="M72" s="30"/>
    </row>
    <row r="73" spans="1:13" ht="14.25" x14ac:dyDescent="0.25">
      <c r="A73" s="22" t="s">
        <v>196</v>
      </c>
      <c r="B73" s="22" t="s">
        <v>189</v>
      </c>
      <c r="C7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7.5</v>
      </c>
      <c r="D73" s="22">
        <v>2.5</v>
      </c>
      <c r="E73" s="29">
        <f>IFERROR(ROUNDUP((Tableau145[[#This Row],[Quantité de base estimé (kg)]]/Tableau145[[#This Row],[Masse Pot (Kg)]]),0),"?")</f>
        <v>3</v>
      </c>
      <c r="F73" s="24">
        <v>7.5</v>
      </c>
      <c r="G73" s="34">
        <f>ROW(Tableau145[[#This Row],[Quantité de base estimé (kg)]])</f>
        <v>73</v>
      </c>
      <c r="H73" s="34">
        <f>COLUMN(Tableau145[[#This Row],[Quantité de base estimé (kg)]])</f>
        <v>6</v>
      </c>
      <c r="I73" s="34"/>
      <c r="J73" s="30"/>
      <c r="K73" s="30"/>
      <c r="L73" s="30"/>
      <c r="M73" s="30"/>
    </row>
    <row r="74" spans="1:13" ht="14.25" x14ac:dyDescent="0.25">
      <c r="A74" s="22" t="s">
        <v>197</v>
      </c>
      <c r="B74" s="22" t="s">
        <v>189</v>
      </c>
      <c r="C7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74" s="22" t="s">
        <v>89</v>
      </c>
      <c r="E74" s="29" t="str">
        <f>IFERROR(ROUNDUP((Tableau145[[#This Row],[Quantité de base estimé (kg)]]/Tableau145[[#This Row],[Masse Pot (Kg)]]),0),"?")</f>
        <v>?</v>
      </c>
      <c r="F74" s="24">
        <v>0</v>
      </c>
      <c r="G74" s="34">
        <f>ROW(Tableau145[[#This Row],[Quantité de base estimé (kg)]])</f>
        <v>74</v>
      </c>
      <c r="H74" s="34">
        <f>COLUMN(Tableau145[[#This Row],[Quantité de base estimé (kg)]])</f>
        <v>6</v>
      </c>
      <c r="I74" s="34"/>
      <c r="J74" s="30"/>
      <c r="K74" s="30"/>
      <c r="L74" s="30"/>
      <c r="M74" s="30"/>
    </row>
    <row r="75" spans="1:13" ht="14.25" x14ac:dyDescent="0.25">
      <c r="A75" s="22" t="s">
        <v>198</v>
      </c>
      <c r="B75" s="22" t="s">
        <v>189</v>
      </c>
      <c r="C7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20</v>
      </c>
      <c r="D75" s="22">
        <v>2.5</v>
      </c>
      <c r="E75" s="29">
        <f>IFERROR(ROUNDUP((Tableau145[[#This Row],[Quantité de base estimé (kg)]]/Tableau145[[#This Row],[Masse Pot (Kg)]]),0),"?")</f>
        <v>8</v>
      </c>
      <c r="F75" s="24">
        <v>20</v>
      </c>
      <c r="G75" s="34">
        <f>ROW(Tableau145[[#This Row],[Quantité de base estimé (kg)]])</f>
        <v>75</v>
      </c>
      <c r="H75" s="34">
        <f>COLUMN(Tableau145[[#This Row],[Quantité de base estimé (kg)]])</f>
        <v>6</v>
      </c>
      <c r="I75" s="34"/>
      <c r="J75" s="30"/>
      <c r="K75" s="30"/>
      <c r="L75" s="30"/>
      <c r="M75" s="30"/>
    </row>
    <row r="76" spans="1:13" ht="14.25" x14ac:dyDescent="0.25">
      <c r="A76" s="22" t="s">
        <v>199</v>
      </c>
      <c r="B76" s="22" t="s">
        <v>189</v>
      </c>
      <c r="C7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76" s="22" t="s">
        <v>89</v>
      </c>
      <c r="E76" s="29" t="str">
        <f>IFERROR(ROUNDUP((Tableau145[[#This Row],[Quantité de base estimé (kg)]]/Tableau145[[#This Row],[Masse Pot (Kg)]]),0),"?")</f>
        <v>?</v>
      </c>
      <c r="F76" s="24">
        <v>0</v>
      </c>
      <c r="G76" s="34">
        <f>ROW(Tableau145[[#This Row],[Quantité de base estimé (kg)]])</f>
        <v>76</v>
      </c>
      <c r="H76" s="34">
        <f>COLUMN(Tableau145[[#This Row],[Quantité de base estimé (kg)]])</f>
        <v>6</v>
      </c>
      <c r="I76" s="34"/>
      <c r="J76" s="30"/>
      <c r="K76" s="30"/>
      <c r="L76" s="30"/>
      <c r="M76" s="30"/>
    </row>
    <row r="77" spans="1:13" ht="14.25" x14ac:dyDescent="0.25">
      <c r="A77" s="22" t="s">
        <v>200</v>
      </c>
      <c r="B77" s="22" t="s">
        <v>189</v>
      </c>
      <c r="C7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0</v>
      </c>
      <c r="D77" s="22" t="s">
        <v>89</v>
      </c>
      <c r="E77" s="29" t="str">
        <f>IFERROR(ROUNDUP((Tableau145[[#This Row],[Quantité de base estimé (kg)]]/Tableau145[[#This Row],[Masse Pot (Kg)]]),0),"?")</f>
        <v>?</v>
      </c>
      <c r="F77" s="24">
        <v>0</v>
      </c>
      <c r="G77" s="34">
        <f>ROW(Tableau145[[#This Row],[Quantité de base estimé (kg)]])</f>
        <v>77</v>
      </c>
      <c r="H77" s="34">
        <f>COLUMN(Tableau145[[#This Row],[Quantité de base estimé (kg)]])</f>
        <v>6</v>
      </c>
      <c r="I77" s="34"/>
      <c r="J77" s="30"/>
      <c r="K77" s="30"/>
      <c r="L77" s="30"/>
      <c r="M77" s="30"/>
    </row>
    <row r="78" spans="1:13" ht="14.25" x14ac:dyDescent="0.25">
      <c r="A78" s="22">
        <v>801</v>
      </c>
      <c r="B78" s="22" t="s">
        <v>201</v>
      </c>
      <c r="C7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</v>
      </c>
      <c r="D78" s="22">
        <v>1</v>
      </c>
      <c r="E78" s="29">
        <f>IFERROR(ROUNDUP((Tableau145[[#This Row],[Quantité de base estimé (kg)]]/Tableau145[[#This Row],[Masse Pot (Kg)]]),0),"?")</f>
        <v>3</v>
      </c>
      <c r="F78" s="24">
        <v>3</v>
      </c>
      <c r="G78" s="34">
        <f>ROW(Tableau145[[#This Row],[Quantité de base estimé (kg)]])</f>
        <v>78</v>
      </c>
      <c r="H78" s="34">
        <f>COLUMN(Tableau145[[#This Row],[Quantité de base estimé (kg)]])</f>
        <v>6</v>
      </c>
      <c r="I78" s="34"/>
      <c r="J78" s="30"/>
      <c r="K78" s="30"/>
      <c r="L78" s="30"/>
      <c r="M78" s="30"/>
    </row>
    <row r="79" spans="1:13" ht="14.25" x14ac:dyDescent="0.25">
      <c r="A79" s="22">
        <v>804</v>
      </c>
      <c r="B79" s="22" t="s">
        <v>201</v>
      </c>
      <c r="C7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</v>
      </c>
      <c r="D79" s="22">
        <v>1</v>
      </c>
      <c r="E79" s="29">
        <f>IFERROR(ROUNDUP((Tableau145[[#This Row],[Quantité de base estimé (kg)]]/Tableau145[[#This Row],[Masse Pot (Kg)]]),0),"?")</f>
        <v>1</v>
      </c>
      <c r="F79" s="24">
        <v>1</v>
      </c>
      <c r="G79" s="34">
        <f>ROW(Tableau145[[#This Row],[Quantité de base estimé (kg)]])</f>
        <v>79</v>
      </c>
      <c r="H79" s="34">
        <f>COLUMN(Tableau145[[#This Row],[Quantité de base estimé (kg)]])</f>
        <v>6</v>
      </c>
      <c r="I79" s="34"/>
      <c r="J79" s="30"/>
      <c r="K79" s="30"/>
      <c r="L79" s="30"/>
      <c r="M79" s="30"/>
    </row>
    <row r="80" spans="1:13" ht="14.25" x14ac:dyDescent="0.25">
      <c r="A80" s="22">
        <v>806</v>
      </c>
      <c r="B80" s="22" t="s">
        <v>201</v>
      </c>
      <c r="C8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</v>
      </c>
      <c r="D80" s="22">
        <v>1</v>
      </c>
      <c r="E80" s="29">
        <f>IFERROR(ROUNDUP((Tableau145[[#This Row],[Quantité de base estimé (kg)]]/Tableau145[[#This Row],[Masse Pot (Kg)]]),0),"?")</f>
        <v>2</v>
      </c>
      <c r="F80" s="24">
        <v>2</v>
      </c>
      <c r="G80" s="34">
        <f>ROW(Tableau145[[#This Row],[Quantité de base estimé (kg)]])</f>
        <v>80</v>
      </c>
      <c r="H80" s="34">
        <f>COLUMN(Tableau145[[#This Row],[Quantité de base estimé (kg)]])</f>
        <v>6</v>
      </c>
      <c r="I80" s="34"/>
      <c r="J80" s="30"/>
      <c r="K80" s="30"/>
      <c r="L80" s="30"/>
      <c r="M80" s="30"/>
    </row>
    <row r="81" spans="1:13" ht="14.25" x14ac:dyDescent="0.25">
      <c r="A81" s="22">
        <v>811</v>
      </c>
      <c r="B81" s="22" t="s">
        <v>201</v>
      </c>
      <c r="C8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</v>
      </c>
      <c r="D81" s="22">
        <v>1</v>
      </c>
      <c r="E81" s="29">
        <f>IFERROR(ROUNDUP((Tableau145[[#This Row],[Quantité de base estimé (kg)]]/Tableau145[[#This Row],[Masse Pot (Kg)]]),0),"?")</f>
        <v>2</v>
      </c>
      <c r="F81" s="24">
        <v>2</v>
      </c>
      <c r="G81" s="34">
        <f>ROW(Tableau145[[#This Row],[Quantité de base estimé (kg)]])</f>
        <v>81</v>
      </c>
      <c r="H81" s="34">
        <f>COLUMN(Tableau145[[#This Row],[Quantité de base estimé (kg)]])</f>
        <v>6</v>
      </c>
      <c r="I81" s="34"/>
      <c r="J81" s="30"/>
      <c r="K81" s="30"/>
      <c r="L81" s="30"/>
      <c r="M81" s="30"/>
    </row>
    <row r="82" spans="1:13" ht="14.25" x14ac:dyDescent="0.25">
      <c r="A82" s="22">
        <v>871</v>
      </c>
      <c r="B82" s="22" t="s">
        <v>201</v>
      </c>
      <c r="C8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21.747</v>
      </c>
      <c r="D82" s="22">
        <v>1</v>
      </c>
      <c r="E82" s="29">
        <f>IFERROR(ROUNDUP((Tableau145[[#This Row],[Quantité de base estimé (kg)]]/Tableau145[[#This Row],[Masse Pot (Kg)]]),0),"?")</f>
        <v>22</v>
      </c>
      <c r="F82" s="24">
        <v>21.747</v>
      </c>
      <c r="G82" s="34">
        <f>ROW(Tableau145[[#This Row],[Quantité de base estimé (kg)]])</f>
        <v>82</v>
      </c>
      <c r="H82" s="34">
        <f>COLUMN(Tableau145[[#This Row],[Quantité de base estimé (kg)]])</f>
        <v>6</v>
      </c>
      <c r="I82" s="34"/>
      <c r="J82" s="30"/>
      <c r="K82" s="30"/>
      <c r="L82" s="30"/>
      <c r="M82" s="30"/>
    </row>
    <row r="83" spans="1:13" ht="14.25" x14ac:dyDescent="0.25">
      <c r="A83" s="22">
        <v>872</v>
      </c>
      <c r="B83" s="22" t="s">
        <v>201</v>
      </c>
      <c r="C8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17.792999999999999</v>
      </c>
      <c r="D83" s="22">
        <v>1.5</v>
      </c>
      <c r="E83" s="29">
        <f>IFERROR(ROUNDUP((Tableau145[[#This Row],[Quantité de base estimé (kg)]]/Tableau145[[#This Row],[Masse Pot (Kg)]]),0),"?")</f>
        <v>12</v>
      </c>
      <c r="F83" s="24">
        <v>17.792999999999999</v>
      </c>
      <c r="G83" s="34">
        <f>ROW(Tableau145[[#This Row],[Quantité de base estimé (kg)]])</f>
        <v>83</v>
      </c>
      <c r="H83" s="34">
        <f>COLUMN(Tableau145[[#This Row],[Quantité de base estimé (kg)]])</f>
        <v>6</v>
      </c>
      <c r="I83" s="34"/>
      <c r="J83" s="30"/>
      <c r="K83" s="30"/>
      <c r="L83" s="30"/>
      <c r="M83" s="30"/>
    </row>
    <row r="84" spans="1:13" ht="14.25" x14ac:dyDescent="0.25">
      <c r="A84" s="22">
        <v>873</v>
      </c>
      <c r="B84" s="22" t="s">
        <v>201</v>
      </c>
      <c r="C8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41.838000000000001</v>
      </c>
      <c r="D84" s="22">
        <v>1.5</v>
      </c>
      <c r="E84" s="29">
        <f>IFERROR(ROUNDUP((Tableau145[[#This Row],[Quantité de base estimé (kg)]]/Tableau145[[#This Row],[Masse Pot (Kg)]]),0),"?")</f>
        <v>28</v>
      </c>
      <c r="F84" s="24">
        <v>41.838000000000001</v>
      </c>
      <c r="G84" s="34">
        <f>ROW(Tableau145[[#This Row],[Quantité de base estimé (kg)]])</f>
        <v>84</v>
      </c>
      <c r="H84" s="34">
        <f>COLUMN(Tableau145[[#This Row],[Quantité de base estimé (kg)]])</f>
        <v>6</v>
      </c>
      <c r="I84" s="34"/>
      <c r="J84" s="30"/>
      <c r="K84" s="30"/>
      <c r="L84" s="30"/>
      <c r="M84" s="30"/>
    </row>
    <row r="85" spans="1:13" ht="14.25" x14ac:dyDescent="0.25">
      <c r="A85" s="22">
        <v>874</v>
      </c>
      <c r="B85" s="22" t="s">
        <v>201</v>
      </c>
      <c r="C8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30</v>
      </c>
      <c r="D85" s="22">
        <v>1.5</v>
      </c>
      <c r="E85" s="29">
        <f>IFERROR(ROUNDUP((Tableau145[[#This Row],[Quantité de base estimé (kg)]]/Tableau145[[#This Row],[Masse Pot (Kg)]]),0),"?")</f>
        <v>20</v>
      </c>
      <c r="F85" s="24">
        <v>30</v>
      </c>
      <c r="G85" s="34">
        <f>ROW(Tableau145[[#This Row],[Quantité de base estimé (kg)]])</f>
        <v>85</v>
      </c>
      <c r="H85" s="34">
        <f>COLUMN(Tableau145[[#This Row],[Quantité de base estimé (kg)]])</f>
        <v>6</v>
      </c>
      <c r="I85" s="34"/>
      <c r="J85" s="30"/>
      <c r="K85" s="30"/>
      <c r="L85" s="30"/>
      <c r="M85" s="30"/>
    </row>
    <row r="86" spans="1:13" ht="14.25" x14ac:dyDescent="0.25">
      <c r="A86" s="22">
        <v>875</v>
      </c>
      <c r="B86" s="22" t="s">
        <v>201</v>
      </c>
      <c r="C8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31.5</v>
      </c>
      <c r="D86" s="22">
        <v>1.5</v>
      </c>
      <c r="E86" s="29">
        <f>IFERROR(ROUNDUP((Tableau145[[#This Row],[Quantité de base estimé (kg)]]/Tableau145[[#This Row],[Masse Pot (Kg)]]),0),"?")</f>
        <v>21</v>
      </c>
      <c r="F86" s="24">
        <v>31.5</v>
      </c>
      <c r="G86" s="34">
        <f>ROW(Tableau145[[#This Row],[Quantité de base estimé (kg)]])</f>
        <v>86</v>
      </c>
      <c r="H86" s="34">
        <f>COLUMN(Tableau145[[#This Row],[Quantité de base estimé (kg)]])</f>
        <v>6</v>
      </c>
      <c r="I86" s="34"/>
      <c r="J86" s="30"/>
      <c r="K86" s="30"/>
      <c r="L86" s="30"/>
      <c r="M86" s="30"/>
    </row>
    <row r="87" spans="1:13" ht="14.25" x14ac:dyDescent="0.25">
      <c r="A87" s="22">
        <v>876</v>
      </c>
      <c r="B87" s="22" t="s">
        <v>201</v>
      </c>
      <c r="C8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27</v>
      </c>
      <c r="D87" s="22">
        <v>1.5</v>
      </c>
      <c r="E87" s="29">
        <f>IFERROR(ROUNDUP((Tableau145[[#This Row],[Quantité de base estimé (kg)]]/Tableau145[[#This Row],[Masse Pot (Kg)]]),0),"?")</f>
        <v>18</v>
      </c>
      <c r="F87" s="24">
        <v>27</v>
      </c>
      <c r="G87" s="34">
        <f>ROW(Tableau145[[#This Row],[Quantité de base estimé (kg)]])</f>
        <v>87</v>
      </c>
      <c r="H87" s="34">
        <f>COLUMN(Tableau145[[#This Row],[Quantité de base estimé (kg)]])</f>
        <v>6</v>
      </c>
      <c r="I87" s="34"/>
      <c r="J87" s="30"/>
      <c r="K87" s="30"/>
      <c r="L87" s="30"/>
      <c r="M87" s="30"/>
    </row>
    <row r="88" spans="1:13" ht="14.25" x14ac:dyDescent="0.25">
      <c r="A88" s="22">
        <v>877</v>
      </c>
      <c r="B88" s="22" t="s">
        <v>201</v>
      </c>
      <c r="C8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36</v>
      </c>
      <c r="D88" s="22">
        <v>1.5</v>
      </c>
      <c r="E88" s="29">
        <f>IFERROR(ROUNDUP((Tableau145[[#This Row],[Quantité de base estimé (kg)]]/Tableau145[[#This Row],[Masse Pot (Kg)]]),0),"?")</f>
        <v>24</v>
      </c>
      <c r="F88" s="24">
        <v>36</v>
      </c>
      <c r="G88" s="34">
        <f>ROW(Tableau145[[#This Row],[Quantité de base estimé (kg)]])</f>
        <v>88</v>
      </c>
      <c r="H88" s="34">
        <f>COLUMN(Tableau145[[#This Row],[Quantité de base estimé (kg)]])</f>
        <v>6</v>
      </c>
      <c r="I88" s="34"/>
      <c r="J88" s="30"/>
      <c r="K88" s="30"/>
      <c r="L88" s="30"/>
      <c r="M88" s="30"/>
    </row>
    <row r="89" spans="1:13" ht="14.25" x14ac:dyDescent="0.25">
      <c r="A89" s="22">
        <v>8023</v>
      </c>
      <c r="B89" s="22" t="s">
        <v>201</v>
      </c>
      <c r="C8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</v>
      </c>
      <c r="D89" s="22">
        <v>1</v>
      </c>
      <c r="E89" s="29">
        <f>IFERROR(ROUNDUP((Tableau145[[#This Row],[Quantité de base estimé (kg)]]/Tableau145[[#This Row],[Masse Pot (Kg)]]),0),"?")</f>
        <v>8</v>
      </c>
      <c r="F89" s="24">
        <v>8</v>
      </c>
      <c r="G89" s="34">
        <f>ROW(Tableau145[[#This Row],[Quantité de base estimé (kg)]])</f>
        <v>89</v>
      </c>
      <c r="H89" s="34">
        <f>COLUMN(Tableau145[[#This Row],[Quantité de base estimé (kg)]])</f>
        <v>6</v>
      </c>
      <c r="I89" s="34"/>
      <c r="J89" s="30"/>
      <c r="K89" s="30"/>
      <c r="L89" s="30"/>
      <c r="M89" s="30"/>
    </row>
    <row r="90" spans="1:13" ht="14.25" x14ac:dyDescent="0.25">
      <c r="A90" s="22">
        <v>8203</v>
      </c>
      <c r="B90" s="22" t="s">
        <v>201</v>
      </c>
      <c r="C9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90" s="22">
        <v>1</v>
      </c>
      <c r="E90" s="29">
        <f>IFERROR(ROUNDUP((Tableau145[[#This Row],[Quantité de base estimé (kg)]]/Tableau145[[#This Row],[Masse Pot (Kg)]]),0),"?")</f>
        <v>4</v>
      </c>
      <c r="F90" s="24">
        <v>4</v>
      </c>
      <c r="G90" s="34">
        <f>ROW(Tableau145[[#This Row],[Quantité de base estimé (kg)]])</f>
        <v>90</v>
      </c>
      <c r="H90" s="34">
        <f>COLUMN(Tableau145[[#This Row],[Quantité de base estimé (kg)]])</f>
        <v>6</v>
      </c>
      <c r="I90" s="34"/>
      <c r="J90" s="30"/>
      <c r="K90" s="30"/>
      <c r="L90" s="30"/>
      <c r="M90" s="30"/>
    </row>
    <row r="91" spans="1:13" ht="14.25" x14ac:dyDescent="0.25">
      <c r="A91" s="22">
        <v>8403</v>
      </c>
      <c r="B91" s="22" t="s">
        <v>201</v>
      </c>
      <c r="C9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91" s="22">
        <v>1</v>
      </c>
      <c r="E91" s="29">
        <f>IFERROR(ROUNDUP((Tableau145[[#This Row],[Quantité de base estimé (kg)]]/Tableau145[[#This Row],[Masse Pot (Kg)]]),0),"?")</f>
        <v>5</v>
      </c>
      <c r="F91" s="24">
        <v>5</v>
      </c>
      <c r="G91" s="34">
        <f>ROW(Tableau145[[#This Row],[Quantité de base estimé (kg)]])</f>
        <v>91</v>
      </c>
      <c r="H91" s="34">
        <f>COLUMN(Tableau145[[#This Row],[Quantité de base estimé (kg)]])</f>
        <v>6</v>
      </c>
      <c r="I91" s="34"/>
      <c r="J91" s="30"/>
      <c r="K91" s="30"/>
      <c r="L91" s="30"/>
      <c r="M91" s="30"/>
    </row>
    <row r="92" spans="1:13" ht="14.25" x14ac:dyDescent="0.25">
      <c r="A92" s="22">
        <v>8583</v>
      </c>
      <c r="B92" s="22" t="s">
        <v>201</v>
      </c>
      <c r="C9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84.334000000000003</v>
      </c>
      <c r="D92" s="22">
        <v>1</v>
      </c>
      <c r="E92" s="29">
        <f>IFERROR(ROUNDUP((Tableau145[[#This Row],[Quantité de base estimé (kg)]]/Tableau145[[#This Row],[Masse Pot (Kg)]]),0),"?")</f>
        <v>85</v>
      </c>
      <c r="F92" s="24">
        <v>84.334000000000003</v>
      </c>
      <c r="G92" s="34">
        <f>ROW(Tableau145[[#This Row],[Quantité de base estimé (kg)]])</f>
        <v>92</v>
      </c>
      <c r="H92" s="34">
        <f>COLUMN(Tableau145[[#This Row],[Quantité de base estimé (kg)]])</f>
        <v>6</v>
      </c>
      <c r="I92" s="34"/>
      <c r="J92" s="30"/>
      <c r="K92" s="30"/>
      <c r="L92" s="30"/>
      <c r="M92" s="30"/>
    </row>
    <row r="93" spans="1:13" ht="14.25" x14ac:dyDescent="0.25">
      <c r="A93" s="22">
        <v>8641</v>
      </c>
      <c r="B93" s="22" t="s">
        <v>201</v>
      </c>
      <c r="C9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6</v>
      </c>
      <c r="D93" s="22">
        <v>1</v>
      </c>
      <c r="E93" s="29">
        <f>IFERROR(ROUNDUP((Tableau145[[#This Row],[Quantité de base estimé (kg)]]/Tableau145[[#This Row],[Masse Pot (Kg)]]),0),"?")</f>
        <v>6</v>
      </c>
      <c r="F93" s="24">
        <v>6</v>
      </c>
      <c r="G93" s="34">
        <f>ROW(Tableau145[[#This Row],[Quantité de base estimé (kg)]])</f>
        <v>93</v>
      </c>
      <c r="H93" s="34">
        <f>COLUMN(Tableau145[[#This Row],[Quantité de base estimé (kg)]])</f>
        <v>6</v>
      </c>
      <c r="I93" s="34"/>
      <c r="J93" s="30"/>
      <c r="K93" s="30"/>
      <c r="L93" s="30"/>
      <c r="M93" s="30"/>
    </row>
    <row r="94" spans="1:13" ht="14.25" x14ac:dyDescent="0.25">
      <c r="A94" s="22">
        <v>8704</v>
      </c>
      <c r="B94" s="22" t="s">
        <v>201</v>
      </c>
      <c r="C9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94" s="22">
        <v>1</v>
      </c>
      <c r="E94" s="29">
        <f>IFERROR(ROUNDUP((Tableau145[[#This Row],[Quantité de base estimé (kg)]]/Tableau145[[#This Row],[Masse Pot (Kg)]]),0),"?")</f>
        <v>4</v>
      </c>
      <c r="F94" s="24">
        <v>4</v>
      </c>
      <c r="G94" s="34">
        <f>ROW(Tableau145[[#This Row],[Quantité de base estimé (kg)]])</f>
        <v>94</v>
      </c>
      <c r="H94" s="34">
        <f>COLUMN(Tableau145[[#This Row],[Quantité de base estimé (kg)]])</f>
        <v>6</v>
      </c>
      <c r="I94" s="34"/>
      <c r="J94" s="30"/>
      <c r="K94" s="30"/>
      <c r="L94" s="30"/>
      <c r="M94" s="30"/>
    </row>
    <row r="95" spans="1:13" ht="14.25" x14ac:dyDescent="0.25">
      <c r="A95" s="22">
        <v>8883</v>
      </c>
      <c r="B95" s="22" t="s">
        <v>201</v>
      </c>
      <c r="C9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5</v>
      </c>
      <c r="D95" s="22">
        <v>1</v>
      </c>
      <c r="E95" s="29">
        <f>IFERROR(ROUNDUP((Tableau145[[#This Row],[Quantité de base estimé (kg)]]/Tableau145[[#This Row],[Masse Pot (Kg)]]),0),"?")</f>
        <v>5</v>
      </c>
      <c r="F95" s="24">
        <v>5</v>
      </c>
      <c r="G95" s="34">
        <f>ROW(Tableau145[[#This Row],[Quantité de base estimé (kg)]])</f>
        <v>95</v>
      </c>
      <c r="H95" s="34">
        <f>COLUMN(Tableau145[[#This Row],[Quantité de base estimé (kg)]])</f>
        <v>6</v>
      </c>
      <c r="I95" s="34"/>
      <c r="J95" s="30"/>
      <c r="K95" s="30"/>
      <c r="L95" s="30"/>
      <c r="M95" s="30"/>
    </row>
    <row r="96" spans="1:13" ht="14.25" x14ac:dyDescent="0.25">
      <c r="A96" s="22">
        <v>8903</v>
      </c>
      <c r="B96" s="22" t="s">
        <v>201</v>
      </c>
      <c r="C9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</v>
      </c>
      <c r="D96" s="22">
        <v>1</v>
      </c>
      <c r="E96" s="29">
        <f>IFERROR(ROUNDUP((Tableau145[[#This Row],[Quantité de base estimé (kg)]]/Tableau145[[#This Row],[Masse Pot (Kg)]]),0),"?")</f>
        <v>3</v>
      </c>
      <c r="F96" s="24">
        <v>3</v>
      </c>
      <c r="G96" s="34">
        <f>ROW(Tableau145[[#This Row],[Quantité de base estimé (kg)]])</f>
        <v>96</v>
      </c>
      <c r="H96" s="34">
        <f>COLUMN(Tableau145[[#This Row],[Quantité de base estimé (kg)]])</f>
        <v>6</v>
      </c>
      <c r="I96" s="34"/>
      <c r="J96" s="30"/>
      <c r="K96" s="30"/>
      <c r="L96" s="30"/>
      <c r="M96" s="30"/>
    </row>
    <row r="97" spans="1:13" ht="14.25" x14ac:dyDescent="0.25">
      <c r="A97" s="22">
        <v>8943</v>
      </c>
      <c r="B97" s="22" t="s">
        <v>201</v>
      </c>
      <c r="C9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12</v>
      </c>
      <c r="D97" s="22">
        <v>1</v>
      </c>
      <c r="E97" s="29">
        <f>IFERROR(ROUNDUP((Tableau145[[#This Row],[Quantité de base estimé (kg)]]/Tableau145[[#This Row],[Masse Pot (Kg)]]),0),"?")</f>
        <v>12</v>
      </c>
      <c r="F97" s="24">
        <v>12</v>
      </c>
      <c r="G97" s="34">
        <f>ROW(Tableau145[[#This Row],[Quantité de base estimé (kg)]])</f>
        <v>97</v>
      </c>
      <c r="H97" s="34">
        <f>COLUMN(Tableau145[[#This Row],[Quantité de base estimé (kg)]])</f>
        <v>6</v>
      </c>
      <c r="I97" s="34"/>
      <c r="J97" s="30"/>
      <c r="K97" s="30"/>
      <c r="L97" s="30"/>
      <c r="M97" s="30"/>
    </row>
    <row r="98" spans="1:13" ht="14.25" x14ac:dyDescent="0.25">
      <c r="A98" s="22">
        <v>8963</v>
      </c>
      <c r="B98" s="22" t="s">
        <v>201</v>
      </c>
      <c r="C9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98" s="22">
        <v>1</v>
      </c>
      <c r="E98" s="29">
        <f>IFERROR(ROUNDUP((Tableau145[[#This Row],[Quantité de base estimé (kg)]]/Tableau145[[#This Row],[Masse Pot (Kg)]]),0),"?")</f>
        <v>4</v>
      </c>
      <c r="F98" s="24">
        <v>4</v>
      </c>
      <c r="G98" s="34">
        <f>ROW(Tableau145[[#This Row],[Quantité de base estimé (kg)]])</f>
        <v>98</v>
      </c>
      <c r="H98" s="34">
        <f>COLUMN(Tableau145[[#This Row],[Quantité de base estimé (kg)]])</f>
        <v>6</v>
      </c>
      <c r="I98" s="34"/>
      <c r="J98" s="30"/>
      <c r="K98" s="30"/>
      <c r="L98" s="30"/>
      <c r="M98" s="30"/>
    </row>
    <row r="99" spans="1:13" ht="14.25" x14ac:dyDescent="0.25">
      <c r="A99" s="22">
        <v>10077</v>
      </c>
      <c r="B99" s="22" t="s">
        <v>201</v>
      </c>
      <c r="C9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20</v>
      </c>
      <c r="D99" s="22">
        <v>1</v>
      </c>
      <c r="E99" s="29">
        <f>IFERROR(ROUNDUP((Tableau145[[#This Row],[Quantité de base estimé (kg)]]/Tableau145[[#This Row],[Masse Pot (Kg)]]),0),"?")</f>
        <v>20</v>
      </c>
      <c r="F99" s="24">
        <v>20</v>
      </c>
      <c r="G99" s="34">
        <f>ROW(Tableau145[[#This Row],[Quantité de base estimé (kg)]])</f>
        <v>99</v>
      </c>
      <c r="H99" s="34">
        <f>COLUMN(Tableau145[[#This Row],[Quantité de base estimé (kg)]])</f>
        <v>6</v>
      </c>
      <c r="I99" s="34"/>
      <c r="J99" s="30"/>
      <c r="K99" s="30"/>
      <c r="L99" s="30"/>
      <c r="M99" s="30"/>
    </row>
    <row r="100" spans="1:13" ht="14.25" x14ac:dyDescent="0.25">
      <c r="A100" s="22">
        <v>10120</v>
      </c>
      <c r="B100" s="22" t="s">
        <v>201</v>
      </c>
      <c r="C10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100" s="22">
        <v>1</v>
      </c>
      <c r="E100" s="29">
        <f>IFERROR(ROUNDUP((Tableau145[[#This Row],[Quantité de base estimé (kg)]]/Tableau145[[#This Row],[Masse Pot (Kg)]]),0),"?")</f>
        <v>10</v>
      </c>
      <c r="F100" s="24">
        <v>10</v>
      </c>
      <c r="G100" s="34">
        <f>ROW(Tableau145[[#This Row],[Quantité de base estimé (kg)]])</f>
        <v>100</v>
      </c>
      <c r="H100" s="34">
        <f>COLUMN(Tableau145[[#This Row],[Quantité de base estimé (kg)]])</f>
        <v>6</v>
      </c>
      <c r="I100" s="34"/>
      <c r="J100" s="30"/>
      <c r="K100" s="30"/>
      <c r="L100" s="30"/>
      <c r="M100" s="30"/>
    </row>
    <row r="101" spans="1:13" ht="14.25" x14ac:dyDescent="0.25">
      <c r="A101" s="22">
        <v>10121</v>
      </c>
      <c r="B101" s="22" t="s">
        <v>201</v>
      </c>
      <c r="C10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36</v>
      </c>
      <c r="D101" s="22">
        <v>1</v>
      </c>
      <c r="E101" s="29">
        <f>IFERROR(ROUNDUP((Tableau145[[#This Row],[Quantité de base estimé (kg)]]/Tableau145[[#This Row],[Masse Pot (Kg)]]),0),"?")</f>
        <v>36</v>
      </c>
      <c r="F101" s="24">
        <v>36</v>
      </c>
      <c r="G101" s="34">
        <f>ROW(Tableau145[[#This Row],[Quantité de base estimé (kg)]])</f>
        <v>101</v>
      </c>
      <c r="H101" s="34">
        <f>COLUMN(Tableau145[[#This Row],[Quantité de base estimé (kg)]])</f>
        <v>6</v>
      </c>
      <c r="I101" s="34"/>
      <c r="J101" s="30"/>
      <c r="K101" s="30"/>
      <c r="L101" s="30"/>
      <c r="M101" s="30"/>
    </row>
    <row r="102" spans="1:13" ht="14.25" x14ac:dyDescent="0.25">
      <c r="A102" s="22">
        <v>10127</v>
      </c>
      <c r="B102" s="22" t="s">
        <v>201</v>
      </c>
      <c r="C10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</v>
      </c>
      <c r="D102" s="22">
        <v>1</v>
      </c>
      <c r="E102" s="29">
        <f>IFERROR(ROUNDUP((Tableau145[[#This Row],[Quantité de base estimé (kg)]]/Tableau145[[#This Row],[Masse Pot (Kg)]]),0),"?")</f>
        <v>8</v>
      </c>
      <c r="F102" s="24">
        <v>8</v>
      </c>
      <c r="G102" s="34">
        <f>ROW(Tableau145[[#This Row],[Quantité de base estimé (kg)]])</f>
        <v>102</v>
      </c>
      <c r="H102" s="34">
        <f>COLUMN(Tableau145[[#This Row],[Quantité de base estimé (kg)]])</f>
        <v>6</v>
      </c>
      <c r="I102" s="34"/>
      <c r="J102" s="30"/>
      <c r="K102" s="30"/>
      <c r="L102" s="30"/>
      <c r="M102" s="30"/>
    </row>
    <row r="103" spans="1:13" ht="14.25" x14ac:dyDescent="0.25">
      <c r="A103" s="22">
        <v>10136</v>
      </c>
      <c r="B103" s="22" t="s">
        <v>201</v>
      </c>
      <c r="C103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4</v>
      </c>
      <c r="D103" s="22">
        <v>1</v>
      </c>
      <c r="E103" s="29">
        <f>IFERROR(ROUNDUP((Tableau145[[#This Row],[Quantité de base estimé (kg)]]/Tableau145[[#This Row],[Masse Pot (Kg)]]),0),"?")</f>
        <v>4</v>
      </c>
      <c r="F103" s="24">
        <v>4</v>
      </c>
      <c r="G103" s="34">
        <f>ROW(Tableau145[[#This Row],[Quantité de base estimé (kg)]])</f>
        <v>103</v>
      </c>
      <c r="H103" s="34">
        <f>COLUMN(Tableau145[[#This Row],[Quantité de base estimé (kg)]])</f>
        <v>6</v>
      </c>
      <c r="I103" s="34"/>
      <c r="J103" s="30"/>
      <c r="K103" s="30"/>
      <c r="L103" s="30"/>
      <c r="M103" s="30"/>
    </row>
    <row r="104" spans="1:13" ht="14.25" x14ac:dyDescent="0.25">
      <c r="A104" s="22">
        <v>10160</v>
      </c>
      <c r="B104" s="22" t="s">
        <v>201</v>
      </c>
      <c r="C104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20</v>
      </c>
      <c r="D104" s="22">
        <v>1</v>
      </c>
      <c r="E104" s="29">
        <f>IFERROR(ROUNDUP((Tableau145[[#This Row],[Quantité de base estimé (kg)]]/Tableau145[[#This Row],[Masse Pot (Kg)]]),0),"?")</f>
        <v>20</v>
      </c>
      <c r="F104" s="24">
        <v>20</v>
      </c>
      <c r="G104" s="34">
        <f>ROW(Tableau145[[#This Row],[Quantité de base estimé (kg)]])</f>
        <v>104</v>
      </c>
      <c r="H104" s="34">
        <f>COLUMN(Tableau145[[#This Row],[Quantité de base estimé (kg)]])</f>
        <v>6</v>
      </c>
      <c r="I104" s="34"/>
      <c r="J104" s="30"/>
      <c r="K104" s="30"/>
      <c r="L104" s="30"/>
      <c r="M104" s="30"/>
    </row>
    <row r="105" spans="1:13" ht="14.25" x14ac:dyDescent="0.25">
      <c r="A105" s="22">
        <v>10249</v>
      </c>
      <c r="B105" s="22" t="s">
        <v>201</v>
      </c>
      <c r="C105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105" s="22">
        <v>1</v>
      </c>
      <c r="E105" s="29">
        <f>IFERROR(ROUNDUP((Tableau145[[#This Row],[Quantité de base estimé (kg)]]/Tableau145[[#This Row],[Masse Pot (Kg)]]),0),"?")</f>
        <v>10</v>
      </c>
      <c r="F105" s="24">
        <v>10</v>
      </c>
      <c r="G105" s="34">
        <f>ROW(Tableau145[[#This Row],[Quantité de base estimé (kg)]])</f>
        <v>105</v>
      </c>
      <c r="H105" s="34">
        <f>COLUMN(Tableau145[[#This Row],[Quantité de base estimé (kg)]])</f>
        <v>6</v>
      </c>
      <c r="I105" s="34"/>
      <c r="J105" s="30"/>
      <c r="K105" s="30"/>
      <c r="L105" s="30"/>
      <c r="M105" s="30"/>
    </row>
    <row r="106" spans="1:13" ht="14.25" x14ac:dyDescent="0.25">
      <c r="A106" s="22">
        <v>10309</v>
      </c>
      <c r="B106" s="22" t="s">
        <v>201</v>
      </c>
      <c r="C106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6</v>
      </c>
      <c r="D106" s="22">
        <v>1</v>
      </c>
      <c r="E106" s="29">
        <f>IFERROR(ROUNDUP((Tableau145[[#This Row],[Quantité de base estimé (kg)]]/Tableau145[[#This Row],[Masse Pot (Kg)]]),0),"?")</f>
        <v>6</v>
      </c>
      <c r="F106" s="24">
        <v>6</v>
      </c>
      <c r="G106" s="34">
        <f>ROW(Tableau145[[#This Row],[Quantité de base estimé (kg)]])</f>
        <v>106</v>
      </c>
      <c r="H106" s="34">
        <f>COLUMN(Tableau145[[#This Row],[Quantité de base estimé (kg)]])</f>
        <v>6</v>
      </c>
      <c r="I106" s="34"/>
      <c r="J106" s="30"/>
      <c r="K106" s="30"/>
      <c r="L106" s="30"/>
      <c r="M106" s="30"/>
    </row>
    <row r="107" spans="1:13" ht="14.25" x14ac:dyDescent="0.25">
      <c r="A107" s="22">
        <v>10343</v>
      </c>
      <c r="B107" s="22" t="s">
        <v>201</v>
      </c>
      <c r="C107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14</v>
      </c>
      <c r="D107" s="22">
        <v>1</v>
      </c>
      <c r="E107" s="29">
        <f>IFERROR(ROUNDUP((Tableau145[[#This Row],[Quantité de base estimé (kg)]]/Tableau145[[#This Row],[Masse Pot (Kg)]]),0),"?")</f>
        <v>14</v>
      </c>
      <c r="F107" s="24">
        <v>14</v>
      </c>
      <c r="G107" s="34">
        <f>ROW(Tableau145[[#This Row],[Quantité de base estimé (kg)]])</f>
        <v>107</v>
      </c>
      <c r="H107" s="34">
        <f>COLUMN(Tableau145[[#This Row],[Quantité de base estimé (kg)]])</f>
        <v>6</v>
      </c>
      <c r="I107" s="34"/>
      <c r="J107" s="30"/>
      <c r="K107" s="30"/>
      <c r="L107" s="30"/>
      <c r="M107" s="30"/>
    </row>
    <row r="108" spans="1:13" ht="14.25" x14ac:dyDescent="0.25">
      <c r="A108" s="22">
        <v>10348</v>
      </c>
      <c r="B108" s="22" t="s">
        <v>201</v>
      </c>
      <c r="C108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</v>
      </c>
      <c r="D108" s="22">
        <v>1</v>
      </c>
      <c r="E108" s="29">
        <f>IFERROR(ROUNDUP((Tableau145[[#This Row],[Quantité de base estimé (kg)]]/Tableau145[[#This Row],[Masse Pot (Kg)]]),0),"?")</f>
        <v>8</v>
      </c>
      <c r="F108" s="24">
        <v>8</v>
      </c>
      <c r="G108" s="34">
        <f>ROW(Tableau145[[#This Row],[Quantité de base estimé (kg)]])</f>
        <v>108</v>
      </c>
      <c r="H108" s="34">
        <f>COLUMN(Tableau145[[#This Row],[Quantité de base estimé (kg)]])</f>
        <v>6</v>
      </c>
      <c r="I108" s="34"/>
      <c r="J108" s="30"/>
      <c r="K108" s="30"/>
      <c r="L108" s="30"/>
      <c r="M108" s="30"/>
    </row>
    <row r="109" spans="1:13" ht="14.25" x14ac:dyDescent="0.25">
      <c r="A109" s="22">
        <v>10355</v>
      </c>
      <c r="B109" s="22" t="s">
        <v>201</v>
      </c>
      <c r="C109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6</v>
      </c>
      <c r="D109" s="22">
        <v>1</v>
      </c>
      <c r="E109" s="29">
        <f>IFERROR(ROUNDUP((Tableau145[[#This Row],[Quantité de base estimé (kg)]]/Tableau145[[#This Row],[Masse Pot (Kg)]]),0),"?")</f>
        <v>6</v>
      </c>
      <c r="F109" s="24">
        <v>6</v>
      </c>
      <c r="G109" s="34">
        <f>ROW(Tableau145[[#This Row],[Quantité de base estimé (kg)]])</f>
        <v>109</v>
      </c>
      <c r="H109" s="34">
        <f>COLUMN(Tableau145[[#This Row],[Quantité de base estimé (kg)]])</f>
        <v>6</v>
      </c>
      <c r="I109" s="34"/>
      <c r="J109" s="30"/>
      <c r="K109" s="30"/>
      <c r="L109" s="30"/>
      <c r="M109" s="30"/>
    </row>
    <row r="110" spans="1:13" ht="14.25" x14ac:dyDescent="0.25">
      <c r="A110" s="22">
        <v>10357</v>
      </c>
      <c r="B110" s="22" t="s">
        <v>201</v>
      </c>
      <c r="C110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8</v>
      </c>
      <c r="D110" s="22">
        <v>1</v>
      </c>
      <c r="E110" s="29">
        <f>IFERROR(ROUNDUP((Tableau145[[#This Row],[Quantité de base estimé (kg)]]/Tableau145[[#This Row],[Masse Pot (Kg)]]),0),"?")</f>
        <v>8</v>
      </c>
      <c r="F110" s="24">
        <v>8</v>
      </c>
      <c r="G110" s="34">
        <f>ROW(Tableau145[[#This Row],[Quantité de base estimé (kg)]])</f>
        <v>110</v>
      </c>
      <c r="H110" s="34">
        <f>COLUMN(Tableau145[[#This Row],[Quantité de base estimé (kg)]])</f>
        <v>6</v>
      </c>
      <c r="I110" s="34"/>
      <c r="J110" s="30"/>
      <c r="K110" s="30"/>
      <c r="L110" s="30"/>
      <c r="M110" s="30"/>
    </row>
    <row r="111" spans="1:13" ht="14.25" x14ac:dyDescent="0.25">
      <c r="A111" s="22">
        <v>10399</v>
      </c>
      <c r="B111" s="22" t="s">
        <v>201</v>
      </c>
      <c r="C111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9</v>
      </c>
      <c r="D111" s="22">
        <v>1</v>
      </c>
      <c r="E111" s="29">
        <f>IFERROR(ROUNDUP((Tableau145[[#This Row],[Quantité de base estimé (kg)]]/Tableau145[[#This Row],[Masse Pot (Kg)]]),0),"?")</f>
        <v>9</v>
      </c>
      <c r="F111" s="24">
        <v>9</v>
      </c>
      <c r="G111" s="34">
        <f>ROW(Tableau145[[#This Row],[Quantité de base estimé (kg)]])</f>
        <v>111</v>
      </c>
      <c r="H111" s="34">
        <f>COLUMN(Tableau145[[#This Row],[Quantité de base estimé (kg)]])</f>
        <v>6</v>
      </c>
      <c r="I111" s="34"/>
      <c r="J111" s="30"/>
      <c r="K111" s="30"/>
      <c r="L111" s="30"/>
      <c r="M111" s="30"/>
    </row>
    <row r="112" spans="1:13" ht="14.25" x14ac:dyDescent="0.25">
      <c r="A112" s="22">
        <v>802</v>
      </c>
      <c r="B112" s="22" t="s">
        <v>167</v>
      </c>
      <c r="C112" s="28">
        <f>IF(($O$2="mois"),Tableau145[[#This Row],[Quantité de base estimé (kg)]]-Tableau145[[#This Row],[Conso prévu Mois actuel]],IF(($O$2="mois+1"),Tableau145[[#This Row],[Quantité de base estimé (kg)]]-Tableau145[[#This Row],[Conso prévu Mois actuel]]-Tableau145[[#This Row],[Mois +1]],IF(($O$2="mois+2"),Tableau145[[#This Row],[Quantité de base estimé (kg)]]-Tableau145[[#This Row],[Conso prévu Mois actuel]]-Tableau145[[#This Row],[Mois +1]]-Tableau145[[#This Row],[Mois +2]],IF(($O$2="mois+3"),Tableau145[[#This Row],[Quantité de base estimé (kg)]]-Tableau145[[#This Row],[Conso prévu Mois actuel]]-Tableau145[[#This Row],[Mois +1]]-Tableau145[[#This Row],[Mois +2]]-Tableau145[[#This Row],[Mois +3]]))))</f>
        <v>10</v>
      </c>
      <c r="D112" s="22">
        <v>1</v>
      </c>
      <c r="E112" s="29">
        <f>IFERROR(ROUNDUP((Tableau145[[#This Row],[Quantité de base estimé (kg)]]/Tableau145[[#This Row],[Masse Pot (Kg)]]),0),"?")</f>
        <v>10</v>
      </c>
      <c r="F112" s="24">
        <v>10</v>
      </c>
      <c r="G112" s="34">
        <f>ROW(Tableau145[[#This Row],[Quantité de base estimé (kg)]])</f>
        <v>112</v>
      </c>
      <c r="H112" s="34">
        <f>COLUMN(Tableau145[[#This Row],[Quantité de base estimé (kg)]])</f>
        <v>6</v>
      </c>
      <c r="I112" s="34"/>
      <c r="J112" s="30"/>
      <c r="K112" s="30"/>
      <c r="L112" s="30"/>
      <c r="M112" s="30"/>
    </row>
  </sheetData>
  <conditionalFormatting sqref="K58">
    <cfRule type="dataBar" priority="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{72709B67-31D4-4229-B7C3-97AC43106B9C}</x14:id>
        </ext>
      </extLst>
    </cfRule>
  </conditionalFormatting>
  <conditionalFormatting sqref="M58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{773DBC08-B31A-45CC-AFCE-2C8465AC4E43}</x14:id>
        </ext>
      </extLst>
    </cfRule>
  </conditionalFormatting>
  <conditionalFormatting sqref="K2:K27 K29:K112">
    <cfRule type="dataBar" priority="1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{D61EC6CE-2DBE-4CFE-AEEC-348A8BB8636D}</x14:id>
        </ext>
      </extLst>
    </cfRule>
  </conditionalFormatting>
  <conditionalFormatting sqref="L65:L112">
    <cfRule type="dataBar" priority="1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{630D60FC-B92A-4D78-B38D-CE01C8FAB286}</x14:id>
        </ext>
      </extLst>
    </cfRule>
  </conditionalFormatting>
  <conditionalFormatting sqref="M3:M112">
    <cfRule type="dataBar" priority="1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{043E8ED4-F6DE-46D1-A805-70D780FE76A6}</x14:id>
        </ext>
      </extLst>
    </cfRule>
  </conditionalFormatting>
  <conditionalFormatting sqref="C2:C112">
    <cfRule type="dataBar" priority="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{8C361509-DEC3-4C7B-89A0-2237E06AAC80}</x14:id>
        </ext>
      </extLst>
    </cfRule>
  </conditionalFormatting>
  <conditionalFormatting sqref="M2">
    <cfRule type="dataBar" priority="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{93C44098-4E14-454F-AA0D-0D1F380583B5}</x14:id>
        </ext>
      </extLst>
    </cfRule>
  </conditionalFormatting>
  <conditionalFormatting sqref="F58 I58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{C8BB0DC9-3EB9-47B6-B780-83D4256FB234}</x14:id>
        </ext>
      </extLst>
    </cfRule>
  </conditionalFormatting>
  <conditionalFormatting sqref="F2:F112 I3:I112">
    <cfRule type="dataBar" priority="1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{50855631-179D-4C1F-97A1-D755A8B7474B}</x14:id>
        </ext>
      </extLst>
    </cfRule>
  </conditionalFormatting>
  <conditionalFormatting sqref="J58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{A5F88413-EEEB-404B-958C-15AA5D922A0F}</x14:id>
        </ext>
      </extLst>
    </cfRule>
  </conditionalFormatting>
  <conditionalFormatting sqref="J2:J27 J29:J112">
    <cfRule type="dataBar" priority="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{743DC793-EF04-4616-A014-A0F83F2C7498}</x14:id>
        </ext>
      </extLst>
    </cfRule>
  </conditionalFormatting>
  <conditionalFormatting sqref="L58">
    <cfRule type="dataBar" priority="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{6122663E-26C3-4922-8D6D-1C9841ED5D97}</x14:id>
        </ext>
      </extLst>
    </cfRule>
  </conditionalFormatting>
  <conditionalFormatting sqref="L3:L64">
    <cfRule type="dataBar" priority="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{915E554E-04FE-4043-AA79-B6E1C508D769}</x14:id>
        </ext>
      </extLst>
    </cfRule>
  </conditionalFormatting>
  <conditionalFormatting sqref="L2">
    <cfRule type="dataBar" priority="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{79CBC283-2585-42EB-B1D1-B20DD3D81346}</x14:id>
        </ext>
      </extLst>
    </cfRule>
  </conditionalFormatting>
  <conditionalFormatting sqref="I3:I112">
    <cfRule type="expression" dxfId="41" priority="1">
      <formula>"A commander"</formula>
    </cfRule>
  </conditionalFormatting>
  <dataValidations count="1">
    <dataValidation type="list" allowBlank="1" showInputMessage="1" showErrorMessage="1" sqref="O2" xr:uid="{255722F5-41DA-49FD-96B1-F8AC6CA44892}">
      <formula1>"mois,mois+1,mois+2,mois+3"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2709B67-31D4-4229-B7C3-97AC43106B9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K58</xm:sqref>
        </x14:conditionalFormatting>
        <x14:conditionalFormatting xmlns:xm="http://schemas.microsoft.com/office/excel/2006/main">
          <x14:cfRule type="dataBar" id="{773DBC08-B31A-45CC-AFCE-2C8465AC4E4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M58</xm:sqref>
        </x14:conditionalFormatting>
        <x14:conditionalFormatting xmlns:xm="http://schemas.microsoft.com/office/excel/2006/main">
          <x14:cfRule type="dataBar" id="{D61EC6CE-2DBE-4CFE-AEEC-348A8BB8636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K2:K27 K29:K112</xm:sqref>
        </x14:conditionalFormatting>
        <x14:conditionalFormatting xmlns:xm="http://schemas.microsoft.com/office/excel/2006/main">
          <x14:cfRule type="dataBar" id="{630D60FC-B92A-4D78-B38D-CE01C8FAB28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L65:L112</xm:sqref>
        </x14:conditionalFormatting>
        <x14:conditionalFormatting xmlns:xm="http://schemas.microsoft.com/office/excel/2006/main">
          <x14:cfRule type="dataBar" id="{043E8ED4-F6DE-46D1-A805-70D780FE76A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M3:M112</xm:sqref>
        </x14:conditionalFormatting>
        <x14:conditionalFormatting xmlns:xm="http://schemas.microsoft.com/office/excel/2006/main">
          <x14:cfRule type="dataBar" id="{8C361509-DEC3-4C7B-89A0-2237E06AAC8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C2:C112</xm:sqref>
        </x14:conditionalFormatting>
        <x14:conditionalFormatting xmlns:xm="http://schemas.microsoft.com/office/excel/2006/main">
          <x14:cfRule type="dataBar" id="{93C44098-4E14-454F-AA0D-0D1F380583B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M2</xm:sqref>
        </x14:conditionalFormatting>
        <x14:conditionalFormatting xmlns:xm="http://schemas.microsoft.com/office/excel/2006/main">
          <x14:cfRule type="dataBar" id="{C8BB0DC9-3EB9-47B6-B780-83D4256FB23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F58 I58</xm:sqref>
        </x14:conditionalFormatting>
        <x14:conditionalFormatting xmlns:xm="http://schemas.microsoft.com/office/excel/2006/main">
          <x14:cfRule type="dataBar" id="{50855631-179D-4C1F-97A1-D755A8B7474B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F2:F112 I3:I112</xm:sqref>
        </x14:conditionalFormatting>
        <x14:conditionalFormatting xmlns:xm="http://schemas.microsoft.com/office/excel/2006/main">
          <x14:cfRule type="dataBar" id="{A5F88413-EEEB-404B-958C-15AA5D922A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J58</xm:sqref>
        </x14:conditionalFormatting>
        <x14:conditionalFormatting xmlns:xm="http://schemas.microsoft.com/office/excel/2006/main">
          <x14:cfRule type="dataBar" id="{743DC793-EF04-4616-A014-A0F83F2C749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J2:J27 J29:J112</xm:sqref>
        </x14:conditionalFormatting>
        <x14:conditionalFormatting xmlns:xm="http://schemas.microsoft.com/office/excel/2006/main">
          <x14:cfRule type="dataBar" id="{6122663E-26C3-4922-8D6D-1C9841ED5D9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L58</xm:sqref>
        </x14:conditionalFormatting>
        <x14:conditionalFormatting xmlns:xm="http://schemas.microsoft.com/office/excel/2006/main">
          <x14:cfRule type="dataBar" id="{915E554E-04FE-4043-AA79-B6E1C508D76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L3:L64</xm:sqref>
        </x14:conditionalFormatting>
        <x14:conditionalFormatting xmlns:xm="http://schemas.microsoft.com/office/excel/2006/main">
          <x14:cfRule type="dataBar" id="{79CBC283-2585-42EB-B1D1-B20DD3D813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82E55-6613-47FD-866A-0AB365799D24}">
  <sheetPr codeName="Feuil3"/>
  <dimension ref="A1:P106"/>
  <sheetViews>
    <sheetView tabSelected="1" workbookViewId="0">
      <pane ySplit="16" topLeftCell="A32" activePane="bottomLeft" state="frozen"/>
      <selection pane="bottomLeft" activeCell="F13" sqref="F13"/>
    </sheetView>
  </sheetViews>
  <sheetFormatPr baseColWidth="10" defaultRowHeight="15" x14ac:dyDescent="0.25"/>
  <cols>
    <col min="1" max="1" width="1" style="37" customWidth="1"/>
    <col min="2" max="2" width="17.5703125" style="66" bestFit="1" customWidth="1"/>
    <col min="3" max="3" width="14.42578125" style="66" customWidth="1"/>
    <col min="4" max="4" width="11.42578125" style="66" bestFit="1" customWidth="1"/>
    <col min="5" max="5" width="12" style="67" bestFit="1" customWidth="1"/>
    <col min="6" max="6" width="12.7109375" style="67" bestFit="1" customWidth="1"/>
    <col min="7" max="7" width="12" style="67" bestFit="1" customWidth="1"/>
    <col min="8" max="8" width="13" style="67" bestFit="1" customWidth="1"/>
    <col min="9" max="9" width="16.5703125" style="66" bestFit="1" customWidth="1"/>
    <col min="10" max="10" width="16.5703125" style="66" customWidth="1"/>
    <col min="11" max="11" width="16.5703125" style="66" bestFit="1" customWidth="1"/>
    <col min="12" max="12" width="16.5703125" style="66" customWidth="1"/>
    <col min="13" max="13" width="17.5703125" style="66" bestFit="1" customWidth="1"/>
    <col min="14" max="16" width="11.42578125" style="66"/>
    <col min="17" max="16384" width="11.42578125" style="37"/>
  </cols>
  <sheetData>
    <row r="1" spans="2:16" x14ac:dyDescent="0.25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</row>
    <row r="2" spans="2:16" x14ac:dyDescent="0.25">
      <c r="B2" s="37"/>
      <c r="C2" s="56" t="s">
        <v>133</v>
      </c>
      <c r="D2" s="56" t="s">
        <v>324</v>
      </c>
      <c r="E2" s="56" t="s">
        <v>134</v>
      </c>
      <c r="F2" s="56" t="s">
        <v>135</v>
      </c>
      <c r="G2" s="57"/>
      <c r="H2" s="76" t="s">
        <v>136</v>
      </c>
      <c r="I2" s="76"/>
      <c r="J2" s="52">
        <v>100</v>
      </c>
      <c r="K2" s="45" t="s">
        <v>137</v>
      </c>
      <c r="L2" s="46" t="str">
        <f>Tableau54[[#Headers],[Référence OF]]</f>
        <v>Référence OF</v>
      </c>
      <c r="M2" s="47">
        <v>90605</v>
      </c>
      <c r="N2" s="37"/>
      <c r="O2" s="37"/>
      <c r="P2" s="37"/>
    </row>
    <row r="3" spans="2:16" x14ac:dyDescent="0.25">
      <c r="B3" s="56" t="s">
        <v>138</v>
      </c>
      <c r="C3" s="52">
        <v>3936</v>
      </c>
      <c r="D3" s="72">
        <f t="shared" ref="D3:D11" si="0">E3*1000</f>
        <v>4.7232000000000003</v>
      </c>
      <c r="E3" s="74">
        <f t="shared" ref="E3:E11" si="1">(((((C3/100)/10000)*$J$2)/100)*$J$6)*$J$4</f>
        <v>4.7232000000000003E-3</v>
      </c>
      <c r="F3" s="68">
        <f t="shared" ref="F3:F11" si="2">E3/1000</f>
        <v>4.7231999999999999E-6</v>
      </c>
      <c r="G3" s="57"/>
      <c r="H3" s="37"/>
      <c r="I3" s="37"/>
      <c r="J3" s="37"/>
      <c r="K3" s="45"/>
      <c r="L3" s="48" t="str">
        <f>Tableau54[[#Headers],[Date de prod]]</f>
        <v>Date de prod</v>
      </c>
      <c r="M3" s="49" t="str">
        <f>IFERROR(VLOOKUP($M$2,Tableau54[[Référence OF]:[Teinte 4 (kg)]],2,FALSE),"Existe pas")</f>
        <v>juillet 2021</v>
      </c>
      <c r="N3" s="37"/>
      <c r="O3" s="37"/>
      <c r="P3" s="37"/>
    </row>
    <row r="4" spans="2:16" x14ac:dyDescent="0.25">
      <c r="B4" s="56" t="s">
        <v>139</v>
      </c>
      <c r="C4" s="52"/>
      <c r="D4" s="72">
        <f t="shared" si="0"/>
        <v>0</v>
      </c>
      <c r="E4" s="74">
        <f t="shared" si="1"/>
        <v>0</v>
      </c>
      <c r="F4" s="68">
        <f t="shared" si="2"/>
        <v>0</v>
      </c>
      <c r="G4" s="57"/>
      <c r="H4" s="76" t="s">
        <v>140</v>
      </c>
      <c r="I4" s="76"/>
      <c r="J4" s="52">
        <v>1</v>
      </c>
      <c r="K4" s="45"/>
      <c r="L4" s="50" t="str">
        <f>Tableau54[[#Headers],[feuille]]</f>
        <v>feuille</v>
      </c>
      <c r="M4" s="51" t="str">
        <f>IFERROR(VLOOKUP($M$2,Tableau54[[Référence OF]:[Teinte 4 (kg)]],3,FALSE),"Existe pas")</f>
        <v>11667+1000</v>
      </c>
      <c r="N4" s="37"/>
      <c r="O4" s="37"/>
      <c r="P4" s="37"/>
    </row>
    <row r="5" spans="2:16" x14ac:dyDescent="0.25">
      <c r="B5" s="56" t="s">
        <v>141</v>
      </c>
      <c r="C5" s="52"/>
      <c r="D5" s="72">
        <f t="shared" si="0"/>
        <v>0</v>
      </c>
      <c r="E5" s="74">
        <f t="shared" si="1"/>
        <v>0</v>
      </c>
      <c r="F5" s="68">
        <f t="shared" si="2"/>
        <v>0</v>
      </c>
      <c r="G5" s="57"/>
      <c r="H5" s="37"/>
      <c r="I5" s="37"/>
      <c r="J5" s="37"/>
      <c r="K5" s="45"/>
      <c r="L5" s="50" t="str">
        <f>Tableau54[[#Headers],[QC (kg)]]</f>
        <v>QC (kg)</v>
      </c>
      <c r="M5" s="49">
        <f>IFERROR(VLOOKUP($M$2,Tableau54[[Référence OF]:[Teinte 4 (kg)]],4,FALSE),"Existe pas")</f>
        <v>2.073</v>
      </c>
      <c r="N5" s="37"/>
      <c r="O5" s="37"/>
      <c r="P5" s="37"/>
    </row>
    <row r="6" spans="2:16" x14ac:dyDescent="0.25">
      <c r="B6" s="56" t="s">
        <v>143</v>
      </c>
      <c r="C6" s="52"/>
      <c r="D6" s="72">
        <f t="shared" si="0"/>
        <v>0</v>
      </c>
      <c r="E6" s="74">
        <f t="shared" si="1"/>
        <v>0</v>
      </c>
      <c r="F6" s="68">
        <f t="shared" si="2"/>
        <v>0</v>
      </c>
      <c r="G6" s="57"/>
      <c r="H6" s="76" t="s">
        <v>144</v>
      </c>
      <c r="I6" s="76"/>
      <c r="J6" s="52">
        <v>1.2</v>
      </c>
      <c r="K6" s="45" t="s">
        <v>142</v>
      </c>
      <c r="L6" s="50" t="str">
        <f>Tableau54[[#Headers],[QM (kg)]]</f>
        <v>QM (kg)</v>
      </c>
      <c r="M6" s="51">
        <f>IFERROR(VLOOKUP($M$2,Tableau54[[Référence OF]:[Teinte 4 (kg)]],5,FALSE),"Existe pas")</f>
        <v>1.542</v>
      </c>
      <c r="N6" s="37"/>
      <c r="O6" s="37"/>
      <c r="P6" s="37"/>
    </row>
    <row r="7" spans="2:16" x14ac:dyDescent="0.25">
      <c r="B7" s="56" t="s">
        <v>145</v>
      </c>
      <c r="C7" s="52"/>
      <c r="D7" s="72">
        <f t="shared" si="0"/>
        <v>0</v>
      </c>
      <c r="E7" s="74">
        <f t="shared" si="1"/>
        <v>0</v>
      </c>
      <c r="F7" s="68">
        <f t="shared" si="2"/>
        <v>0</v>
      </c>
      <c r="G7" s="57"/>
      <c r="H7" s="37"/>
      <c r="I7" s="37"/>
      <c r="J7" s="37"/>
      <c r="K7" s="45"/>
      <c r="L7" s="50" t="str">
        <f>Tableau54[[#Headers],[QY (kg)]]</f>
        <v>QY (kg)</v>
      </c>
      <c r="M7" s="49">
        <f>IFERROR(VLOOKUP($M$2,Tableau54[[Référence OF]:[Teinte 4 (kg)]],6,FALSE),"Existe pas")</f>
        <v>1.8680000000000001</v>
      </c>
      <c r="N7" s="37"/>
      <c r="O7" s="37"/>
      <c r="P7" s="37"/>
    </row>
    <row r="8" spans="2:16" x14ac:dyDescent="0.25">
      <c r="B8" s="56" t="s">
        <v>146</v>
      </c>
      <c r="C8" s="52"/>
      <c r="D8" s="72">
        <f t="shared" si="0"/>
        <v>0</v>
      </c>
      <c r="E8" s="74">
        <f t="shared" si="1"/>
        <v>0</v>
      </c>
      <c r="F8" s="68">
        <f t="shared" si="2"/>
        <v>0</v>
      </c>
      <c r="G8" s="57"/>
      <c r="H8" s="37"/>
      <c r="I8" s="37"/>
      <c r="J8" s="37"/>
      <c r="K8" s="45"/>
      <c r="L8" s="50" t="str">
        <f>Tableau54[[#Headers],[QBk (kg)]]</f>
        <v>QBk (kg)</v>
      </c>
      <c r="M8" s="51">
        <f>IFERROR(VLOOKUP($M$2,Tableau54[[Référence OF]:[Teinte 4 (kg)]],7,FALSE),"Existe pas")</f>
        <v>5.476</v>
      </c>
      <c r="N8" s="37"/>
      <c r="O8" s="37"/>
      <c r="P8" s="37"/>
    </row>
    <row r="9" spans="2:16" ht="15.75" thickBot="1" x14ac:dyDescent="0.3">
      <c r="B9" s="56" t="s">
        <v>147</v>
      </c>
      <c r="C9" s="52"/>
      <c r="D9" s="72">
        <f t="shared" si="0"/>
        <v>0</v>
      </c>
      <c r="E9" s="74">
        <f t="shared" si="1"/>
        <v>0</v>
      </c>
      <c r="F9" s="68">
        <f t="shared" si="2"/>
        <v>0</v>
      </c>
      <c r="G9" s="57"/>
      <c r="H9" s="77" t="s">
        <v>148</v>
      </c>
      <c r="I9" s="77"/>
      <c r="J9" s="53">
        <v>48</v>
      </c>
      <c r="K9" s="45" t="s">
        <v>149</v>
      </c>
      <c r="L9" s="50" t="str">
        <f>Tableau54[[#Headers],[Teinte 1 (kg)]]</f>
        <v>Teinte 1 (kg)</v>
      </c>
      <c r="M9" s="49">
        <f>IFERROR(VLOOKUP($M$2,Tableau54[[Référence OF]:[Teinte 4 (kg)]],8,FALSE),"Existe pas")</f>
        <v>0</v>
      </c>
      <c r="N9" s="37"/>
      <c r="O9" s="37"/>
      <c r="P9" s="37"/>
    </row>
    <row r="10" spans="2:16" ht="16.5" thickTop="1" thickBot="1" x14ac:dyDescent="0.3">
      <c r="B10" s="56" t="s">
        <v>150</v>
      </c>
      <c r="C10" s="52"/>
      <c r="D10" s="72">
        <f t="shared" si="0"/>
        <v>0</v>
      </c>
      <c r="E10" s="74">
        <f t="shared" si="1"/>
        <v>0</v>
      </c>
      <c r="F10" s="68">
        <f t="shared" si="2"/>
        <v>0</v>
      </c>
      <c r="G10" s="57"/>
      <c r="H10" s="78" t="s">
        <v>151</v>
      </c>
      <c r="I10" s="78"/>
      <c r="J10" s="54">
        <v>82</v>
      </c>
      <c r="K10" s="45" t="s">
        <v>149</v>
      </c>
      <c r="L10" s="50" t="str">
        <f>Tableau54[[#Headers],[Teinte 2 (kg)]]</f>
        <v>Teinte 2 (kg)</v>
      </c>
      <c r="M10" s="51">
        <f>IFERROR(VLOOKUP($M$2,Tableau54[[Référence OF]:[Teinte 4 (kg)]],9,FALSE),"Existe pas")</f>
        <v>0</v>
      </c>
      <c r="N10" s="37"/>
      <c r="O10" s="37"/>
      <c r="P10" s="37"/>
    </row>
    <row r="11" spans="2:16" ht="15.75" thickTop="1" x14ac:dyDescent="0.25">
      <c r="B11" s="56" t="s">
        <v>152</v>
      </c>
      <c r="C11" s="52"/>
      <c r="D11" s="72">
        <f t="shared" si="0"/>
        <v>0</v>
      </c>
      <c r="E11" s="74">
        <f t="shared" si="1"/>
        <v>0</v>
      </c>
      <c r="F11" s="68">
        <f t="shared" si="2"/>
        <v>0</v>
      </c>
      <c r="G11" s="57"/>
      <c r="H11" s="79" t="s">
        <v>153</v>
      </c>
      <c r="I11" s="79"/>
      <c r="J11" s="55">
        <f>J9*J10</f>
        <v>3936</v>
      </c>
      <c r="K11" s="45" t="s">
        <v>154</v>
      </c>
      <c r="L11" s="50" t="str">
        <f>Tableau54[[#Headers],[Teinte 3 (kg)]]</f>
        <v>Teinte 3 (kg)</v>
      </c>
      <c r="M11" s="49">
        <f>IFERROR(VLOOKUP($M$2,Tableau54[[Référence OF]:[Teinte 4 (kg)]],10,FALSE),"Existe pas")</f>
        <v>0</v>
      </c>
      <c r="N11" s="37"/>
      <c r="O11" s="37"/>
      <c r="P11" s="37"/>
    </row>
    <row r="12" spans="2:16" x14ac:dyDescent="0.25">
      <c r="B12" s="37"/>
      <c r="C12" s="37"/>
      <c r="D12" s="73"/>
      <c r="E12" s="37"/>
      <c r="F12" s="37"/>
      <c r="G12" s="57"/>
      <c r="H12" s="37"/>
      <c r="I12" s="37"/>
      <c r="J12" s="37"/>
      <c r="K12" s="37"/>
      <c r="L12" s="50" t="str">
        <f>Tableau54[[#Headers],[Teinte 4 (kg)]]</f>
        <v>Teinte 4 (kg)</v>
      </c>
      <c r="M12" s="51">
        <f>IFERROR(VLOOKUP($M$2,Tableau54[[Référence OF]:[Teinte 4 (kg)]],11,FALSE),"Existe pas")</f>
        <v>0</v>
      </c>
      <c r="N12" s="37"/>
      <c r="O12" s="37"/>
      <c r="P12" s="37"/>
    </row>
    <row r="13" spans="2:16" x14ac:dyDescent="0.25">
      <c r="B13" s="37"/>
      <c r="C13" s="75" t="s">
        <v>273</v>
      </c>
      <c r="D13" s="75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</row>
    <row r="14" spans="2:16" x14ac:dyDescent="0.25"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</row>
    <row r="15" spans="2:16" x14ac:dyDescent="0.25">
      <c r="B15" s="37"/>
      <c r="C15" s="37"/>
      <c r="D15" s="58" t="s">
        <v>319</v>
      </c>
      <c r="E15" s="59">
        <f>SUBTOTAL(9,E17:E1048576)</f>
        <v>24.385000000000005</v>
      </c>
      <c r="F15" s="59">
        <f>SUBTOTAL(9,F17:F1048576)</f>
        <v>31.117000000000012</v>
      </c>
      <c r="G15" s="59">
        <f>SUBTOTAL(9,G17:G1048576)</f>
        <v>32.69</v>
      </c>
      <c r="H15" s="59">
        <f>SUBTOTAL(9,H17:H1048576)</f>
        <v>48.317999999999991</v>
      </c>
      <c r="I15" s="37"/>
      <c r="J15" s="37"/>
      <c r="K15" s="37"/>
      <c r="L15" s="37"/>
      <c r="M15" s="37">
        <f>SUBTOTAL(9,M17:M1048576)</f>
        <v>43.538000000000011</v>
      </c>
      <c r="N15" s="37">
        <f>SUBTOTAL(9,N17:N1048576)</f>
        <v>10.268999999999998</v>
      </c>
      <c r="O15" s="37">
        <f>SUBTOTAL(9,O17:O1048576)</f>
        <v>2.5869999999999997</v>
      </c>
      <c r="P15" s="37">
        <f>SUBTOTAL(9,P17:P1048576)</f>
        <v>0.86499999999999999</v>
      </c>
    </row>
    <row r="16" spans="2:16" x14ac:dyDescent="0.25">
      <c r="B16" s="15" t="s">
        <v>73</v>
      </c>
      <c r="C16" s="69" t="s">
        <v>74</v>
      </c>
      <c r="D16" s="15" t="s">
        <v>75</v>
      </c>
      <c r="E16" s="15" t="s">
        <v>314</v>
      </c>
      <c r="F16" s="15" t="s">
        <v>315</v>
      </c>
      <c r="G16" s="15" t="s">
        <v>316</v>
      </c>
      <c r="H16" s="15" t="s">
        <v>317</v>
      </c>
      <c r="I16" s="15" t="s">
        <v>76</v>
      </c>
      <c r="J16" s="70" t="s">
        <v>77</v>
      </c>
      <c r="K16" s="70" t="s">
        <v>78</v>
      </c>
      <c r="L16" s="71" t="s">
        <v>79</v>
      </c>
      <c r="M16" s="37" t="s">
        <v>288</v>
      </c>
      <c r="N16" s="37" t="s">
        <v>289</v>
      </c>
      <c r="O16" s="37" t="s">
        <v>290</v>
      </c>
      <c r="P16" s="37" t="s">
        <v>291</v>
      </c>
    </row>
    <row r="17" spans="2:16" x14ac:dyDescent="0.25">
      <c r="B17" s="35">
        <v>81166</v>
      </c>
      <c r="C17" s="21" t="s">
        <v>80</v>
      </c>
      <c r="D17" s="60" t="s">
        <v>308</v>
      </c>
      <c r="E17" s="38"/>
      <c r="F17" s="38"/>
      <c r="G17" s="38"/>
      <c r="H17" s="38"/>
      <c r="I17" s="35" t="s">
        <v>310</v>
      </c>
      <c r="J17" s="39"/>
      <c r="K17" s="39"/>
      <c r="L17" s="36"/>
      <c r="M17" s="14">
        <f>IFERROR(VALUE(RIGHT(Tableau54[[#This Row],[Teinte 1 (kg)]],6)),0)</f>
        <v>1.3859999999999999</v>
      </c>
      <c r="N17" s="14">
        <f>IFERROR(VALUE(RIGHT(Tableau54[[#This Row],[Teinte 2 (kg)]],6)),0)</f>
        <v>0</v>
      </c>
      <c r="O17" s="14">
        <f>IFERROR(VALUE(RIGHT(Tableau54[[#This Row],[Teinte 3 (kg)]],6)),0)</f>
        <v>0</v>
      </c>
      <c r="P17" s="40">
        <f>IFERROR(VALUE(RIGHT(Tableau54[[#This Row],[Teinte 4 (kg)]],6)),0)</f>
        <v>0</v>
      </c>
    </row>
    <row r="18" spans="2:16" x14ac:dyDescent="0.25">
      <c r="B18" s="35">
        <v>81167</v>
      </c>
      <c r="C18" s="21" t="s">
        <v>80</v>
      </c>
      <c r="D18" s="60" t="s">
        <v>306</v>
      </c>
      <c r="E18" s="38"/>
      <c r="F18" s="38"/>
      <c r="G18" s="38"/>
      <c r="H18" s="38"/>
      <c r="I18" s="35" t="s">
        <v>307</v>
      </c>
      <c r="J18" s="39"/>
      <c r="K18" s="39"/>
      <c r="L18" s="36"/>
      <c r="M18" s="14">
        <f>IFERROR(VALUE(RIGHT(Tableau54[[#This Row],[Teinte 1 (kg)]],6)),0)</f>
        <v>1.333</v>
      </c>
      <c r="N18" s="14">
        <f>IFERROR(VALUE(RIGHT(Tableau54[[#This Row],[Teinte 2 (kg)]],6)),0)</f>
        <v>0</v>
      </c>
      <c r="O18" s="14">
        <f>IFERROR(VALUE(RIGHT(Tableau54[[#This Row],[Teinte 3 (kg)]],6)),0)</f>
        <v>0</v>
      </c>
      <c r="P18" s="40">
        <f>IFERROR(VALUE(RIGHT(Tableau54[[#This Row],[Teinte 4 (kg)]],6)),0)</f>
        <v>0</v>
      </c>
    </row>
    <row r="19" spans="2:16" x14ac:dyDescent="0.25">
      <c r="B19" s="35">
        <v>82478</v>
      </c>
      <c r="C19" s="21" t="s">
        <v>298</v>
      </c>
      <c r="D19" s="60" t="s">
        <v>125</v>
      </c>
      <c r="E19" s="38"/>
      <c r="F19" s="38"/>
      <c r="G19" s="38"/>
      <c r="H19" s="38">
        <v>0.14799999999999999</v>
      </c>
      <c r="I19" s="35"/>
      <c r="J19" s="39"/>
      <c r="K19" s="39"/>
      <c r="L19" s="36"/>
      <c r="M19" s="14">
        <f>IFERROR(VALUE(RIGHT(Tableau54[[#This Row],[Teinte 1 (kg)]],6)),0)</f>
        <v>0</v>
      </c>
      <c r="N19" s="14">
        <f>IFERROR(VALUE(RIGHT(Tableau54[[#This Row],[Teinte 2 (kg)]],6)),0)</f>
        <v>0</v>
      </c>
      <c r="O19" s="14">
        <f>IFERROR(VALUE(RIGHT(Tableau54[[#This Row],[Teinte 3 (kg)]],6)),0)</f>
        <v>0</v>
      </c>
      <c r="P19" s="40">
        <f>IFERROR(VALUE(RIGHT(Tableau54[[#This Row],[Teinte 4 (kg)]],6)),0)</f>
        <v>0</v>
      </c>
    </row>
    <row r="20" spans="2:16" x14ac:dyDescent="0.25">
      <c r="B20" s="14">
        <v>82478</v>
      </c>
      <c r="C20" s="21" t="s">
        <v>123</v>
      </c>
      <c r="D20" s="61" t="s">
        <v>125</v>
      </c>
      <c r="E20" s="41" t="s">
        <v>89</v>
      </c>
      <c r="F20" s="41" t="s">
        <v>89</v>
      </c>
      <c r="G20" s="41" t="s">
        <v>89</v>
      </c>
      <c r="H20" s="41" t="s">
        <v>89</v>
      </c>
      <c r="I20" s="14" t="s">
        <v>89</v>
      </c>
      <c r="J20" s="35" t="s">
        <v>89</v>
      </c>
      <c r="K20" s="42" t="s">
        <v>89</v>
      </c>
      <c r="L20" s="43" t="s">
        <v>89</v>
      </c>
      <c r="M20" s="14">
        <f>IFERROR(VALUE(RIGHT(Tableau54[[#This Row],[Teinte 1 (kg)]],6)),0)</f>
        <v>0</v>
      </c>
      <c r="N20" s="14">
        <f>IFERROR(VALUE(RIGHT(Tableau54[[#This Row],[Teinte 2 (kg)]],6)),0)</f>
        <v>0</v>
      </c>
      <c r="O20" s="14">
        <f>IFERROR(VALUE(RIGHT(Tableau54[[#This Row],[Teinte 3 (kg)]],6)),0)</f>
        <v>0</v>
      </c>
      <c r="P20" s="40">
        <f>IFERROR(VALUE(RIGHT(Tableau54[[#This Row],[Teinte 4 (kg)]],6)),0)</f>
        <v>0</v>
      </c>
    </row>
    <row r="21" spans="2:16" ht="30" x14ac:dyDescent="0.25">
      <c r="B21" s="14">
        <v>82678</v>
      </c>
      <c r="C21" s="21" t="s">
        <v>126</v>
      </c>
      <c r="D21" s="61" t="s">
        <v>127</v>
      </c>
      <c r="E21" s="41"/>
      <c r="F21" s="41"/>
      <c r="G21" s="41"/>
      <c r="H21" s="41">
        <v>6.8000000000000005E-2</v>
      </c>
      <c r="I21" s="14"/>
      <c r="J21" s="35"/>
      <c r="K21" s="42"/>
      <c r="L21" s="43"/>
      <c r="M21" s="14">
        <f>IFERROR(VALUE(RIGHT(Tableau54[[#This Row],[Teinte 1 (kg)]],6)),0)</f>
        <v>0</v>
      </c>
      <c r="N21" s="14">
        <f>IFERROR(VALUE(RIGHT(Tableau54[[#This Row],[Teinte 2 (kg)]],6)),0)</f>
        <v>0</v>
      </c>
      <c r="O21" s="14">
        <f>IFERROR(VALUE(RIGHT(Tableau54[[#This Row],[Teinte 3 (kg)]],6)),0)</f>
        <v>0</v>
      </c>
      <c r="P21" s="40">
        <f>IFERROR(VALUE(RIGHT(Tableau54[[#This Row],[Teinte 4 (kg)]],6)),0)</f>
        <v>0</v>
      </c>
    </row>
    <row r="22" spans="2:16" x14ac:dyDescent="0.25">
      <c r="B22" s="35">
        <v>82729</v>
      </c>
      <c r="C22" s="21" t="s">
        <v>80</v>
      </c>
      <c r="D22" s="60" t="s">
        <v>277</v>
      </c>
      <c r="E22" s="38" t="s">
        <v>89</v>
      </c>
      <c r="F22" s="38" t="s">
        <v>89</v>
      </c>
      <c r="G22" s="38" t="s">
        <v>89</v>
      </c>
      <c r="H22" s="38" t="s">
        <v>89</v>
      </c>
      <c r="I22" s="35" t="s">
        <v>89</v>
      </c>
      <c r="J22" s="39" t="s">
        <v>89</v>
      </c>
      <c r="K22" s="39"/>
      <c r="L22" s="36"/>
      <c r="M22" s="14">
        <f>IFERROR(VALUE(RIGHT(Tableau54[[#This Row],[Teinte 1 (kg)]],6)),0)</f>
        <v>0</v>
      </c>
      <c r="N22" s="14">
        <f>IFERROR(VALUE(RIGHT(Tableau54[[#This Row],[Teinte 2 (kg)]],6)),0)</f>
        <v>0</v>
      </c>
      <c r="O22" s="14">
        <f>IFERROR(VALUE(RIGHT(Tableau54[[#This Row],[Teinte 3 (kg)]],6)),0)</f>
        <v>0</v>
      </c>
      <c r="P22" s="40">
        <f>IFERROR(VALUE(RIGHT(Tableau54[[#This Row],[Teinte 4 (kg)]],6)),0)</f>
        <v>0</v>
      </c>
    </row>
    <row r="23" spans="2:16" x14ac:dyDescent="0.25">
      <c r="B23" s="14">
        <v>83324</v>
      </c>
      <c r="C23" s="21" t="s">
        <v>80</v>
      </c>
      <c r="D23" s="61" t="s">
        <v>101</v>
      </c>
      <c r="E23" s="41"/>
      <c r="F23" s="41"/>
      <c r="G23" s="41"/>
      <c r="H23" s="41">
        <v>4.2359999999999998</v>
      </c>
      <c r="I23" s="14" t="s">
        <v>102</v>
      </c>
      <c r="J23" s="35"/>
      <c r="K23" s="42"/>
      <c r="L23" s="43"/>
      <c r="M23" s="14">
        <f>IFERROR(VALUE(RIGHT(Tableau54[[#This Row],[Teinte 1 (kg)]],6)),0)</f>
        <v>2.5999999999999999E-2</v>
      </c>
      <c r="N23" s="14">
        <f>IFERROR(VALUE(RIGHT(Tableau54[[#This Row],[Teinte 2 (kg)]],6)),0)</f>
        <v>0</v>
      </c>
      <c r="O23" s="14">
        <f>IFERROR(VALUE(RIGHT(Tableau54[[#This Row],[Teinte 3 (kg)]],6)),0)</f>
        <v>0</v>
      </c>
      <c r="P23" s="40">
        <f>IFERROR(VALUE(RIGHT(Tableau54[[#This Row],[Teinte 4 (kg)]],6)),0)</f>
        <v>0</v>
      </c>
    </row>
    <row r="24" spans="2:16" x14ac:dyDescent="0.25">
      <c r="B24" s="14">
        <v>83578</v>
      </c>
      <c r="C24" s="21" t="s">
        <v>80</v>
      </c>
      <c r="D24" s="61"/>
      <c r="E24" s="41" t="s">
        <v>89</v>
      </c>
      <c r="F24" s="41" t="s">
        <v>89</v>
      </c>
      <c r="G24" s="41" t="s">
        <v>89</v>
      </c>
      <c r="H24" s="41" t="s">
        <v>89</v>
      </c>
      <c r="I24" s="14" t="s">
        <v>89</v>
      </c>
      <c r="J24" s="35" t="s">
        <v>89</v>
      </c>
      <c r="K24" s="42" t="s">
        <v>89</v>
      </c>
      <c r="L24" s="43" t="s">
        <v>89</v>
      </c>
      <c r="M24" s="14">
        <f>IFERROR(VALUE(RIGHT(Tableau54[[#This Row],[Teinte 1 (kg)]],6)),0)</f>
        <v>0</v>
      </c>
      <c r="N24" s="14">
        <f>IFERROR(VALUE(RIGHT(Tableau54[[#This Row],[Teinte 2 (kg)]],6)),0)</f>
        <v>0</v>
      </c>
      <c r="O24" s="14">
        <f>IFERROR(VALUE(RIGHT(Tableau54[[#This Row],[Teinte 3 (kg)]],6)),0)</f>
        <v>0</v>
      </c>
      <c r="P24" s="40">
        <f>IFERROR(VALUE(RIGHT(Tableau54[[#This Row],[Teinte 4 (kg)]],6)),0)</f>
        <v>0</v>
      </c>
    </row>
    <row r="25" spans="2:16" x14ac:dyDescent="0.25">
      <c r="B25" s="14">
        <v>83858</v>
      </c>
      <c r="C25" s="21" t="s">
        <v>80</v>
      </c>
      <c r="D25" s="61" t="s">
        <v>90</v>
      </c>
      <c r="E25" s="41">
        <v>0.13800000000000001</v>
      </c>
      <c r="F25" s="41">
        <v>1.91</v>
      </c>
      <c r="G25" s="41">
        <v>1.98</v>
      </c>
      <c r="H25" s="41">
        <v>8.4000000000000005E-2</v>
      </c>
      <c r="I25" s="14"/>
      <c r="J25" s="35"/>
      <c r="K25" s="42"/>
      <c r="L25" s="43"/>
      <c r="M25" s="14">
        <f>IFERROR(VALUE(RIGHT(Tableau54[[#This Row],[Teinte 1 (kg)]],6)),0)</f>
        <v>0</v>
      </c>
      <c r="N25" s="14">
        <f>IFERROR(VALUE(RIGHT(Tableau54[[#This Row],[Teinte 2 (kg)]],6)),0)</f>
        <v>0</v>
      </c>
      <c r="O25" s="14">
        <f>IFERROR(VALUE(RIGHT(Tableau54[[#This Row],[Teinte 3 (kg)]],6)),0)</f>
        <v>0</v>
      </c>
      <c r="P25" s="40">
        <f>IFERROR(VALUE(RIGHT(Tableau54[[#This Row],[Teinte 4 (kg)]],6)),0)</f>
        <v>0</v>
      </c>
    </row>
    <row r="26" spans="2:16" ht="30" x14ac:dyDescent="0.25">
      <c r="B26" s="14">
        <v>84374</v>
      </c>
      <c r="C26" s="21" t="s">
        <v>126</v>
      </c>
      <c r="D26" s="61" t="s">
        <v>88</v>
      </c>
      <c r="E26" s="41"/>
      <c r="F26" s="41"/>
      <c r="G26" s="41"/>
      <c r="H26" s="41">
        <v>0.14799999999999999</v>
      </c>
      <c r="I26" s="14" t="s">
        <v>128</v>
      </c>
      <c r="J26" s="35"/>
      <c r="K26" s="42"/>
      <c r="L26" s="43"/>
      <c r="M26" s="14">
        <f>IFERROR(VALUE(RIGHT(Tableau54[[#This Row],[Teinte 1 (kg)]],6)),0)</f>
        <v>0.83299999999999996</v>
      </c>
      <c r="N26" s="14">
        <f>IFERROR(VALUE(RIGHT(Tableau54[[#This Row],[Teinte 2 (kg)]],6)),0)</f>
        <v>0</v>
      </c>
      <c r="O26" s="14">
        <f>IFERROR(VALUE(RIGHT(Tableau54[[#This Row],[Teinte 3 (kg)]],6)),0)</f>
        <v>0</v>
      </c>
      <c r="P26" s="40">
        <f>IFERROR(VALUE(RIGHT(Tableau54[[#This Row],[Teinte 4 (kg)]],6)),0)</f>
        <v>0</v>
      </c>
    </row>
    <row r="27" spans="2:16" x14ac:dyDescent="0.25">
      <c r="B27" s="14">
        <v>84376</v>
      </c>
      <c r="C27" s="21" t="s">
        <v>80</v>
      </c>
      <c r="D27" s="61"/>
      <c r="E27" s="41" t="s">
        <v>89</v>
      </c>
      <c r="F27" s="41" t="s">
        <v>89</v>
      </c>
      <c r="G27" s="41" t="s">
        <v>89</v>
      </c>
      <c r="H27" s="41" t="s">
        <v>89</v>
      </c>
      <c r="I27" s="14" t="s">
        <v>89</v>
      </c>
      <c r="J27" s="35" t="s">
        <v>89</v>
      </c>
      <c r="K27" s="42" t="s">
        <v>89</v>
      </c>
      <c r="L27" s="43" t="s">
        <v>89</v>
      </c>
      <c r="M27" s="14">
        <f>IFERROR(VALUE(RIGHT(Tableau54[[#This Row],[Teinte 1 (kg)]],6)),0)</f>
        <v>0</v>
      </c>
      <c r="N27" s="14">
        <f>IFERROR(VALUE(RIGHT(Tableau54[[#This Row],[Teinte 2 (kg)]],6)),0)</f>
        <v>0</v>
      </c>
      <c r="O27" s="14">
        <f>IFERROR(VALUE(RIGHT(Tableau54[[#This Row],[Teinte 3 (kg)]],6)),0)</f>
        <v>0</v>
      </c>
      <c r="P27" s="40">
        <f>IFERROR(VALUE(RIGHT(Tableau54[[#This Row],[Teinte 4 (kg)]],6)),0)</f>
        <v>0</v>
      </c>
    </row>
    <row r="28" spans="2:16" x14ac:dyDescent="0.25">
      <c r="B28" s="35">
        <v>84454</v>
      </c>
      <c r="C28" s="21" t="s">
        <v>80</v>
      </c>
      <c r="D28" s="60" t="s">
        <v>265</v>
      </c>
      <c r="E28" s="38">
        <v>2.907</v>
      </c>
      <c r="F28" s="38">
        <v>3.911</v>
      </c>
      <c r="G28" s="38">
        <v>1.3080000000000001</v>
      </c>
      <c r="H28" s="38">
        <v>1.3939999999999999</v>
      </c>
      <c r="I28" s="35"/>
      <c r="J28" s="39"/>
      <c r="K28" s="39"/>
      <c r="L28" s="36"/>
      <c r="M28" s="14">
        <f>IFERROR(VALUE(RIGHT(Tableau54[[#This Row],[Teinte 1 (kg)]],6)),0)</f>
        <v>0</v>
      </c>
      <c r="N28" s="14">
        <f>IFERROR(VALUE(RIGHT(Tableau54[[#This Row],[Teinte 2 (kg)]],6)),0)</f>
        <v>0</v>
      </c>
      <c r="O28" s="14">
        <f>IFERROR(VALUE(RIGHT(Tableau54[[#This Row],[Teinte 3 (kg)]],6)),0)</f>
        <v>0</v>
      </c>
      <c r="P28" s="40">
        <f>IFERROR(VALUE(RIGHT(Tableau54[[#This Row],[Teinte 4 (kg)]],6)),0)</f>
        <v>0</v>
      </c>
    </row>
    <row r="29" spans="2:16" x14ac:dyDescent="0.25">
      <c r="B29" s="14">
        <v>84582</v>
      </c>
      <c r="C29" s="21" t="s">
        <v>80</v>
      </c>
      <c r="D29" s="61" t="s">
        <v>108</v>
      </c>
      <c r="E29" s="41">
        <v>0.58599999999999997</v>
      </c>
      <c r="F29" s="41">
        <v>1.214</v>
      </c>
      <c r="G29" s="41">
        <v>0.84</v>
      </c>
      <c r="H29" s="41">
        <v>0.21099999999999999</v>
      </c>
      <c r="I29" s="14" t="s">
        <v>109</v>
      </c>
      <c r="J29" s="35"/>
      <c r="K29" s="42"/>
      <c r="L29" s="43"/>
      <c r="M29" s="14">
        <f>IFERROR(VALUE(RIGHT(Tableau54[[#This Row],[Teinte 1 (kg)]],6)),0)</f>
        <v>0.20399999999999999</v>
      </c>
      <c r="N29" s="14">
        <f>IFERROR(VALUE(RIGHT(Tableau54[[#This Row],[Teinte 2 (kg)]],6)),0)</f>
        <v>0</v>
      </c>
      <c r="O29" s="14">
        <f>IFERROR(VALUE(RIGHT(Tableau54[[#This Row],[Teinte 3 (kg)]],6)),0)</f>
        <v>0</v>
      </c>
      <c r="P29" s="40">
        <f>IFERROR(VALUE(RIGHT(Tableau54[[#This Row],[Teinte 4 (kg)]],6)),0)</f>
        <v>0</v>
      </c>
    </row>
    <row r="30" spans="2:16" x14ac:dyDescent="0.25">
      <c r="B30" s="35">
        <v>84673</v>
      </c>
      <c r="C30" s="21" t="s">
        <v>80</v>
      </c>
      <c r="D30" s="60" t="s">
        <v>112</v>
      </c>
      <c r="E30" s="38"/>
      <c r="F30" s="38"/>
      <c r="G30" s="38"/>
      <c r="H30" s="38"/>
      <c r="I30" s="35" t="s">
        <v>311</v>
      </c>
      <c r="J30" s="39"/>
      <c r="K30" s="39"/>
      <c r="L30" s="36"/>
      <c r="M30" s="14">
        <f>IFERROR(VALUE(RIGHT(Tableau54[[#This Row],[Teinte 1 (kg)]],6)),0)</f>
        <v>2.6659999999999999</v>
      </c>
      <c r="N30" s="14">
        <f>IFERROR(VALUE(RIGHT(Tableau54[[#This Row],[Teinte 2 (kg)]],6)),0)</f>
        <v>0</v>
      </c>
      <c r="O30" s="14">
        <f>IFERROR(VALUE(RIGHT(Tableau54[[#This Row],[Teinte 3 (kg)]],6)),0)</f>
        <v>0</v>
      </c>
      <c r="P30" s="40">
        <f>IFERROR(VALUE(RIGHT(Tableau54[[#This Row],[Teinte 4 (kg)]],6)),0)</f>
        <v>0</v>
      </c>
    </row>
    <row r="31" spans="2:16" x14ac:dyDescent="0.25">
      <c r="B31" s="14">
        <v>84975</v>
      </c>
      <c r="C31" s="21" t="s">
        <v>80</v>
      </c>
      <c r="D31" s="61" t="s">
        <v>108</v>
      </c>
      <c r="E31" s="41"/>
      <c r="F31" s="41"/>
      <c r="G31" s="41"/>
      <c r="H31" s="41"/>
      <c r="I31" s="14" t="s">
        <v>236</v>
      </c>
      <c r="J31" s="35" t="s">
        <v>238</v>
      </c>
      <c r="K31" s="42"/>
      <c r="L31" s="43"/>
      <c r="M31" s="14">
        <f>IFERROR(VALUE(RIGHT(Tableau54[[#This Row],[Teinte 1 (kg)]],6)),0)</f>
        <v>0.161</v>
      </c>
      <c r="N31" s="14">
        <f>IFERROR(VALUE(RIGHT(Tableau54[[#This Row],[Teinte 2 (kg)]],6)),0)</f>
        <v>0.70199999999999996</v>
      </c>
      <c r="O31" s="14">
        <f>IFERROR(VALUE(RIGHT(Tableau54[[#This Row],[Teinte 3 (kg)]],6)),0)</f>
        <v>0</v>
      </c>
      <c r="P31" s="40">
        <f>IFERROR(VALUE(RIGHT(Tableau54[[#This Row],[Teinte 4 (kg)]],6)),0)</f>
        <v>0</v>
      </c>
    </row>
    <row r="32" spans="2:16" x14ac:dyDescent="0.25">
      <c r="B32" s="14">
        <v>84979</v>
      </c>
      <c r="C32" s="21" t="s">
        <v>80</v>
      </c>
      <c r="D32" s="61" t="s">
        <v>127</v>
      </c>
      <c r="E32" s="41"/>
      <c r="F32" s="41"/>
      <c r="G32" s="41"/>
      <c r="H32" s="41"/>
      <c r="I32" s="14" t="s">
        <v>237</v>
      </c>
      <c r="J32" s="35" t="s">
        <v>239</v>
      </c>
      <c r="K32" s="42"/>
      <c r="L32" s="43"/>
      <c r="M32" s="14">
        <f>IFERROR(VALUE(RIGHT(Tableau54[[#This Row],[Teinte 1 (kg)]],6)),0)</f>
        <v>2.3E-2</v>
      </c>
      <c r="N32" s="14">
        <f>IFERROR(VALUE(RIGHT(Tableau54[[#This Row],[Teinte 2 (kg)]],6)),0)</f>
        <v>0.77600000000000002</v>
      </c>
      <c r="O32" s="14">
        <f>IFERROR(VALUE(RIGHT(Tableau54[[#This Row],[Teinte 3 (kg)]],6)),0)</f>
        <v>0</v>
      </c>
      <c r="P32" s="40">
        <f>IFERROR(VALUE(RIGHT(Tableau54[[#This Row],[Teinte 4 (kg)]],6)),0)</f>
        <v>0</v>
      </c>
    </row>
    <row r="33" spans="2:16" x14ac:dyDescent="0.25">
      <c r="B33" s="14">
        <v>86008</v>
      </c>
      <c r="C33" s="21" t="s">
        <v>80</v>
      </c>
      <c r="D33" s="61"/>
      <c r="E33" s="41" t="s">
        <v>89</v>
      </c>
      <c r="F33" s="41" t="s">
        <v>89</v>
      </c>
      <c r="G33" s="41" t="s">
        <v>89</v>
      </c>
      <c r="H33" s="41" t="s">
        <v>89</v>
      </c>
      <c r="I33" s="14" t="s">
        <v>89</v>
      </c>
      <c r="J33" s="35" t="s">
        <v>89</v>
      </c>
      <c r="K33" s="42" t="s">
        <v>89</v>
      </c>
      <c r="L33" s="43" t="s">
        <v>89</v>
      </c>
      <c r="M33" s="14">
        <f>IFERROR(VALUE(RIGHT(Tableau54[[#This Row],[Teinte 1 (kg)]],6)),0)</f>
        <v>0</v>
      </c>
      <c r="N33" s="14">
        <f>IFERROR(VALUE(RIGHT(Tableau54[[#This Row],[Teinte 2 (kg)]],6)),0)</f>
        <v>0</v>
      </c>
      <c r="O33" s="14">
        <f>IFERROR(VALUE(RIGHT(Tableau54[[#This Row],[Teinte 3 (kg)]],6)),0)</f>
        <v>0</v>
      </c>
      <c r="P33" s="40">
        <f>IFERROR(VALUE(RIGHT(Tableau54[[#This Row],[Teinte 4 (kg)]],6)),0)</f>
        <v>0</v>
      </c>
    </row>
    <row r="34" spans="2:16" x14ac:dyDescent="0.25">
      <c r="B34" s="14">
        <v>86944</v>
      </c>
      <c r="C34" s="21" t="s">
        <v>80</v>
      </c>
      <c r="D34" s="61" t="s">
        <v>88</v>
      </c>
      <c r="E34" s="41"/>
      <c r="F34" s="41"/>
      <c r="G34" s="41"/>
      <c r="H34" s="41">
        <v>2.4E-2</v>
      </c>
      <c r="I34" s="14"/>
      <c r="J34" s="35"/>
      <c r="K34" s="42"/>
      <c r="L34" s="43"/>
      <c r="M34" s="14">
        <f>IFERROR(VALUE(RIGHT(Tableau54[[#This Row],[Teinte 1 (kg)]],6)),0)</f>
        <v>0</v>
      </c>
      <c r="N34" s="14">
        <f>IFERROR(VALUE(RIGHT(Tableau54[[#This Row],[Teinte 2 (kg)]],6)),0)</f>
        <v>0</v>
      </c>
      <c r="O34" s="14">
        <f>IFERROR(VALUE(RIGHT(Tableau54[[#This Row],[Teinte 3 (kg)]],6)),0)</f>
        <v>0</v>
      </c>
      <c r="P34" s="40">
        <f>IFERROR(VALUE(RIGHT(Tableau54[[#This Row],[Teinte 4 (kg)]],6)),0)</f>
        <v>0</v>
      </c>
    </row>
    <row r="35" spans="2:16" x14ac:dyDescent="0.25">
      <c r="B35" s="35">
        <v>87206</v>
      </c>
      <c r="C35" s="21" t="s">
        <v>80</v>
      </c>
      <c r="D35" s="60" t="s">
        <v>108</v>
      </c>
      <c r="E35" s="38"/>
      <c r="F35" s="38"/>
      <c r="G35" s="38"/>
      <c r="H35" s="38">
        <v>6.7149999999999999</v>
      </c>
      <c r="I35" s="35"/>
      <c r="J35" s="39"/>
      <c r="K35" s="39"/>
      <c r="L35" s="36"/>
      <c r="M35" s="14">
        <f>IFERROR(VALUE(RIGHT(Tableau54[[#This Row],[Teinte 1 (kg)]],6)),0)</f>
        <v>0</v>
      </c>
      <c r="N35" s="14">
        <f>IFERROR(VALUE(RIGHT(Tableau54[[#This Row],[Teinte 2 (kg)]],6)),0)</f>
        <v>0</v>
      </c>
      <c r="O35" s="14">
        <f>IFERROR(VALUE(RIGHT(Tableau54[[#This Row],[Teinte 3 (kg)]],6)),0)</f>
        <v>0</v>
      </c>
      <c r="P35" s="40">
        <f>IFERROR(VALUE(RIGHT(Tableau54[[#This Row],[Teinte 4 (kg)]],6)),0)</f>
        <v>0</v>
      </c>
    </row>
    <row r="36" spans="2:16" x14ac:dyDescent="0.25">
      <c r="B36" s="14">
        <v>87579</v>
      </c>
      <c r="C36" s="21" t="s">
        <v>113</v>
      </c>
      <c r="D36" s="61" t="s">
        <v>114</v>
      </c>
      <c r="E36" s="41"/>
      <c r="F36" s="41"/>
      <c r="G36" s="41"/>
      <c r="H36" s="41">
        <v>7.1999999999999995E-2</v>
      </c>
      <c r="I36" s="14" t="s">
        <v>115</v>
      </c>
      <c r="J36" s="35" t="s">
        <v>116</v>
      </c>
      <c r="K36" s="42" t="s">
        <v>117</v>
      </c>
      <c r="L36" s="43"/>
      <c r="M36" s="14">
        <f>IFERROR(VALUE(RIGHT(Tableau54[[#This Row],[Teinte 1 (kg)]],6)),0)</f>
        <v>6.4000000000000001E-2</v>
      </c>
      <c r="N36" s="14">
        <f>IFERROR(VALUE(RIGHT(Tableau54[[#This Row],[Teinte 2 (kg)]],6)),0)</f>
        <v>0.59699999999999998</v>
      </c>
      <c r="O36" s="14">
        <f>IFERROR(VALUE(RIGHT(Tableau54[[#This Row],[Teinte 3 (kg)]],6)),0)</f>
        <v>6.8000000000000005E-2</v>
      </c>
      <c r="P36" s="40">
        <f>IFERROR(VALUE(RIGHT(Tableau54[[#This Row],[Teinte 4 (kg)]],6)),0)</f>
        <v>0</v>
      </c>
    </row>
    <row r="37" spans="2:16" ht="30" x14ac:dyDescent="0.25">
      <c r="B37" s="14">
        <v>87596</v>
      </c>
      <c r="C37" s="21" t="s">
        <v>126</v>
      </c>
      <c r="D37" s="61" t="s">
        <v>131</v>
      </c>
      <c r="E37" s="41">
        <v>1E-3</v>
      </c>
      <c r="F37" s="41"/>
      <c r="G37" s="41">
        <f xml:space="preserve"> 0.001</f>
        <v>1E-3</v>
      </c>
      <c r="H37" s="41">
        <v>4.3999999999999997E-2</v>
      </c>
      <c r="I37" s="14" t="s">
        <v>132</v>
      </c>
      <c r="J37" s="35"/>
      <c r="K37" s="42"/>
      <c r="L37" s="43"/>
      <c r="M37" s="14">
        <f>IFERROR(VALUE(RIGHT(Tableau54[[#This Row],[Teinte 1 (kg)]],6)),0)</f>
        <v>0.114</v>
      </c>
      <c r="N37" s="14">
        <f>IFERROR(VALUE(RIGHT(Tableau54[[#This Row],[Teinte 2 (kg)]],6)),0)</f>
        <v>0</v>
      </c>
      <c r="O37" s="14">
        <f>IFERROR(VALUE(RIGHT(Tableau54[[#This Row],[Teinte 3 (kg)]],6)),0)</f>
        <v>0</v>
      </c>
      <c r="P37" s="40">
        <f>IFERROR(VALUE(RIGHT(Tableau54[[#This Row],[Teinte 4 (kg)]],6)),0)</f>
        <v>0</v>
      </c>
    </row>
    <row r="38" spans="2:16" x14ac:dyDescent="0.25">
      <c r="B38" s="35">
        <v>87650</v>
      </c>
      <c r="C38" s="21" t="s">
        <v>80</v>
      </c>
      <c r="D38" s="60" t="s">
        <v>256</v>
      </c>
      <c r="E38" s="38"/>
      <c r="F38" s="38"/>
      <c r="G38" s="38"/>
      <c r="H38" s="38"/>
      <c r="I38" s="35" t="s">
        <v>257</v>
      </c>
      <c r="J38" s="39"/>
      <c r="K38" s="39"/>
      <c r="L38" s="36"/>
      <c r="M38" s="14">
        <f>IFERROR(VALUE(RIGHT(Tableau54[[#This Row],[Teinte 1 (kg)]],6)),0)</f>
        <v>0.53300000000000003</v>
      </c>
      <c r="N38" s="14">
        <f>IFERROR(VALUE(RIGHT(Tableau54[[#This Row],[Teinte 2 (kg)]],6)),0)</f>
        <v>0</v>
      </c>
      <c r="O38" s="14">
        <f>IFERROR(VALUE(RIGHT(Tableau54[[#This Row],[Teinte 3 (kg)]],6)),0)</f>
        <v>0</v>
      </c>
      <c r="P38" s="40">
        <f>IFERROR(VALUE(RIGHT(Tableau54[[#This Row],[Teinte 4 (kg)]],6)),0)</f>
        <v>0</v>
      </c>
    </row>
    <row r="39" spans="2:16" x14ac:dyDescent="0.25">
      <c r="B39" s="35">
        <v>87787</v>
      </c>
      <c r="C39" s="21" t="s">
        <v>80</v>
      </c>
      <c r="D39" s="60" t="s">
        <v>253</v>
      </c>
      <c r="E39" s="38"/>
      <c r="F39" s="38"/>
      <c r="G39" s="38"/>
      <c r="H39" s="38"/>
      <c r="I39" s="35" t="s">
        <v>254</v>
      </c>
      <c r="J39" s="39"/>
      <c r="K39" s="39"/>
      <c r="L39" s="36"/>
      <c r="M39" s="14">
        <f>IFERROR(VALUE(RIGHT(Tableau54[[#This Row],[Teinte 1 (kg)]],6)),0)</f>
        <v>0.29099999999999998</v>
      </c>
      <c r="N39" s="14">
        <f>IFERROR(VALUE(RIGHT(Tableau54[[#This Row],[Teinte 2 (kg)]],6)),0)</f>
        <v>0</v>
      </c>
      <c r="O39" s="14">
        <f>IFERROR(VALUE(RIGHT(Tableau54[[#This Row],[Teinte 3 (kg)]],6)),0)</f>
        <v>0</v>
      </c>
      <c r="P39" s="40">
        <f>IFERROR(VALUE(RIGHT(Tableau54[[#This Row],[Teinte 4 (kg)]],6)),0)</f>
        <v>0</v>
      </c>
    </row>
    <row r="40" spans="2:16" x14ac:dyDescent="0.25">
      <c r="B40" s="14">
        <v>87790</v>
      </c>
      <c r="C40" s="21" t="s">
        <v>80</v>
      </c>
      <c r="D40" s="61" t="s">
        <v>92</v>
      </c>
      <c r="E40" s="41"/>
      <c r="F40" s="41"/>
      <c r="G40" s="41"/>
      <c r="H40" s="41"/>
      <c r="I40" s="14" t="s">
        <v>93</v>
      </c>
      <c r="J40" s="35" t="s">
        <v>94</v>
      </c>
      <c r="K40" s="42"/>
      <c r="L40" s="43"/>
      <c r="M40" s="14">
        <f>IFERROR(VALUE(RIGHT(Tableau54[[#This Row],[Teinte 1 (kg)]],6)),0)</f>
        <v>6.7000000000000004E-2</v>
      </c>
      <c r="N40" s="14">
        <f>IFERROR(VALUE(RIGHT(Tableau54[[#This Row],[Teinte 2 (kg)]],6)),0)</f>
        <v>2.5999999999999999E-2</v>
      </c>
      <c r="O40" s="14">
        <f>IFERROR(VALUE(RIGHT(Tableau54[[#This Row],[Teinte 3 (kg)]],6)),0)</f>
        <v>0</v>
      </c>
      <c r="P40" s="40">
        <f>IFERROR(VALUE(RIGHT(Tableau54[[#This Row],[Teinte 4 (kg)]],6)),0)</f>
        <v>0</v>
      </c>
    </row>
    <row r="41" spans="2:16" x14ac:dyDescent="0.25">
      <c r="B41" s="14">
        <v>87791</v>
      </c>
      <c r="C41" s="21" t="s">
        <v>80</v>
      </c>
      <c r="D41" s="61" t="s">
        <v>88</v>
      </c>
      <c r="E41" s="41"/>
      <c r="F41" s="41"/>
      <c r="G41" s="41"/>
      <c r="H41" s="41"/>
      <c r="I41" s="14" t="s">
        <v>95</v>
      </c>
      <c r="J41" s="35" t="s">
        <v>96</v>
      </c>
      <c r="K41" s="42"/>
      <c r="L41" s="43"/>
      <c r="M41" s="14">
        <f>IFERROR(VALUE(RIGHT(Tableau54[[#This Row],[Teinte 1 (kg)]],6)),0)</f>
        <v>8.6999999999999994E-2</v>
      </c>
      <c r="N41" s="14">
        <f>IFERROR(VALUE(RIGHT(Tableau54[[#This Row],[Teinte 2 (kg)]],6)),0)</f>
        <v>3.5000000000000003E-2</v>
      </c>
      <c r="O41" s="14">
        <f>IFERROR(VALUE(RIGHT(Tableau54[[#This Row],[Teinte 3 (kg)]],6)),0)</f>
        <v>0</v>
      </c>
      <c r="P41" s="40">
        <f>IFERROR(VALUE(RIGHT(Tableau54[[#This Row],[Teinte 4 (kg)]],6)),0)</f>
        <v>0</v>
      </c>
    </row>
    <row r="42" spans="2:16" x14ac:dyDescent="0.25">
      <c r="B42" s="35">
        <v>87833</v>
      </c>
      <c r="C42" s="21" t="s">
        <v>80</v>
      </c>
      <c r="D42" s="60" t="s">
        <v>251</v>
      </c>
      <c r="E42" s="38"/>
      <c r="F42" s="38"/>
      <c r="G42" s="38"/>
      <c r="H42" s="38"/>
      <c r="I42" s="35" t="s">
        <v>255</v>
      </c>
      <c r="J42" s="39"/>
      <c r="K42" s="39"/>
      <c r="L42" s="36"/>
      <c r="M42" s="14">
        <f>IFERROR(VALUE(RIGHT(Tableau54[[#This Row],[Teinte 1 (kg)]],6)),0)</f>
        <v>0.54700000000000004</v>
      </c>
      <c r="N42" s="14">
        <f>IFERROR(VALUE(RIGHT(Tableau54[[#This Row],[Teinte 2 (kg)]],6)),0)</f>
        <v>0</v>
      </c>
      <c r="O42" s="14">
        <f>IFERROR(VALUE(RIGHT(Tableau54[[#This Row],[Teinte 3 (kg)]],6)),0)</f>
        <v>0</v>
      </c>
      <c r="P42" s="40">
        <f>IFERROR(VALUE(RIGHT(Tableau54[[#This Row],[Teinte 4 (kg)]],6)),0)</f>
        <v>0</v>
      </c>
    </row>
    <row r="43" spans="2:16" x14ac:dyDescent="0.25">
      <c r="B43" s="14">
        <v>87875</v>
      </c>
      <c r="C43" s="21" t="s">
        <v>80</v>
      </c>
      <c r="D43" s="61"/>
      <c r="E43" s="41" t="s">
        <v>89</v>
      </c>
      <c r="F43" s="41" t="s">
        <v>89</v>
      </c>
      <c r="G43" s="41" t="s">
        <v>89</v>
      </c>
      <c r="H43" s="41" t="s">
        <v>89</v>
      </c>
      <c r="I43" s="14" t="s">
        <v>89</v>
      </c>
      <c r="J43" s="35" t="s">
        <v>89</v>
      </c>
      <c r="K43" s="42" t="s">
        <v>89</v>
      </c>
      <c r="L43" s="43" t="s">
        <v>89</v>
      </c>
      <c r="M43" s="14">
        <f>IFERROR(VALUE(RIGHT(Tableau54[[#This Row],[Teinte 1 (kg)]],6)),0)</f>
        <v>0</v>
      </c>
      <c r="N43" s="14">
        <f>IFERROR(VALUE(RIGHT(Tableau54[[#This Row],[Teinte 2 (kg)]],6)),0)</f>
        <v>0</v>
      </c>
      <c r="O43" s="14">
        <f>IFERROR(VALUE(RIGHT(Tableau54[[#This Row],[Teinte 3 (kg)]],6)),0)</f>
        <v>0</v>
      </c>
      <c r="P43" s="40">
        <f>IFERROR(VALUE(RIGHT(Tableau54[[#This Row],[Teinte 4 (kg)]],6)),0)</f>
        <v>0</v>
      </c>
    </row>
    <row r="44" spans="2:16" x14ac:dyDescent="0.25">
      <c r="B44" s="14">
        <v>88024</v>
      </c>
      <c r="C44" s="21" t="s">
        <v>80</v>
      </c>
      <c r="D44" s="61" t="s">
        <v>103</v>
      </c>
      <c r="E44" s="41">
        <v>1.9179999999999999</v>
      </c>
      <c r="F44" s="41">
        <v>1.64</v>
      </c>
      <c r="G44" s="41">
        <v>1.226</v>
      </c>
      <c r="H44" s="41">
        <v>0.26100000000000001</v>
      </c>
      <c r="I44" s="14"/>
      <c r="J44" s="35"/>
      <c r="K44" s="42"/>
      <c r="L44" s="43"/>
      <c r="M44" s="14">
        <f>IFERROR(VALUE(RIGHT(Tableau54[[#This Row],[Teinte 1 (kg)]],6)),0)</f>
        <v>0</v>
      </c>
      <c r="N44" s="14">
        <f>IFERROR(VALUE(RIGHT(Tableau54[[#This Row],[Teinte 2 (kg)]],6)),0)</f>
        <v>0</v>
      </c>
      <c r="O44" s="14">
        <f>IFERROR(VALUE(RIGHT(Tableau54[[#This Row],[Teinte 3 (kg)]],6)),0)</f>
        <v>0</v>
      </c>
      <c r="P44" s="40">
        <f>IFERROR(VALUE(RIGHT(Tableau54[[#This Row],[Teinte 4 (kg)]],6)),0)</f>
        <v>0</v>
      </c>
    </row>
    <row r="45" spans="2:16" x14ac:dyDescent="0.25">
      <c r="B45" s="14">
        <v>88025</v>
      </c>
      <c r="C45" s="21" t="s">
        <v>80</v>
      </c>
      <c r="D45" s="61" t="s">
        <v>110</v>
      </c>
      <c r="E45" s="41">
        <v>0.46700000000000003</v>
      </c>
      <c r="F45" s="41">
        <v>1.6339999999999999</v>
      </c>
      <c r="G45" s="41">
        <v>1.7849999999999999</v>
      </c>
      <c r="H45" s="41">
        <v>0.39100000000000001</v>
      </c>
      <c r="I45" s="14"/>
      <c r="J45" s="35"/>
      <c r="K45" s="42"/>
      <c r="L45" s="43"/>
      <c r="M45" s="14">
        <f>IFERROR(VALUE(RIGHT(Tableau54[[#This Row],[Teinte 1 (kg)]],6)),0)</f>
        <v>0</v>
      </c>
      <c r="N45" s="14">
        <f>IFERROR(VALUE(RIGHT(Tableau54[[#This Row],[Teinte 2 (kg)]],6)),0)</f>
        <v>0</v>
      </c>
      <c r="O45" s="14">
        <f>IFERROR(VALUE(RIGHT(Tableau54[[#This Row],[Teinte 3 (kg)]],6)),0)</f>
        <v>0</v>
      </c>
      <c r="P45" s="40">
        <f>IFERROR(VALUE(RIGHT(Tableau54[[#This Row],[Teinte 4 (kg)]],6)),0)</f>
        <v>0</v>
      </c>
    </row>
    <row r="46" spans="2:16" x14ac:dyDescent="0.25">
      <c r="B46" s="35">
        <v>88036</v>
      </c>
      <c r="C46" s="21" t="s">
        <v>80</v>
      </c>
      <c r="D46" s="60" t="s">
        <v>114</v>
      </c>
      <c r="E46" s="38">
        <v>0.84799999999999998</v>
      </c>
      <c r="F46" s="38">
        <v>0.72699999999999998</v>
      </c>
      <c r="G46" s="38">
        <v>0.753</v>
      </c>
      <c r="H46" s="38">
        <v>1.091</v>
      </c>
      <c r="I46" s="35"/>
      <c r="J46" s="39"/>
      <c r="K46" s="39"/>
      <c r="L46" s="36"/>
      <c r="M46" s="14">
        <f>IFERROR(VALUE(RIGHT(Tableau54[[#This Row],[Teinte 1 (kg)]],6)),0)</f>
        <v>0</v>
      </c>
      <c r="N46" s="14">
        <f>IFERROR(VALUE(RIGHT(Tableau54[[#This Row],[Teinte 2 (kg)]],6)),0)</f>
        <v>0</v>
      </c>
      <c r="O46" s="14">
        <f>IFERROR(VALUE(RIGHT(Tableau54[[#This Row],[Teinte 3 (kg)]],6)),0)</f>
        <v>0</v>
      </c>
      <c r="P46" s="40">
        <f>IFERROR(VALUE(RIGHT(Tableau54[[#This Row],[Teinte 4 (kg)]],6)),0)</f>
        <v>0</v>
      </c>
    </row>
    <row r="47" spans="2:16" x14ac:dyDescent="0.25">
      <c r="B47" s="35">
        <v>88101</v>
      </c>
      <c r="C47" s="21" t="s">
        <v>80</v>
      </c>
      <c r="D47" s="60" t="s">
        <v>308</v>
      </c>
      <c r="E47" s="38"/>
      <c r="F47" s="38"/>
      <c r="G47" s="38"/>
      <c r="H47" s="38"/>
      <c r="I47" s="35" t="s">
        <v>309</v>
      </c>
      <c r="J47" s="39"/>
      <c r="K47" s="39"/>
      <c r="L47" s="36"/>
      <c r="M47" s="14">
        <f>IFERROR(VALUE(RIGHT(Tableau54[[#This Row],[Teinte 1 (kg)]],6)),0)</f>
        <v>1.151</v>
      </c>
      <c r="N47" s="14">
        <f>IFERROR(VALUE(RIGHT(Tableau54[[#This Row],[Teinte 2 (kg)]],6)),0)</f>
        <v>0</v>
      </c>
      <c r="O47" s="14">
        <f>IFERROR(VALUE(RIGHT(Tableau54[[#This Row],[Teinte 3 (kg)]],6)),0)</f>
        <v>0</v>
      </c>
      <c r="P47" s="40">
        <f>IFERROR(VALUE(RIGHT(Tableau54[[#This Row],[Teinte 4 (kg)]],6)),0)</f>
        <v>0</v>
      </c>
    </row>
    <row r="48" spans="2:16" x14ac:dyDescent="0.25">
      <c r="B48" s="14">
        <v>88227</v>
      </c>
      <c r="C48" s="21" t="s">
        <v>113</v>
      </c>
      <c r="D48" s="61" t="s">
        <v>120</v>
      </c>
      <c r="E48" s="41">
        <v>0.44700000000000001</v>
      </c>
      <c r="F48" s="41">
        <v>0.79100000000000004</v>
      </c>
      <c r="G48" s="41">
        <v>0.879</v>
      </c>
      <c r="H48" s="41"/>
      <c r="I48" s="14" t="s">
        <v>121</v>
      </c>
      <c r="J48" s="35" t="s">
        <v>122</v>
      </c>
      <c r="K48" s="42"/>
      <c r="L48" s="43"/>
      <c r="M48" s="14">
        <f>IFERROR(VALUE(RIGHT(Tableau54[[#This Row],[Teinte 1 (kg)]],6)),0)</f>
        <v>2.6579999999999999</v>
      </c>
      <c r="N48" s="14">
        <f>IFERROR(VALUE(RIGHT(Tableau54[[#This Row],[Teinte 2 (kg)]],6)),0)</f>
        <v>0.151</v>
      </c>
      <c r="O48" s="14">
        <f>IFERROR(VALUE(RIGHT(Tableau54[[#This Row],[Teinte 3 (kg)]],6)),0)</f>
        <v>0</v>
      </c>
      <c r="P48" s="40">
        <f>IFERROR(VALUE(RIGHT(Tableau54[[#This Row],[Teinte 4 (kg)]],6)),0)</f>
        <v>0</v>
      </c>
    </row>
    <row r="49" spans="2:16" x14ac:dyDescent="0.25">
      <c r="B49" s="14">
        <v>88228</v>
      </c>
      <c r="C49" s="21" t="s">
        <v>80</v>
      </c>
      <c r="D49" s="61" t="s">
        <v>99</v>
      </c>
      <c r="E49" s="41">
        <v>0.28799999999999998</v>
      </c>
      <c r="F49" s="41">
        <v>0.44800000000000001</v>
      </c>
      <c r="G49" s="41">
        <v>0.78500000000000003</v>
      </c>
      <c r="H49" s="41">
        <v>0.42099999999999999</v>
      </c>
      <c r="I49" s="14" t="s">
        <v>100</v>
      </c>
      <c r="J49" s="35"/>
      <c r="K49" s="42"/>
      <c r="L49" s="43"/>
      <c r="M49" s="14">
        <f>IFERROR(VALUE(RIGHT(Tableau54[[#This Row],[Teinte 1 (kg)]],6)),0)</f>
        <v>3.0590000000000002</v>
      </c>
      <c r="N49" s="14">
        <f>IFERROR(VALUE(RIGHT(Tableau54[[#This Row],[Teinte 2 (kg)]],6)),0)</f>
        <v>0</v>
      </c>
      <c r="O49" s="14">
        <f>IFERROR(VALUE(RIGHT(Tableau54[[#This Row],[Teinte 3 (kg)]],6)),0)</f>
        <v>0</v>
      </c>
      <c r="P49" s="40">
        <f>IFERROR(VALUE(RIGHT(Tableau54[[#This Row],[Teinte 4 (kg)]],6)),0)</f>
        <v>0</v>
      </c>
    </row>
    <row r="50" spans="2:16" x14ac:dyDescent="0.25">
      <c r="B50" s="35">
        <v>88302</v>
      </c>
      <c r="C50" s="21" t="s">
        <v>80</v>
      </c>
      <c r="D50" s="60" t="s">
        <v>279</v>
      </c>
      <c r="E50" s="38">
        <v>4.1000000000000002E-2</v>
      </c>
      <c r="F50" s="38">
        <v>0.54200000000000004</v>
      </c>
      <c r="G50" s="38">
        <v>0.52</v>
      </c>
      <c r="H50" s="38">
        <v>0.08</v>
      </c>
      <c r="I50" s="35"/>
      <c r="J50" s="39"/>
      <c r="K50" s="39"/>
      <c r="L50" s="36"/>
      <c r="M50" s="14">
        <f>IFERROR(VALUE(RIGHT(Tableau54[[#This Row],[Teinte 1 (kg)]],6)),0)</f>
        <v>0</v>
      </c>
      <c r="N50" s="14">
        <f>IFERROR(VALUE(RIGHT(Tableau54[[#This Row],[Teinte 2 (kg)]],6)),0)</f>
        <v>0</v>
      </c>
      <c r="O50" s="14">
        <f>IFERROR(VALUE(RIGHT(Tableau54[[#This Row],[Teinte 3 (kg)]],6)),0)</f>
        <v>0</v>
      </c>
      <c r="P50" s="40">
        <f>IFERROR(VALUE(RIGHT(Tableau54[[#This Row],[Teinte 4 (kg)]],6)),0)</f>
        <v>0</v>
      </c>
    </row>
    <row r="51" spans="2:16" x14ac:dyDescent="0.25">
      <c r="B51" s="14">
        <v>88534</v>
      </c>
      <c r="C51" s="21" t="s">
        <v>80</v>
      </c>
      <c r="D51" s="61" t="s">
        <v>88</v>
      </c>
      <c r="E51" s="41" t="s">
        <v>89</v>
      </c>
      <c r="F51" s="41" t="s">
        <v>89</v>
      </c>
      <c r="G51" s="41" t="s">
        <v>89</v>
      </c>
      <c r="H51" s="41" t="s">
        <v>89</v>
      </c>
      <c r="I51" s="14" t="s">
        <v>89</v>
      </c>
      <c r="J51" s="35" t="s">
        <v>89</v>
      </c>
      <c r="K51" s="42" t="s">
        <v>89</v>
      </c>
      <c r="L51" s="43" t="s">
        <v>89</v>
      </c>
      <c r="M51" s="14">
        <f>IFERROR(VALUE(RIGHT(Tableau54[[#This Row],[Teinte 1 (kg)]],6)),0)</f>
        <v>0</v>
      </c>
      <c r="N51" s="14">
        <f>IFERROR(VALUE(RIGHT(Tableau54[[#This Row],[Teinte 2 (kg)]],6)),0)</f>
        <v>0</v>
      </c>
      <c r="O51" s="14">
        <f>IFERROR(VALUE(RIGHT(Tableau54[[#This Row],[Teinte 3 (kg)]],6)),0)</f>
        <v>0</v>
      </c>
      <c r="P51" s="40">
        <f>IFERROR(VALUE(RIGHT(Tableau54[[#This Row],[Teinte 4 (kg)]],6)),0)</f>
        <v>0</v>
      </c>
    </row>
    <row r="52" spans="2:16" x14ac:dyDescent="0.25">
      <c r="B52" s="35">
        <v>88589</v>
      </c>
      <c r="C52" s="21" t="s">
        <v>80</v>
      </c>
      <c r="D52" s="60" t="s">
        <v>280</v>
      </c>
      <c r="E52" s="38">
        <v>0.48599999999999999</v>
      </c>
      <c r="F52" s="38">
        <v>0.41099999999999998</v>
      </c>
      <c r="G52" s="38">
        <v>0.85799999999999998</v>
      </c>
      <c r="H52" s="38">
        <v>0.10199999999999999</v>
      </c>
      <c r="I52" s="35" t="s">
        <v>281</v>
      </c>
      <c r="J52" s="39"/>
      <c r="K52" s="39"/>
      <c r="L52" s="36"/>
      <c r="M52" s="14">
        <f>IFERROR(VALUE(RIGHT(Tableau54[[#This Row],[Teinte 1 (kg)]],6)),0)</f>
        <v>6.8000000000000005E-2</v>
      </c>
      <c r="N52" s="14">
        <f>IFERROR(VALUE(RIGHT(Tableau54[[#This Row],[Teinte 2 (kg)]],6)),0)</f>
        <v>0</v>
      </c>
      <c r="O52" s="14">
        <f>IFERROR(VALUE(RIGHT(Tableau54[[#This Row],[Teinte 3 (kg)]],6)),0)</f>
        <v>0</v>
      </c>
      <c r="P52" s="40">
        <f>IFERROR(VALUE(RIGHT(Tableau54[[#This Row],[Teinte 4 (kg)]],6)),0)</f>
        <v>0</v>
      </c>
    </row>
    <row r="53" spans="2:16" x14ac:dyDescent="0.25">
      <c r="B53" s="14">
        <v>88600</v>
      </c>
      <c r="C53" s="21" t="s">
        <v>123</v>
      </c>
      <c r="D53" s="61" t="s">
        <v>124</v>
      </c>
      <c r="E53" s="41" t="s">
        <v>89</v>
      </c>
      <c r="F53" s="41" t="s">
        <v>89</v>
      </c>
      <c r="G53" s="41" t="s">
        <v>89</v>
      </c>
      <c r="H53" s="41" t="s">
        <v>89</v>
      </c>
      <c r="I53" s="14" t="s">
        <v>89</v>
      </c>
      <c r="J53" s="35" t="s">
        <v>89</v>
      </c>
      <c r="K53" s="42" t="s">
        <v>89</v>
      </c>
      <c r="L53" s="43" t="s">
        <v>89</v>
      </c>
      <c r="M53" s="14">
        <f>IFERROR(VALUE(RIGHT(Tableau54[[#This Row],[Teinte 1 (kg)]],6)),0)</f>
        <v>0</v>
      </c>
      <c r="N53" s="14">
        <f>IFERROR(VALUE(RIGHT(Tableau54[[#This Row],[Teinte 2 (kg)]],6)),0)</f>
        <v>0</v>
      </c>
      <c r="O53" s="14">
        <f>IFERROR(VALUE(RIGHT(Tableau54[[#This Row],[Teinte 3 (kg)]],6)),0)</f>
        <v>0</v>
      </c>
      <c r="P53" s="40">
        <f>IFERROR(VALUE(RIGHT(Tableau54[[#This Row],[Teinte 4 (kg)]],6)),0)</f>
        <v>0</v>
      </c>
    </row>
    <row r="54" spans="2:16" x14ac:dyDescent="0.25">
      <c r="B54" s="14">
        <v>88747</v>
      </c>
      <c r="C54" s="21" t="s">
        <v>80</v>
      </c>
      <c r="D54" s="61" t="s">
        <v>103</v>
      </c>
      <c r="E54" s="41"/>
      <c r="F54" s="41"/>
      <c r="G54" s="41"/>
      <c r="H54" s="41"/>
      <c r="I54" s="14" t="s">
        <v>104</v>
      </c>
      <c r="J54" s="35" t="s">
        <v>105</v>
      </c>
      <c r="K54" s="42" t="s">
        <v>106</v>
      </c>
      <c r="L54" s="43" t="s">
        <v>107</v>
      </c>
      <c r="M54" s="14">
        <f>IFERROR(VALUE(RIGHT(Tableau54[[#This Row],[Teinte 1 (kg)]],6)),0)</f>
        <v>1.119</v>
      </c>
      <c r="N54" s="14">
        <f>IFERROR(VALUE(RIGHT(Tableau54[[#This Row],[Teinte 2 (kg)]],6)),0)</f>
        <v>0.63200000000000001</v>
      </c>
      <c r="O54" s="14">
        <f>IFERROR(VALUE(RIGHT(Tableau54[[#This Row],[Teinte 3 (kg)]],6)),0)</f>
        <v>0.28499999999999998</v>
      </c>
      <c r="P54" s="40">
        <f>IFERROR(VALUE(RIGHT(Tableau54[[#This Row],[Teinte 4 (kg)]],6)),0)</f>
        <v>0.48</v>
      </c>
    </row>
    <row r="55" spans="2:16" x14ac:dyDescent="0.25">
      <c r="B55" s="35">
        <v>88938</v>
      </c>
      <c r="C55" s="21" t="s">
        <v>80</v>
      </c>
      <c r="D55" s="60" t="s">
        <v>251</v>
      </c>
      <c r="E55" s="38">
        <v>0.215</v>
      </c>
      <c r="F55" s="38">
        <v>0.24299999999999999</v>
      </c>
      <c r="G55" s="38">
        <v>0.23300000000000001</v>
      </c>
      <c r="H55" s="38"/>
      <c r="I55" s="35" t="s">
        <v>263</v>
      </c>
      <c r="J55" s="35" t="s">
        <v>264</v>
      </c>
      <c r="K55" s="39"/>
      <c r="L55" s="36"/>
      <c r="M55" s="14">
        <f>IFERROR(VALUE(RIGHT(Tableau54[[#This Row],[Teinte 1 (kg)]],6)),0)</f>
        <v>0.23</v>
      </c>
      <c r="N55" s="14">
        <f>IFERROR(VALUE(RIGHT(Tableau54[[#This Row],[Teinte 2 (kg)]],6)),0)</f>
        <v>0.64700000000000002</v>
      </c>
      <c r="O55" s="14">
        <f>IFERROR(VALUE(RIGHT(Tableau54[[#This Row],[Teinte 3 (kg)]],6)),0)</f>
        <v>0</v>
      </c>
      <c r="P55" s="40">
        <f>IFERROR(VALUE(RIGHT(Tableau54[[#This Row],[Teinte 4 (kg)]],6)),0)</f>
        <v>0</v>
      </c>
    </row>
    <row r="56" spans="2:16" x14ac:dyDescent="0.25">
      <c r="B56" s="35">
        <v>88939</v>
      </c>
      <c r="C56" s="21" t="s">
        <v>80</v>
      </c>
      <c r="D56" s="60" t="s">
        <v>112</v>
      </c>
      <c r="E56" s="38" t="s">
        <v>89</v>
      </c>
      <c r="F56" s="38" t="s">
        <v>89</v>
      </c>
      <c r="G56" s="38" t="s">
        <v>89</v>
      </c>
      <c r="H56" s="38" t="s">
        <v>89</v>
      </c>
      <c r="I56" s="35" t="s">
        <v>89</v>
      </c>
      <c r="J56" s="39" t="s">
        <v>89</v>
      </c>
      <c r="K56" s="39"/>
      <c r="L56" s="36"/>
      <c r="M56" s="14">
        <f>IFERROR(VALUE(RIGHT(Tableau54[[#This Row],[Teinte 1 (kg)]],6)),0)</f>
        <v>0</v>
      </c>
      <c r="N56" s="14">
        <f>IFERROR(VALUE(RIGHT(Tableau54[[#This Row],[Teinte 2 (kg)]],6)),0)</f>
        <v>0</v>
      </c>
      <c r="O56" s="14">
        <f>IFERROR(VALUE(RIGHT(Tableau54[[#This Row],[Teinte 3 (kg)]],6)),0)</f>
        <v>0</v>
      </c>
      <c r="P56" s="40">
        <f>IFERROR(VALUE(RIGHT(Tableau54[[#This Row],[Teinte 4 (kg)]],6)),0)</f>
        <v>0</v>
      </c>
    </row>
    <row r="57" spans="2:16" x14ac:dyDescent="0.25">
      <c r="B57" s="35">
        <v>89185</v>
      </c>
      <c r="C57" s="21" t="s">
        <v>80</v>
      </c>
      <c r="D57" s="60" t="s">
        <v>108</v>
      </c>
      <c r="E57" s="38"/>
      <c r="F57" s="38"/>
      <c r="G57" s="38"/>
      <c r="H57" s="38"/>
      <c r="I57" s="35" t="s">
        <v>303</v>
      </c>
      <c r="J57" s="35" t="s">
        <v>313</v>
      </c>
      <c r="K57" s="39"/>
      <c r="L57" s="36"/>
      <c r="M57" s="14">
        <f>IFERROR(VALUE(RIGHT(Tableau54[[#This Row],[Teinte 1 (kg)]],6)),0)</f>
        <v>2.6040000000000001</v>
      </c>
      <c r="N57" s="14">
        <f>IFERROR(VALUE(RIGHT(Tableau54[[#This Row],[Teinte 2 (kg)]],6)),0)</f>
        <v>1.607</v>
      </c>
      <c r="O57" s="14">
        <f>IFERROR(VALUE(RIGHT(Tableau54[[#This Row],[Teinte 3 (kg)]],6)),0)</f>
        <v>0</v>
      </c>
      <c r="P57" s="40">
        <f>IFERROR(VALUE(RIGHT(Tableau54[[#This Row],[Teinte 4 (kg)]],6)),0)</f>
        <v>0</v>
      </c>
    </row>
    <row r="58" spans="2:16" x14ac:dyDescent="0.25">
      <c r="B58" s="35">
        <v>89206</v>
      </c>
      <c r="C58" s="21" t="s">
        <v>80</v>
      </c>
      <c r="D58" s="60" t="s">
        <v>87</v>
      </c>
      <c r="E58" s="38">
        <v>0.22</v>
      </c>
      <c r="F58" s="38">
        <v>0.443</v>
      </c>
      <c r="G58" s="38">
        <v>0.39</v>
      </c>
      <c r="H58" s="38">
        <v>5.5E-2</v>
      </c>
      <c r="I58" s="35" t="s">
        <v>283</v>
      </c>
      <c r="J58" s="39"/>
      <c r="K58" s="39"/>
      <c r="L58" s="36"/>
      <c r="M58" s="14">
        <f>IFERROR(VALUE(RIGHT(Tableau54[[#This Row],[Teinte 1 (kg)]],6)),0)</f>
        <v>0.05</v>
      </c>
      <c r="N58" s="14">
        <f>IFERROR(VALUE(RIGHT(Tableau54[[#This Row],[Teinte 2 (kg)]],6)),0)</f>
        <v>0</v>
      </c>
      <c r="O58" s="14">
        <f>IFERROR(VALUE(RIGHT(Tableau54[[#This Row],[Teinte 3 (kg)]],6)),0)</f>
        <v>0</v>
      </c>
      <c r="P58" s="40">
        <f>IFERROR(VALUE(RIGHT(Tableau54[[#This Row],[Teinte 4 (kg)]],6)),0)</f>
        <v>0</v>
      </c>
    </row>
    <row r="59" spans="2:16" x14ac:dyDescent="0.25">
      <c r="B59" s="35">
        <v>89208</v>
      </c>
      <c r="C59" s="21" t="s">
        <v>80</v>
      </c>
      <c r="D59" s="60" t="s">
        <v>127</v>
      </c>
      <c r="E59" s="38">
        <v>0.107</v>
      </c>
      <c r="F59" s="38">
        <v>0.81499999999999995</v>
      </c>
      <c r="G59" s="38">
        <v>1.2150000000000001</v>
      </c>
      <c r="H59" s="38">
        <v>7.1999999999999995E-2</v>
      </c>
      <c r="I59" s="35" t="s">
        <v>284</v>
      </c>
      <c r="J59" s="39"/>
      <c r="K59" s="39"/>
      <c r="L59" s="36"/>
      <c r="M59" s="14">
        <f>IFERROR(VALUE(RIGHT(Tableau54[[#This Row],[Teinte 1 (kg)]],6)),0)</f>
        <v>0.112</v>
      </c>
      <c r="N59" s="14">
        <f>IFERROR(VALUE(RIGHT(Tableau54[[#This Row],[Teinte 2 (kg)]],6)),0)</f>
        <v>0</v>
      </c>
      <c r="O59" s="14">
        <f>IFERROR(VALUE(RIGHT(Tableau54[[#This Row],[Teinte 3 (kg)]],6)),0)</f>
        <v>0</v>
      </c>
      <c r="P59" s="40">
        <f>IFERROR(VALUE(RIGHT(Tableau54[[#This Row],[Teinte 4 (kg)]],6)),0)</f>
        <v>0</v>
      </c>
    </row>
    <row r="60" spans="2:16" x14ac:dyDescent="0.25">
      <c r="B60" s="35">
        <v>89358</v>
      </c>
      <c r="C60" s="21" t="s">
        <v>80</v>
      </c>
      <c r="D60" s="60" t="s">
        <v>251</v>
      </c>
      <c r="E60" s="38"/>
      <c r="F60" s="38"/>
      <c r="G60" s="38"/>
      <c r="H60" s="38"/>
      <c r="I60" s="35" t="s">
        <v>299</v>
      </c>
      <c r="J60" s="35" t="s">
        <v>300</v>
      </c>
      <c r="K60" s="35" t="s">
        <v>301</v>
      </c>
      <c r="L60" s="35" t="s">
        <v>302</v>
      </c>
      <c r="M60" s="14">
        <f>IFERROR(VALUE(RIGHT(Tableau54[[#This Row],[Teinte 1 (kg)]],6)),0)</f>
        <v>1E-3</v>
      </c>
      <c r="N60" s="14">
        <f>IFERROR(VALUE(RIGHT(Tableau54[[#This Row],[Teinte 2 (kg)]],6)),0)</f>
        <v>1E-3</v>
      </c>
      <c r="O60" s="14">
        <f>IFERROR(VALUE(RIGHT(Tableau54[[#This Row],[Teinte 3 (kg)]],6)),0)</f>
        <v>0.13300000000000001</v>
      </c>
      <c r="P60" s="40">
        <f>IFERROR(VALUE(RIGHT(Tableau54[[#This Row],[Teinte 4 (kg)]],6)),0)</f>
        <v>0.247</v>
      </c>
    </row>
    <row r="61" spans="2:16" x14ac:dyDescent="0.25">
      <c r="B61" s="35">
        <v>89370</v>
      </c>
      <c r="C61" s="21" t="s">
        <v>80</v>
      </c>
      <c r="D61" s="60" t="s">
        <v>279</v>
      </c>
      <c r="E61" s="38">
        <v>3.6999999999999998E-2</v>
      </c>
      <c r="F61" s="38">
        <v>5.5E-2</v>
      </c>
      <c r="G61" s="38">
        <v>3.6999999999999998E-2</v>
      </c>
      <c r="H61" s="38"/>
      <c r="I61" s="35" t="s">
        <v>293</v>
      </c>
      <c r="J61" s="35" t="s">
        <v>292</v>
      </c>
      <c r="K61" s="39"/>
      <c r="L61" s="36"/>
      <c r="M61" s="14">
        <f>IFERROR(VALUE(RIGHT(Tableau54[[#This Row],[Teinte 1 (kg)]],6)),0)</f>
        <v>0.19600000000000001</v>
      </c>
      <c r="N61" s="14">
        <f>IFERROR(VALUE(RIGHT(Tableau54[[#This Row],[Teinte 2 (kg)]],6)),0)</f>
        <v>0.22500000000000001</v>
      </c>
      <c r="O61" s="14">
        <f>IFERROR(VALUE(RIGHT(Tableau54[[#This Row],[Teinte 3 (kg)]],6)),0)</f>
        <v>0</v>
      </c>
      <c r="P61" s="40">
        <f>IFERROR(VALUE(RIGHT(Tableau54[[#This Row],[Teinte 4 (kg)]],6)),0)</f>
        <v>0</v>
      </c>
    </row>
    <row r="62" spans="2:16" x14ac:dyDescent="0.25">
      <c r="B62" s="35">
        <v>89371</v>
      </c>
      <c r="C62" s="21" t="s">
        <v>80</v>
      </c>
      <c r="D62" s="60" t="s">
        <v>251</v>
      </c>
      <c r="E62" s="38">
        <v>6.3E-2</v>
      </c>
      <c r="F62" s="38">
        <v>4.2000000000000003E-2</v>
      </c>
      <c r="G62" s="38">
        <v>6.5000000000000002E-2</v>
      </c>
      <c r="H62" s="38"/>
      <c r="I62" s="35" t="s">
        <v>287</v>
      </c>
      <c r="J62" s="35" t="s">
        <v>286</v>
      </c>
      <c r="K62" s="39"/>
      <c r="L62" s="36"/>
      <c r="M62" s="14">
        <f>IFERROR(VALUE(RIGHT(Tableau54[[#This Row],[Teinte 1 (kg)]],6)),0)</f>
        <v>0.25700000000000001</v>
      </c>
      <c r="N62" s="14">
        <f>IFERROR(VALUE(RIGHT(Tableau54[[#This Row],[Teinte 2 (kg)]],6)),0)</f>
        <v>0.29599999999999999</v>
      </c>
      <c r="O62" s="14">
        <f>IFERROR(VALUE(RIGHT(Tableau54[[#This Row],[Teinte 3 (kg)]],6)),0)</f>
        <v>0</v>
      </c>
      <c r="P62" s="40">
        <f>IFERROR(VALUE(RIGHT(Tableau54[[#This Row],[Teinte 4 (kg)]],6)),0)</f>
        <v>0</v>
      </c>
    </row>
    <row r="63" spans="2:16" x14ac:dyDescent="0.25">
      <c r="B63" s="35">
        <v>89373</v>
      </c>
      <c r="C63" s="21" t="s">
        <v>80</v>
      </c>
      <c r="D63" s="60" t="s">
        <v>251</v>
      </c>
      <c r="E63" s="38">
        <v>0.11799999999999999</v>
      </c>
      <c r="F63" s="38">
        <v>0.10100000000000001</v>
      </c>
      <c r="G63" s="38">
        <v>9.9000000000000005E-2</v>
      </c>
      <c r="H63" s="38">
        <v>0.96599999999999997</v>
      </c>
      <c r="I63" s="35" t="s">
        <v>285</v>
      </c>
      <c r="J63" s="39"/>
      <c r="K63" s="39"/>
      <c r="L63" s="36"/>
      <c r="M63" s="14">
        <f>IFERROR(VALUE(RIGHT(Tableau54[[#This Row],[Teinte 1 (kg)]],6)),0)</f>
        <v>0.25900000000000001</v>
      </c>
      <c r="N63" s="14">
        <f>IFERROR(VALUE(RIGHT(Tableau54[[#This Row],[Teinte 2 (kg)]],6)),0)</f>
        <v>0</v>
      </c>
      <c r="O63" s="14">
        <f>IFERROR(VALUE(RIGHT(Tableau54[[#This Row],[Teinte 3 (kg)]],6)),0)</f>
        <v>0</v>
      </c>
      <c r="P63" s="40">
        <f>IFERROR(VALUE(RIGHT(Tableau54[[#This Row],[Teinte 4 (kg)]],6)),0)</f>
        <v>0</v>
      </c>
    </row>
    <row r="64" spans="2:16" x14ac:dyDescent="0.25">
      <c r="B64" s="35">
        <v>89374</v>
      </c>
      <c r="C64" s="21" t="s">
        <v>80</v>
      </c>
      <c r="D64" s="60" t="s">
        <v>279</v>
      </c>
      <c r="E64" s="38">
        <v>9.5000000000000001E-2</v>
      </c>
      <c r="F64" s="38">
        <v>9.4E-2</v>
      </c>
      <c r="G64" s="38">
        <v>6.9000000000000006E-2</v>
      </c>
      <c r="H64" s="38"/>
      <c r="I64" s="35" t="s">
        <v>295</v>
      </c>
      <c r="J64" s="35" t="s">
        <v>294</v>
      </c>
      <c r="K64" s="39"/>
      <c r="L64" s="36"/>
      <c r="M64" s="14">
        <f>IFERROR(VALUE(RIGHT(Tableau54[[#This Row],[Teinte 1 (kg)]],6)),0)</f>
        <v>0.17399999999999999</v>
      </c>
      <c r="N64" s="14">
        <f>IFERROR(VALUE(RIGHT(Tableau54[[#This Row],[Teinte 2 (kg)]],6)),0)</f>
        <v>0.878</v>
      </c>
      <c r="O64" s="14">
        <f>IFERROR(VALUE(RIGHT(Tableau54[[#This Row],[Teinte 3 (kg)]],6)),0)</f>
        <v>0</v>
      </c>
      <c r="P64" s="40">
        <f>IFERROR(VALUE(RIGHT(Tableau54[[#This Row],[Teinte 4 (kg)]],6)),0)</f>
        <v>0</v>
      </c>
    </row>
    <row r="65" spans="2:16" x14ac:dyDescent="0.25">
      <c r="B65" s="35">
        <v>89375</v>
      </c>
      <c r="C65" s="21" t="s">
        <v>80</v>
      </c>
      <c r="D65" s="60" t="s">
        <v>279</v>
      </c>
      <c r="E65" s="38">
        <v>8.8999999999999996E-2</v>
      </c>
      <c r="F65" s="38">
        <v>8.5000000000000006E-2</v>
      </c>
      <c r="G65" s="38">
        <v>7.3999999999999996E-2</v>
      </c>
      <c r="H65" s="38"/>
      <c r="I65" s="35" t="s">
        <v>297</v>
      </c>
      <c r="J65" s="35" t="s">
        <v>296</v>
      </c>
      <c r="K65" s="39"/>
      <c r="L65" s="36"/>
      <c r="M65" s="14">
        <f>IFERROR(VALUE(RIGHT(Tableau54[[#This Row],[Teinte 1 (kg)]],6)),0)</f>
        <v>0.19900000000000001</v>
      </c>
      <c r="N65" s="14">
        <f>IFERROR(VALUE(RIGHT(Tableau54[[#This Row],[Teinte 2 (kg)]],6)),0)</f>
        <v>0.88400000000000001</v>
      </c>
      <c r="O65" s="14">
        <f>IFERROR(VALUE(RIGHT(Tableau54[[#This Row],[Teinte 3 (kg)]],6)),0)</f>
        <v>0</v>
      </c>
      <c r="P65" s="40">
        <f>IFERROR(VALUE(RIGHT(Tableau54[[#This Row],[Teinte 4 (kg)]],6)),0)</f>
        <v>0</v>
      </c>
    </row>
    <row r="66" spans="2:16" x14ac:dyDescent="0.25">
      <c r="B66" s="35">
        <v>89415</v>
      </c>
      <c r="C66" s="21" t="s">
        <v>80</v>
      </c>
      <c r="D66" s="60" t="s">
        <v>312</v>
      </c>
      <c r="E66" s="38">
        <v>5.0000000000000001E-3</v>
      </c>
      <c r="F66" s="38">
        <v>7.0000000000000001E-3</v>
      </c>
      <c r="G66" s="38">
        <v>7.0000000000000001E-3</v>
      </c>
      <c r="H66" s="38">
        <v>2.3E-2</v>
      </c>
      <c r="I66" s="35"/>
      <c r="J66" s="39"/>
      <c r="K66" s="39"/>
      <c r="L66" s="36"/>
      <c r="M66" s="14">
        <f>IFERROR(VALUE(RIGHT(Tableau54[[#This Row],[Teinte 1 (kg)]],6)),0)</f>
        <v>0</v>
      </c>
      <c r="N66" s="14">
        <f>IFERROR(VALUE(RIGHT(Tableau54[[#This Row],[Teinte 2 (kg)]],6)),0)</f>
        <v>0</v>
      </c>
      <c r="O66" s="14">
        <f>IFERROR(VALUE(RIGHT(Tableau54[[#This Row],[Teinte 3 (kg)]],6)),0)</f>
        <v>0</v>
      </c>
      <c r="P66" s="40">
        <f>IFERROR(VALUE(RIGHT(Tableau54[[#This Row],[Teinte 4 (kg)]],6)),0)</f>
        <v>0</v>
      </c>
    </row>
    <row r="67" spans="2:16" x14ac:dyDescent="0.25">
      <c r="B67" s="35">
        <v>89487</v>
      </c>
      <c r="C67" s="21" t="s">
        <v>80</v>
      </c>
      <c r="D67" s="60" t="s">
        <v>91</v>
      </c>
      <c r="E67" s="38">
        <v>8.5000000000000006E-2</v>
      </c>
      <c r="F67" s="38">
        <v>2.7E-2</v>
      </c>
      <c r="G67" s="38">
        <v>2.1999999999999999E-2</v>
      </c>
      <c r="H67" s="38">
        <v>0.25</v>
      </c>
      <c r="I67" s="35"/>
      <c r="J67" s="39"/>
      <c r="K67" s="39"/>
      <c r="L67" s="39"/>
      <c r="M67" s="14">
        <f>IFERROR(VALUE(RIGHT(Tableau54[[#This Row],[Teinte 1 (kg)]],6)),0)</f>
        <v>0</v>
      </c>
      <c r="N67" s="14">
        <f>IFERROR(VALUE(RIGHT(Tableau54[[#This Row],[Teinte 2 (kg)]],6)),0)</f>
        <v>0</v>
      </c>
      <c r="O67" s="14">
        <f>IFERROR(VALUE(RIGHT(Tableau54[[#This Row],[Teinte 3 (kg)]],6)),0)</f>
        <v>0</v>
      </c>
      <c r="P67" s="40">
        <f>IFERROR(VALUE(RIGHT(Tableau54[[#This Row],[Teinte 4 (kg)]],6)),0)</f>
        <v>0</v>
      </c>
    </row>
    <row r="68" spans="2:16" x14ac:dyDescent="0.25">
      <c r="B68" s="35">
        <v>89508</v>
      </c>
      <c r="C68" s="21" t="s">
        <v>80</v>
      </c>
      <c r="D68" s="60" t="s">
        <v>88</v>
      </c>
      <c r="E68" s="38">
        <v>0.152</v>
      </c>
      <c r="F68" s="38">
        <v>5.0999999999999997E-2</v>
      </c>
      <c r="G68" s="38">
        <v>4.2999999999999997E-2</v>
      </c>
      <c r="H68" s="38">
        <v>0.40799999999999997</v>
      </c>
      <c r="I68" s="35"/>
      <c r="J68" s="39"/>
      <c r="K68" s="39"/>
      <c r="L68" s="39"/>
      <c r="M68" s="14">
        <f>IFERROR(VALUE(RIGHT(Tableau54[[#This Row],[Teinte 1 (kg)]],6)),0)</f>
        <v>0</v>
      </c>
      <c r="N68" s="14">
        <f>IFERROR(VALUE(RIGHT(Tableau54[[#This Row],[Teinte 2 (kg)]],6)),0)</f>
        <v>0</v>
      </c>
      <c r="O68" s="14">
        <f>IFERROR(VALUE(RIGHT(Tableau54[[#This Row],[Teinte 3 (kg)]],6)),0)</f>
        <v>0</v>
      </c>
      <c r="P68" s="40">
        <f>IFERROR(VALUE(RIGHT(Tableau54[[#This Row],[Teinte 4 (kg)]],6)),0)</f>
        <v>0</v>
      </c>
    </row>
    <row r="69" spans="2:16" x14ac:dyDescent="0.25">
      <c r="B69" s="35">
        <v>89515</v>
      </c>
      <c r="C69" s="21" t="s">
        <v>80</v>
      </c>
      <c r="D69" s="60" t="s">
        <v>280</v>
      </c>
      <c r="E69" s="38">
        <v>0.59699999999999998</v>
      </c>
      <c r="F69" s="38">
        <v>0.435</v>
      </c>
      <c r="G69" s="38">
        <v>0.78900000000000003</v>
      </c>
      <c r="H69" s="38">
        <v>0.111</v>
      </c>
      <c r="I69" s="35" t="s">
        <v>282</v>
      </c>
      <c r="J69" s="39"/>
      <c r="K69" s="39"/>
      <c r="L69" s="39"/>
      <c r="M69" s="14">
        <f>IFERROR(VALUE(RIGHT(Tableau54[[#This Row],[Teinte 1 (kg)]],6)),0)</f>
        <v>7.5999999999999998E-2</v>
      </c>
      <c r="N69" s="14">
        <f>IFERROR(VALUE(RIGHT(Tableau54[[#This Row],[Teinte 2 (kg)]],6)),0)</f>
        <v>0</v>
      </c>
      <c r="O69" s="14">
        <f>IFERROR(VALUE(RIGHT(Tableau54[[#This Row],[Teinte 3 (kg)]],6)),0)</f>
        <v>0</v>
      </c>
      <c r="P69" s="40">
        <f>IFERROR(VALUE(RIGHT(Tableau54[[#This Row],[Teinte 4 (kg)]],6)),0)</f>
        <v>0</v>
      </c>
    </row>
    <row r="70" spans="2:16" x14ac:dyDescent="0.25">
      <c r="B70" s="14">
        <v>89568</v>
      </c>
      <c r="C70" s="21" t="s">
        <v>80</v>
      </c>
      <c r="D70" s="61" t="s">
        <v>83</v>
      </c>
      <c r="E70" s="41">
        <v>0.73299999999999998</v>
      </c>
      <c r="F70" s="41">
        <v>0.45</v>
      </c>
      <c r="G70" s="41">
        <v>0.29499999999999998</v>
      </c>
      <c r="H70" s="41">
        <v>0.122</v>
      </c>
      <c r="I70" s="14"/>
      <c r="J70" s="35"/>
      <c r="K70" s="42"/>
      <c r="L70" s="42"/>
      <c r="M70" s="14">
        <f>IFERROR(VALUE(RIGHT(Tableau54[[#This Row],[Teinte 1 (kg)]],6)),0)</f>
        <v>0</v>
      </c>
      <c r="N70" s="14">
        <f>IFERROR(VALUE(RIGHT(Tableau54[[#This Row],[Teinte 2 (kg)]],6)),0)</f>
        <v>0</v>
      </c>
      <c r="O70" s="14">
        <f>IFERROR(VALUE(RIGHT(Tableau54[[#This Row],[Teinte 3 (kg)]],6)),0)</f>
        <v>0</v>
      </c>
      <c r="P70" s="40">
        <f>IFERROR(VALUE(RIGHT(Tableau54[[#This Row],[Teinte 4 (kg)]],6)),0)</f>
        <v>0</v>
      </c>
    </row>
    <row r="71" spans="2:16" x14ac:dyDescent="0.25">
      <c r="B71" s="35">
        <v>89569</v>
      </c>
      <c r="C71" s="21" t="s">
        <v>80</v>
      </c>
      <c r="D71" s="60" t="s">
        <v>312</v>
      </c>
      <c r="E71" s="38">
        <v>5.0000000000000001E-3</v>
      </c>
      <c r="F71" s="38">
        <v>7.0000000000000001E-3</v>
      </c>
      <c r="G71" s="38">
        <v>6.0000000000000001E-3</v>
      </c>
      <c r="H71" s="38">
        <v>8.0000000000000002E-3</v>
      </c>
      <c r="I71" s="35"/>
      <c r="J71" s="39"/>
      <c r="K71" s="39"/>
      <c r="L71" s="39"/>
      <c r="M71" s="14">
        <f>IFERROR(VALUE(RIGHT(Tableau54[[#This Row],[Teinte 1 (kg)]],6)),0)</f>
        <v>0</v>
      </c>
      <c r="N71" s="14">
        <f>IFERROR(VALUE(RIGHT(Tableau54[[#This Row],[Teinte 2 (kg)]],6)),0)</f>
        <v>0</v>
      </c>
      <c r="O71" s="14">
        <f>IFERROR(VALUE(RIGHT(Tableau54[[#This Row],[Teinte 3 (kg)]],6)),0)</f>
        <v>0</v>
      </c>
      <c r="P71" s="40">
        <f>IFERROR(VALUE(RIGHT(Tableau54[[#This Row],[Teinte 4 (kg)]],6)),0)</f>
        <v>0</v>
      </c>
    </row>
    <row r="72" spans="2:16" x14ac:dyDescent="0.25">
      <c r="B72" s="14">
        <v>89650</v>
      </c>
      <c r="C72" s="21" t="s">
        <v>80</v>
      </c>
      <c r="D72" s="61" t="s">
        <v>97</v>
      </c>
      <c r="E72" s="41">
        <v>5.3999999999999999E-2</v>
      </c>
      <c r="F72" s="41">
        <v>6.4000000000000001E-2</v>
      </c>
      <c r="G72" s="41">
        <v>8.5000000000000006E-2</v>
      </c>
      <c r="H72" s="41">
        <v>0.38800000000000001</v>
      </c>
      <c r="I72" s="14" t="s">
        <v>98</v>
      </c>
      <c r="J72" s="35"/>
      <c r="K72" s="42"/>
      <c r="L72" s="42"/>
      <c r="M72" s="14">
        <f>IFERROR(VALUE(RIGHT(Tableau54[[#This Row],[Teinte 1 (kg)]],6)),0)</f>
        <v>3.1E-2</v>
      </c>
      <c r="N72" s="14">
        <f>IFERROR(VALUE(RIGHT(Tableau54[[#This Row],[Teinte 2 (kg)]],6)),0)</f>
        <v>0</v>
      </c>
      <c r="O72" s="14">
        <f>IFERROR(VALUE(RIGHT(Tableau54[[#This Row],[Teinte 3 (kg)]],6)),0)</f>
        <v>0</v>
      </c>
      <c r="P72" s="40">
        <f>IFERROR(VALUE(RIGHT(Tableau54[[#This Row],[Teinte 4 (kg)]],6)),0)</f>
        <v>0</v>
      </c>
    </row>
    <row r="73" spans="2:16" x14ac:dyDescent="0.25">
      <c r="B73" s="14">
        <v>89944</v>
      </c>
      <c r="C73" s="21" t="s">
        <v>80</v>
      </c>
      <c r="D73" s="61" t="s">
        <v>91</v>
      </c>
      <c r="E73" s="41">
        <v>3.0000000000000001E-3</v>
      </c>
      <c r="F73" s="41">
        <v>7.0000000000000001E-3</v>
      </c>
      <c r="G73" s="41">
        <v>5.0000000000000001E-3</v>
      </c>
      <c r="H73" s="41">
        <v>4.0000000000000001E-3</v>
      </c>
      <c r="I73" s="14"/>
      <c r="J73" s="35"/>
      <c r="K73" s="42"/>
      <c r="L73" s="42"/>
      <c r="M73" s="14">
        <f>IFERROR(VALUE(RIGHT(Tableau54[[#This Row],[Teinte 1 (kg)]],6)),0)</f>
        <v>0</v>
      </c>
      <c r="N73" s="14">
        <f>IFERROR(VALUE(RIGHT(Tableau54[[#This Row],[Teinte 2 (kg)]],6)),0)</f>
        <v>0</v>
      </c>
      <c r="O73" s="14">
        <f>IFERROR(VALUE(RIGHT(Tableau54[[#This Row],[Teinte 3 (kg)]],6)),0)</f>
        <v>0</v>
      </c>
      <c r="P73" s="40">
        <f>IFERROR(VALUE(RIGHT(Tableau54[[#This Row],[Teinte 4 (kg)]],6)),0)</f>
        <v>0</v>
      </c>
    </row>
    <row r="74" spans="2:16" x14ac:dyDescent="0.25">
      <c r="B74" s="35">
        <v>90084</v>
      </c>
      <c r="C74" s="21" t="s">
        <v>80</v>
      </c>
      <c r="D74" s="60" t="s">
        <v>278</v>
      </c>
      <c r="E74" s="38">
        <v>0.59</v>
      </c>
      <c r="F74" s="38">
        <v>0.12</v>
      </c>
      <c r="G74" s="38">
        <v>0.314</v>
      </c>
      <c r="H74" s="38">
        <v>0.109</v>
      </c>
      <c r="I74" s="35"/>
      <c r="J74" s="39"/>
      <c r="K74" s="39"/>
      <c r="L74" s="39"/>
      <c r="M74" s="14">
        <f>IFERROR(VALUE(RIGHT(Tableau54[[#This Row],[Teinte 1 (kg)]],6)),0)</f>
        <v>0</v>
      </c>
      <c r="N74" s="14">
        <f>IFERROR(VALUE(RIGHT(Tableau54[[#This Row],[Teinte 2 (kg)]],6)),0)</f>
        <v>0</v>
      </c>
      <c r="O74" s="14">
        <f>IFERROR(VALUE(RIGHT(Tableau54[[#This Row],[Teinte 3 (kg)]],6)),0)</f>
        <v>0</v>
      </c>
      <c r="P74" s="40">
        <f>IFERROR(VALUE(RIGHT(Tableau54[[#This Row],[Teinte 4 (kg)]],6)),0)</f>
        <v>0</v>
      </c>
    </row>
    <row r="75" spans="2:16" x14ac:dyDescent="0.25">
      <c r="B75" s="35">
        <v>90089</v>
      </c>
      <c r="C75" s="21" t="s">
        <v>80</v>
      </c>
      <c r="D75" s="60" t="s">
        <v>304</v>
      </c>
      <c r="E75" s="38"/>
      <c r="F75" s="38"/>
      <c r="G75" s="38"/>
      <c r="H75" s="38"/>
      <c r="I75" s="35" t="s">
        <v>305</v>
      </c>
      <c r="J75" s="39"/>
      <c r="K75" s="39"/>
      <c r="L75" s="39"/>
      <c r="M75" s="14">
        <f>IFERROR(VALUE(RIGHT(Tableau54[[#This Row],[Teinte 1 (kg)]],6)),0)</f>
        <v>1.125</v>
      </c>
      <c r="N75" s="14">
        <f>IFERROR(VALUE(RIGHT(Tableau54[[#This Row],[Teinte 2 (kg)]],6)),0)</f>
        <v>0</v>
      </c>
      <c r="O75" s="14">
        <f>IFERROR(VALUE(RIGHT(Tableau54[[#This Row],[Teinte 3 (kg)]],6)),0)</f>
        <v>0</v>
      </c>
      <c r="P75" s="40">
        <f>IFERROR(VALUE(RIGHT(Tableau54[[#This Row],[Teinte 4 (kg)]],6)),0)</f>
        <v>0</v>
      </c>
    </row>
    <row r="76" spans="2:16" ht="30" x14ac:dyDescent="0.25">
      <c r="B76" s="14">
        <v>90211</v>
      </c>
      <c r="C76" s="21" t="s">
        <v>126</v>
      </c>
      <c r="D76" s="61" t="s">
        <v>129</v>
      </c>
      <c r="E76" s="41"/>
      <c r="F76" s="41"/>
      <c r="G76" s="41"/>
      <c r="H76" s="41"/>
      <c r="I76" s="14" t="s">
        <v>130</v>
      </c>
      <c r="J76" s="35"/>
      <c r="K76" s="42"/>
      <c r="L76" s="42"/>
      <c r="M76" s="14">
        <f>IFERROR(VALUE(RIGHT(Tableau54[[#This Row],[Teinte 1 (kg)]],6)),0)</f>
        <v>1.0409999999999999</v>
      </c>
      <c r="N76" s="14">
        <f>IFERROR(VALUE(RIGHT(Tableau54[[#This Row],[Teinte 2 (kg)]],6)),0)</f>
        <v>0</v>
      </c>
      <c r="O76" s="14">
        <f>IFERROR(VALUE(RIGHT(Tableau54[[#This Row],[Teinte 3 (kg)]],6)),0)</f>
        <v>0</v>
      </c>
      <c r="P76" s="40">
        <f>IFERROR(VALUE(RIGHT(Tableau54[[#This Row],[Teinte 4 (kg)]],6)),0)</f>
        <v>0</v>
      </c>
    </row>
    <row r="77" spans="2:16" x14ac:dyDescent="0.25">
      <c r="B77" s="35">
        <v>90230</v>
      </c>
      <c r="C77" s="21" t="s">
        <v>80</v>
      </c>
      <c r="D77" s="60" t="s">
        <v>88</v>
      </c>
      <c r="E77" s="38">
        <v>9.1999999999999998E-2</v>
      </c>
      <c r="F77" s="38">
        <v>0.08</v>
      </c>
      <c r="G77" s="38">
        <v>7.8E-2</v>
      </c>
      <c r="H77" s="38">
        <v>4.5999999999999999E-2</v>
      </c>
      <c r="I77" s="35"/>
      <c r="J77" s="39"/>
      <c r="K77" s="39"/>
      <c r="L77" s="39"/>
      <c r="M77" s="14">
        <f>IFERROR(VALUE(RIGHT(Tableau54[[#This Row],[Teinte 1 (kg)]],6)),0)</f>
        <v>0</v>
      </c>
      <c r="N77" s="14">
        <f>IFERROR(VALUE(RIGHT(Tableau54[[#This Row],[Teinte 2 (kg)]],6)),0)</f>
        <v>0</v>
      </c>
      <c r="O77" s="14">
        <f>IFERROR(VALUE(RIGHT(Tableau54[[#This Row],[Teinte 3 (kg)]],6)),0)</f>
        <v>0</v>
      </c>
      <c r="P77" s="40">
        <f>IFERROR(VALUE(RIGHT(Tableau54[[#This Row],[Teinte 4 (kg)]],6)),0)</f>
        <v>0</v>
      </c>
    </row>
    <row r="78" spans="2:16" x14ac:dyDescent="0.25">
      <c r="B78" s="35">
        <v>90231</v>
      </c>
      <c r="C78" s="21" t="s">
        <v>80</v>
      </c>
      <c r="D78" s="60" t="s">
        <v>114</v>
      </c>
      <c r="E78" s="38">
        <v>8.3000000000000004E-2</v>
      </c>
      <c r="F78" s="38">
        <v>7.2999999999999995E-2</v>
      </c>
      <c r="G78" s="38">
        <v>0.08</v>
      </c>
      <c r="H78" s="38">
        <v>4.7E-2</v>
      </c>
      <c r="I78" s="35"/>
      <c r="J78" s="39"/>
      <c r="K78" s="39"/>
      <c r="L78" s="39"/>
      <c r="M78" s="14">
        <f>IFERROR(VALUE(RIGHT(Tableau54[[#This Row],[Teinte 1 (kg)]],6)),0)</f>
        <v>0</v>
      </c>
      <c r="N78" s="14">
        <f>IFERROR(VALUE(RIGHT(Tableau54[[#This Row],[Teinte 2 (kg)]],6)),0)</f>
        <v>0</v>
      </c>
      <c r="O78" s="14">
        <f>IFERROR(VALUE(RIGHT(Tableau54[[#This Row],[Teinte 3 (kg)]],6)),0)</f>
        <v>0</v>
      </c>
      <c r="P78" s="40">
        <f>IFERROR(VALUE(RIGHT(Tableau54[[#This Row],[Teinte 4 (kg)]],6)),0)</f>
        <v>0</v>
      </c>
    </row>
    <row r="79" spans="2:16" x14ac:dyDescent="0.25">
      <c r="B79" s="14">
        <v>90297</v>
      </c>
      <c r="C79" s="21" t="s">
        <v>80</v>
      </c>
      <c r="D79" s="61" t="s">
        <v>112</v>
      </c>
      <c r="E79" s="41" t="s">
        <v>89</v>
      </c>
      <c r="F79" s="41" t="s">
        <v>89</v>
      </c>
      <c r="G79" s="41" t="s">
        <v>89</v>
      </c>
      <c r="H79" s="41" t="s">
        <v>89</v>
      </c>
      <c r="I79" s="14" t="s">
        <v>89</v>
      </c>
      <c r="J79" s="35" t="s">
        <v>89</v>
      </c>
      <c r="K79" s="42" t="s">
        <v>89</v>
      </c>
      <c r="L79" s="42" t="s">
        <v>89</v>
      </c>
      <c r="M79" s="14">
        <f>IFERROR(VALUE(RIGHT(Tableau54[[#This Row],[Teinte 1 (kg)]],6)),0)</f>
        <v>0</v>
      </c>
      <c r="N79" s="14">
        <f>IFERROR(VALUE(RIGHT(Tableau54[[#This Row],[Teinte 2 (kg)]],6)),0)</f>
        <v>0</v>
      </c>
      <c r="O79" s="14">
        <f>IFERROR(VALUE(RIGHT(Tableau54[[#This Row],[Teinte 3 (kg)]],6)),0)</f>
        <v>0</v>
      </c>
      <c r="P79" s="40">
        <f>IFERROR(VALUE(RIGHT(Tableau54[[#This Row],[Teinte 4 (kg)]],6)),0)</f>
        <v>0</v>
      </c>
    </row>
    <row r="80" spans="2:16" x14ac:dyDescent="0.25">
      <c r="B80" s="35">
        <v>90512</v>
      </c>
      <c r="C80" s="21" t="s">
        <v>80</v>
      </c>
      <c r="D80" s="60" t="s">
        <v>266</v>
      </c>
      <c r="E80" s="38">
        <v>1.151</v>
      </c>
      <c r="F80" s="38">
        <v>2.077</v>
      </c>
      <c r="G80" s="38">
        <v>3.2719999999999998</v>
      </c>
      <c r="H80" s="38">
        <v>0.47399999999999998</v>
      </c>
      <c r="I80" s="35" t="s">
        <v>267</v>
      </c>
      <c r="J80" s="39"/>
      <c r="K80" s="39"/>
      <c r="L80" s="39"/>
      <c r="M80" s="14">
        <f>IFERROR(VALUE(RIGHT(Tableau54[[#This Row],[Teinte 1 (kg)]],6)),0)</f>
        <v>0.21</v>
      </c>
      <c r="N80" s="14">
        <f>IFERROR(VALUE(RIGHT(Tableau54[[#This Row],[Teinte 2 (kg)]],6)),0)</f>
        <v>0</v>
      </c>
      <c r="O80" s="14">
        <f>IFERROR(VALUE(RIGHT(Tableau54[[#This Row],[Teinte 3 (kg)]],6)),0)</f>
        <v>0</v>
      </c>
      <c r="P80" s="40">
        <f>IFERROR(VALUE(RIGHT(Tableau54[[#This Row],[Teinte 4 (kg)]],6)),0)</f>
        <v>0</v>
      </c>
    </row>
    <row r="81" spans="2:16" x14ac:dyDescent="0.25">
      <c r="B81" s="14">
        <v>90513</v>
      </c>
      <c r="C81" s="21" t="s">
        <v>113</v>
      </c>
      <c r="D81" s="61" t="s">
        <v>118</v>
      </c>
      <c r="E81" s="41">
        <v>0.46899999999999997</v>
      </c>
      <c r="F81" s="41">
        <v>0.59099999999999997</v>
      </c>
      <c r="G81" s="41">
        <v>0.56899999999999995</v>
      </c>
      <c r="H81" s="41">
        <v>2.778</v>
      </c>
      <c r="I81" s="14" t="s">
        <v>119</v>
      </c>
      <c r="J81" s="35"/>
      <c r="K81" s="42"/>
      <c r="L81" s="42"/>
      <c r="M81" s="14">
        <f>IFERROR(VALUE(RIGHT(Tableau54[[#This Row],[Teinte 1 (kg)]],6)),0)</f>
        <v>0.214</v>
      </c>
      <c r="N81" s="14">
        <f>IFERROR(VALUE(RIGHT(Tableau54[[#This Row],[Teinte 2 (kg)]],6)),0)</f>
        <v>0</v>
      </c>
      <c r="O81" s="14">
        <f>IFERROR(VALUE(RIGHT(Tableau54[[#This Row],[Teinte 3 (kg)]],6)),0)</f>
        <v>0</v>
      </c>
      <c r="P81" s="40">
        <f>IFERROR(VALUE(RIGHT(Tableau54[[#This Row],[Teinte 4 (kg)]],6)),0)</f>
        <v>0</v>
      </c>
    </row>
    <row r="82" spans="2:16" x14ac:dyDescent="0.25">
      <c r="B82" s="14">
        <v>90544</v>
      </c>
      <c r="C82" s="21" t="s">
        <v>80</v>
      </c>
      <c r="D82" s="61" t="s">
        <v>84</v>
      </c>
      <c r="E82" s="41"/>
      <c r="F82" s="41"/>
      <c r="G82" s="41"/>
      <c r="H82" s="41"/>
      <c r="I82" s="14" t="s">
        <v>85</v>
      </c>
      <c r="J82" s="35" t="s">
        <v>86</v>
      </c>
      <c r="K82" s="42"/>
      <c r="L82" s="42"/>
      <c r="M82" s="14">
        <f>IFERROR(VALUE(RIGHT(Tableau54[[#This Row],[Teinte 1 (kg)]],6)),0)</f>
        <v>5.3999999999999999E-2</v>
      </c>
      <c r="N82" s="14">
        <f>IFERROR(VALUE(RIGHT(Tableau54[[#This Row],[Teinte 2 (kg)]],6)),0)</f>
        <v>1.764</v>
      </c>
      <c r="O82" s="14">
        <f>IFERROR(VALUE(RIGHT(Tableau54[[#This Row],[Teinte 3 (kg)]],6)),0)</f>
        <v>0</v>
      </c>
      <c r="P82" s="40">
        <f>IFERROR(VALUE(RIGHT(Tableau54[[#This Row],[Teinte 4 (kg)]],6)),0)</f>
        <v>0</v>
      </c>
    </row>
    <row r="83" spans="2:16" x14ac:dyDescent="0.25">
      <c r="B83" s="14">
        <v>90545</v>
      </c>
      <c r="C83" s="21" t="s">
        <v>80</v>
      </c>
      <c r="D83" s="61" t="s">
        <v>233</v>
      </c>
      <c r="E83" s="41"/>
      <c r="F83" s="41"/>
      <c r="G83" s="41"/>
      <c r="H83" s="41"/>
      <c r="I83" s="14" t="s">
        <v>234</v>
      </c>
      <c r="J83" s="35" t="s">
        <v>235</v>
      </c>
      <c r="K83" s="42"/>
      <c r="L83" s="42"/>
      <c r="M83" s="14">
        <f>IFERROR(VALUE(RIGHT(Tableau54[[#This Row],[Teinte 1 (kg)]],6)),0)</f>
        <v>3.2890000000000001</v>
      </c>
      <c r="N83" s="14">
        <f>IFERROR(VALUE(RIGHT(Tableau54[[#This Row],[Teinte 2 (kg)]],6)),0)</f>
        <v>0.16900000000000001</v>
      </c>
      <c r="O83" s="14">
        <f>IFERROR(VALUE(RIGHT(Tableau54[[#This Row],[Teinte 3 (kg)]],6)),0)</f>
        <v>0</v>
      </c>
      <c r="P83" s="40">
        <f>IFERROR(VALUE(RIGHT(Tableau54[[#This Row],[Teinte 4 (kg)]],6)),0)</f>
        <v>0</v>
      </c>
    </row>
    <row r="84" spans="2:16" x14ac:dyDescent="0.25">
      <c r="B84" s="14">
        <v>90547</v>
      </c>
      <c r="C84" s="21" t="s">
        <v>80</v>
      </c>
      <c r="D84" s="61" t="s">
        <v>81</v>
      </c>
      <c r="E84" s="41"/>
      <c r="F84" s="41"/>
      <c r="G84" s="41"/>
      <c r="H84" s="41"/>
      <c r="I84" s="14" t="s">
        <v>82</v>
      </c>
      <c r="J84" s="35"/>
      <c r="K84" s="42"/>
      <c r="L84" s="42"/>
      <c r="M84" s="14">
        <f>IFERROR(VALUE(RIGHT(Tableau54[[#This Row],[Teinte 1 (kg)]],6)),0)</f>
        <v>4.093</v>
      </c>
      <c r="N84" s="14">
        <f>IFERROR(VALUE(RIGHT(Tableau54[[#This Row],[Teinte 2 (kg)]],6)),0)</f>
        <v>0</v>
      </c>
      <c r="O84" s="14">
        <f>IFERROR(VALUE(RIGHT(Tableau54[[#This Row],[Teinte 3 (kg)]],6)),0)</f>
        <v>0</v>
      </c>
      <c r="P84" s="40">
        <f>IFERROR(VALUE(RIGHT(Tableau54[[#This Row],[Teinte 4 (kg)]],6)),0)</f>
        <v>0</v>
      </c>
    </row>
    <row r="85" spans="2:16" x14ac:dyDescent="0.25">
      <c r="B85" s="14">
        <v>90559</v>
      </c>
      <c r="C85" s="21" t="s">
        <v>80</v>
      </c>
      <c r="D85" s="61" t="s">
        <v>111</v>
      </c>
      <c r="E85" s="41">
        <v>1.446</v>
      </c>
      <c r="F85" s="41">
        <v>5.8780000000000001</v>
      </c>
      <c r="G85" s="41">
        <v>6.0869999999999997</v>
      </c>
      <c r="H85" s="41">
        <v>4.4509999999999996</v>
      </c>
      <c r="I85" s="14"/>
      <c r="J85" s="35"/>
      <c r="K85" s="42"/>
      <c r="L85" s="42"/>
      <c r="M85" s="14">
        <f>IFERROR(VALUE(RIGHT(Tableau54[[#This Row],[Teinte 1 (kg)]],6)),0)</f>
        <v>0</v>
      </c>
      <c r="N85" s="14">
        <f>IFERROR(VALUE(RIGHT(Tableau54[[#This Row],[Teinte 2 (kg)]],6)),0)</f>
        <v>0</v>
      </c>
      <c r="O85" s="14">
        <f>IFERROR(VALUE(RIGHT(Tableau54[[#This Row],[Teinte 3 (kg)]],6)),0)</f>
        <v>0</v>
      </c>
      <c r="P85" s="40">
        <f>IFERROR(VALUE(RIGHT(Tableau54[[#This Row],[Teinte 4 (kg)]],6)),0)</f>
        <v>0</v>
      </c>
    </row>
    <row r="86" spans="2:16" x14ac:dyDescent="0.25">
      <c r="B86" s="62">
        <v>90572</v>
      </c>
      <c r="C86" s="63" t="s">
        <v>80</v>
      </c>
      <c r="D86" s="64" t="s">
        <v>88</v>
      </c>
      <c r="E86" s="44">
        <v>0.34300000000000003</v>
      </c>
      <c r="F86" s="44">
        <v>0.19800000000000001</v>
      </c>
      <c r="G86" s="44">
        <v>0.34799999999999998</v>
      </c>
      <c r="H86" s="44">
        <v>4.5999999999999999E-2</v>
      </c>
      <c r="I86" s="35"/>
      <c r="J86" s="39"/>
      <c r="K86" s="39"/>
      <c r="L86" s="39"/>
      <c r="M86" s="14">
        <f>IFERROR(VALUE(RIGHT(Tableau54[[#This Row],[Teinte 1 (kg)]],6)),0)</f>
        <v>0</v>
      </c>
      <c r="N86" s="14">
        <f>IFERROR(VALUE(RIGHT(Tableau54[[#This Row],[Teinte 2 (kg)]],6)),0)</f>
        <v>0</v>
      </c>
      <c r="O86" s="14">
        <f>IFERROR(VALUE(RIGHT(Tableau54[[#This Row],[Teinte 3 (kg)]],6)),0)</f>
        <v>0</v>
      </c>
      <c r="P86" s="40">
        <f>IFERROR(VALUE(RIGHT(Tableau54[[#This Row],[Teinte 4 (kg)]],6)),0)</f>
        <v>0</v>
      </c>
    </row>
    <row r="87" spans="2:16" x14ac:dyDescent="0.25">
      <c r="B87" s="35">
        <v>90574</v>
      </c>
      <c r="C87" s="65" t="s">
        <v>80</v>
      </c>
      <c r="D87" s="60" t="s">
        <v>88</v>
      </c>
      <c r="E87" s="38">
        <v>0.34300000000000003</v>
      </c>
      <c r="F87" s="38">
        <v>0.19800000000000001</v>
      </c>
      <c r="G87" s="38">
        <v>0.34799999999999998</v>
      </c>
      <c r="H87" s="38">
        <v>4.5999999999999999E-2</v>
      </c>
      <c r="I87" s="35"/>
      <c r="J87" s="39"/>
      <c r="K87" s="39"/>
      <c r="L87" s="39"/>
      <c r="M87" s="14">
        <f>IFERROR(VALUE(RIGHT(Tableau54[[#This Row],[Teinte 1 (kg)]],6)),0)</f>
        <v>0</v>
      </c>
      <c r="N87" s="14">
        <f>IFERROR(VALUE(RIGHT(Tableau54[[#This Row],[Teinte 2 (kg)]],6)),0)</f>
        <v>0</v>
      </c>
      <c r="O87" s="14">
        <f>IFERROR(VALUE(RIGHT(Tableau54[[#This Row],[Teinte 3 (kg)]],6)),0)</f>
        <v>0</v>
      </c>
      <c r="P87" s="40">
        <f>IFERROR(VALUE(RIGHT(Tableau54[[#This Row],[Teinte 4 (kg)]],6)),0)</f>
        <v>0</v>
      </c>
    </row>
    <row r="88" spans="2:16" x14ac:dyDescent="0.25">
      <c r="B88" s="14">
        <v>90643</v>
      </c>
      <c r="C88" s="21" t="s">
        <v>80</v>
      </c>
      <c r="D88" s="61" t="s">
        <v>88</v>
      </c>
      <c r="E88" s="41"/>
      <c r="F88" s="41"/>
      <c r="G88" s="41"/>
      <c r="H88" s="41"/>
      <c r="I88" s="14" t="s">
        <v>246</v>
      </c>
      <c r="J88" s="14" t="s">
        <v>247</v>
      </c>
      <c r="K88" s="14" t="s">
        <v>248</v>
      </c>
      <c r="L88" s="14"/>
      <c r="M88" s="14">
        <f>IFERROR(VALUE(RIGHT(Tableau54[[#This Row],[Teinte 1 (kg)]],6)),0)</f>
        <v>8.9999999999999993E-3</v>
      </c>
      <c r="N88" s="14">
        <f>IFERROR(VALUE(RIGHT(Tableau54[[#This Row],[Teinte 2 (kg)]],6)),0)</f>
        <v>0.82199999999999995</v>
      </c>
      <c r="O88" s="14">
        <f>IFERROR(VALUE(RIGHT(Tableau54[[#This Row],[Teinte 3 (kg)]],6)),0)</f>
        <v>3.6999999999999998E-2</v>
      </c>
      <c r="P88" s="40">
        <f>IFERROR(VALUE(RIGHT(Tableau54[[#This Row],[Teinte 4 (kg)]],6)),0)</f>
        <v>0</v>
      </c>
    </row>
    <row r="89" spans="2:16" x14ac:dyDescent="0.25">
      <c r="B89" s="14">
        <v>90644</v>
      </c>
      <c r="C89" s="21" t="s">
        <v>80</v>
      </c>
      <c r="D89" s="61" t="s">
        <v>114</v>
      </c>
      <c r="E89" s="41"/>
      <c r="F89" s="41"/>
      <c r="G89" s="41"/>
      <c r="H89" s="41"/>
      <c r="I89" s="14" t="s">
        <v>242</v>
      </c>
      <c r="J89" s="14" t="s">
        <v>244</v>
      </c>
      <c r="K89" s="14" t="s">
        <v>243</v>
      </c>
      <c r="L89" s="14" t="s">
        <v>245</v>
      </c>
      <c r="M89" s="14">
        <f>IFERROR(VALUE(RIGHT(Tableau54[[#This Row],[Teinte 1 (kg)]],6)),0)</f>
        <v>1E-3</v>
      </c>
      <c r="N89" s="14">
        <f>IFERROR(VALUE(RIGHT(Tableau54[[#This Row],[Teinte 2 (kg)]],6)),0)</f>
        <v>1.4E-2</v>
      </c>
      <c r="O89" s="14">
        <f>IFERROR(VALUE(RIGHT(Tableau54[[#This Row],[Teinte 3 (kg)]],6)),0)</f>
        <v>1.1759999999999999</v>
      </c>
      <c r="P89" s="40">
        <f>IFERROR(VALUE(RIGHT(Tableau54[[#This Row],[Teinte 4 (kg)]],6)),0)</f>
        <v>5.5E-2</v>
      </c>
    </row>
    <row r="90" spans="2:16" x14ac:dyDescent="0.25">
      <c r="B90" s="35">
        <v>90645</v>
      </c>
      <c r="C90" s="21" t="s">
        <v>80</v>
      </c>
      <c r="D90" s="60" t="s">
        <v>114</v>
      </c>
      <c r="E90" s="38"/>
      <c r="F90" s="38"/>
      <c r="G90" s="38"/>
      <c r="H90" s="38"/>
      <c r="I90" s="35" t="s">
        <v>246</v>
      </c>
      <c r="J90" s="35" t="s">
        <v>249</v>
      </c>
      <c r="K90" s="35" t="s">
        <v>250</v>
      </c>
      <c r="L90" s="35"/>
      <c r="M90" s="14">
        <f>IFERROR(VALUE(RIGHT(Tableau54[[#This Row],[Teinte 1 (kg)]],6)),0)</f>
        <v>8.9999999999999993E-3</v>
      </c>
      <c r="N90" s="14">
        <f>IFERROR(VALUE(RIGHT(Tableau54[[#This Row],[Teinte 2 (kg)]],6)),0)</f>
        <v>2.7E-2</v>
      </c>
      <c r="O90" s="14">
        <f>IFERROR(VALUE(RIGHT(Tableau54[[#This Row],[Teinte 3 (kg)]],6)),0)</f>
        <v>0.79500000000000004</v>
      </c>
      <c r="P90" s="40">
        <f>IFERROR(VALUE(RIGHT(Tableau54[[#This Row],[Teinte 4 (kg)]],6)),0)</f>
        <v>0</v>
      </c>
    </row>
    <row r="91" spans="2:16" x14ac:dyDescent="0.25">
      <c r="B91" s="35">
        <v>90653</v>
      </c>
      <c r="C91" s="21" t="s">
        <v>80</v>
      </c>
      <c r="D91" s="60" t="s">
        <v>270</v>
      </c>
      <c r="E91" s="38"/>
      <c r="F91" s="38"/>
      <c r="G91" s="38"/>
      <c r="H91" s="38"/>
      <c r="I91" s="35" t="s">
        <v>271</v>
      </c>
      <c r="J91" s="35" t="s">
        <v>272</v>
      </c>
      <c r="K91" s="35" t="s">
        <v>275</v>
      </c>
      <c r="L91" s="35" t="s">
        <v>274</v>
      </c>
      <c r="M91" s="14">
        <f>IFERROR(VALUE(RIGHT(Tableau54[[#This Row],[Teinte 1 (kg)]],6)),0)</f>
        <v>4.4999999999999998E-2</v>
      </c>
      <c r="N91" s="14">
        <f>IFERROR(VALUE(RIGHT(Tableau54[[#This Row],[Teinte 2 (kg)]],6)),0)</f>
        <v>1E-3</v>
      </c>
      <c r="O91" s="14">
        <f>IFERROR(VALUE(RIGHT(Tableau54[[#This Row],[Teinte 3 (kg)]],6)),0)</f>
        <v>9.2999999999999999E-2</v>
      </c>
      <c r="P91" s="40">
        <f>IFERROR(VALUE(RIGHT(Tableau54[[#This Row],[Teinte 4 (kg)]],6)),0)</f>
        <v>8.3000000000000004E-2</v>
      </c>
    </row>
    <row r="92" spans="2:16" x14ac:dyDescent="0.25">
      <c r="B92" s="35">
        <v>90666</v>
      </c>
      <c r="C92" s="21" t="s">
        <v>80</v>
      </c>
      <c r="D92" s="60" t="s">
        <v>251</v>
      </c>
      <c r="E92" s="38">
        <v>0.29199999999999998</v>
      </c>
      <c r="F92" s="38">
        <v>0.39300000000000002</v>
      </c>
      <c r="G92" s="38">
        <v>0.57199999999999995</v>
      </c>
      <c r="H92" s="38">
        <v>0.05</v>
      </c>
      <c r="I92" s="35"/>
      <c r="J92" s="39"/>
      <c r="K92" s="39"/>
      <c r="L92" s="39"/>
      <c r="M92" s="14">
        <f>IFERROR(VALUE(RIGHT(Tableau54[[#This Row],[Teinte 1 (kg)]],6)),0)</f>
        <v>0</v>
      </c>
      <c r="N92" s="14">
        <f>IFERROR(VALUE(RIGHT(Tableau54[[#This Row],[Teinte 2 (kg)]],6)),0)</f>
        <v>0</v>
      </c>
      <c r="O92" s="14">
        <f>IFERROR(VALUE(RIGHT(Tableau54[[#This Row],[Teinte 3 (kg)]],6)),0)</f>
        <v>0</v>
      </c>
      <c r="P92" s="40">
        <f>IFERROR(VALUE(RIGHT(Tableau54[[#This Row],[Teinte 4 (kg)]],6)),0)</f>
        <v>0</v>
      </c>
    </row>
    <row r="93" spans="2:16" x14ac:dyDescent="0.25">
      <c r="B93" s="35">
        <v>90672</v>
      </c>
      <c r="C93" s="21" t="s">
        <v>80</v>
      </c>
      <c r="D93" s="60" t="s">
        <v>261</v>
      </c>
      <c r="E93" s="38">
        <v>0.94599999999999995</v>
      </c>
      <c r="F93" s="38">
        <v>0.73599999999999999</v>
      </c>
      <c r="G93" s="38">
        <v>0.30499999999999999</v>
      </c>
      <c r="H93" s="38">
        <v>0.375</v>
      </c>
      <c r="I93" s="35" t="s">
        <v>262</v>
      </c>
      <c r="J93" s="39"/>
      <c r="K93" s="39"/>
      <c r="L93" s="39"/>
      <c r="M93" s="14">
        <f>IFERROR(VALUE(RIGHT(Tableau54[[#This Row],[Teinte 1 (kg)]],6)),0)</f>
        <v>4.9000000000000002E-2</v>
      </c>
      <c r="N93" s="14">
        <f>IFERROR(VALUE(RIGHT(Tableau54[[#This Row],[Teinte 2 (kg)]],6)),0)</f>
        <v>0</v>
      </c>
      <c r="O93" s="14">
        <f>IFERROR(VALUE(RIGHT(Tableau54[[#This Row],[Teinte 3 (kg)]],6)),0)</f>
        <v>0</v>
      </c>
      <c r="P93" s="40">
        <f>IFERROR(VALUE(RIGHT(Tableau54[[#This Row],[Teinte 4 (kg)]],6)),0)</f>
        <v>0</v>
      </c>
    </row>
    <row r="94" spans="2:16" x14ac:dyDescent="0.25">
      <c r="B94" s="35">
        <v>90675</v>
      </c>
      <c r="C94" s="21" t="s">
        <v>80</v>
      </c>
      <c r="D94" s="60" t="s">
        <v>88</v>
      </c>
      <c r="E94" s="38">
        <v>0.66100000000000003</v>
      </c>
      <c r="F94" s="38">
        <v>0.67900000000000005</v>
      </c>
      <c r="G94" s="38">
        <v>0.122</v>
      </c>
      <c r="H94" s="38">
        <v>0.32100000000000001</v>
      </c>
      <c r="I94" s="35" t="s">
        <v>268</v>
      </c>
      <c r="J94" s="39"/>
      <c r="K94" s="39"/>
      <c r="L94" s="39"/>
      <c r="M94" s="14">
        <f>IFERROR(VALUE(RIGHT(Tableau54[[#This Row],[Teinte 1 (kg)]],6)),0)</f>
        <v>0.35799999999999998</v>
      </c>
      <c r="N94" s="14">
        <f>IFERROR(VALUE(RIGHT(Tableau54[[#This Row],[Teinte 2 (kg)]],6)),0)</f>
        <v>0</v>
      </c>
      <c r="O94" s="14">
        <f>IFERROR(VALUE(RIGHT(Tableau54[[#This Row],[Teinte 3 (kg)]],6)),0)</f>
        <v>0</v>
      </c>
      <c r="P94" s="40">
        <f>IFERROR(VALUE(RIGHT(Tableau54[[#This Row],[Teinte 4 (kg)]],6)),0)</f>
        <v>0</v>
      </c>
    </row>
    <row r="95" spans="2:16" x14ac:dyDescent="0.25">
      <c r="B95" s="35">
        <v>90676</v>
      </c>
      <c r="C95" s="21" t="s">
        <v>80</v>
      </c>
      <c r="D95" s="60" t="s">
        <v>92</v>
      </c>
      <c r="E95" s="38">
        <v>0.17399999999999999</v>
      </c>
      <c r="F95" s="38">
        <v>0.28799999999999998</v>
      </c>
      <c r="G95" s="38">
        <v>0.58799999999999997</v>
      </c>
      <c r="H95" s="38">
        <v>0.08</v>
      </c>
      <c r="I95" s="35" t="s">
        <v>269</v>
      </c>
      <c r="J95" s="39"/>
      <c r="K95" s="39"/>
      <c r="L95" s="39"/>
      <c r="M95" s="14">
        <f>IFERROR(VALUE(RIGHT(Tableau54[[#This Row],[Teinte 1 (kg)]],6)),0)</f>
        <v>0.25600000000000001</v>
      </c>
      <c r="N95" s="14">
        <f>IFERROR(VALUE(RIGHT(Tableau54[[#This Row],[Teinte 2 (kg)]],6)),0)</f>
        <v>0</v>
      </c>
      <c r="O95" s="14">
        <f>IFERROR(VALUE(RIGHT(Tableau54[[#This Row],[Teinte 3 (kg)]],6)),0)</f>
        <v>0</v>
      </c>
      <c r="P95" s="40">
        <f>IFERROR(VALUE(RIGHT(Tableau54[[#This Row],[Teinte 4 (kg)]],6)),0)</f>
        <v>0</v>
      </c>
    </row>
    <row r="96" spans="2:16" x14ac:dyDescent="0.25">
      <c r="B96" s="14">
        <v>90681</v>
      </c>
      <c r="C96" s="21" t="s">
        <v>80</v>
      </c>
      <c r="D96" s="61" t="s">
        <v>91</v>
      </c>
      <c r="E96" s="41"/>
      <c r="F96" s="41"/>
      <c r="G96" s="41"/>
      <c r="H96" s="41"/>
      <c r="I96" s="14" t="s">
        <v>240</v>
      </c>
      <c r="J96" s="14" t="s">
        <v>241</v>
      </c>
      <c r="K96" s="14"/>
      <c r="L96" s="39"/>
      <c r="M96" s="14">
        <f>IFERROR(VALUE(RIGHT(Tableau54[[#This Row],[Teinte 1 (kg)]],6)),0)</f>
        <v>1.7000000000000001E-2</v>
      </c>
      <c r="N96" s="14">
        <f>IFERROR(VALUE(RIGHT(Tableau54[[#This Row],[Teinte 2 (kg)]],6)),0)</f>
        <v>5.0000000000000001E-3</v>
      </c>
      <c r="O96" s="14">
        <f>IFERROR(VALUE(RIGHT(Tableau54[[#This Row],[Teinte 3 (kg)]],6)),0)</f>
        <v>0</v>
      </c>
      <c r="P96" s="40">
        <f>IFERROR(VALUE(RIGHT(Tableau54[[#This Row],[Teinte 4 (kg)]],6)),0)</f>
        <v>0</v>
      </c>
    </row>
    <row r="97" spans="1:16" x14ac:dyDescent="0.25">
      <c r="B97" s="35">
        <v>90687</v>
      </c>
      <c r="C97" s="21" t="s">
        <v>80</v>
      </c>
      <c r="D97" s="60" t="s">
        <v>258</v>
      </c>
      <c r="E97" s="38"/>
      <c r="F97" s="38"/>
      <c r="G97" s="38"/>
      <c r="H97" s="38"/>
      <c r="I97" s="35" t="s">
        <v>259</v>
      </c>
      <c r="J97" s="35" t="s">
        <v>260</v>
      </c>
      <c r="K97" s="35"/>
      <c r="L97" s="39"/>
      <c r="M97" s="14">
        <f>IFERROR(VALUE(RIGHT(Tableau54[[#This Row],[Teinte 1 (kg)]],6)),0)</f>
        <v>0.109</v>
      </c>
      <c r="N97" s="14">
        <f>IFERROR(VALUE(RIGHT(Tableau54[[#This Row],[Teinte 2 (kg)]],6)),0)</f>
        <v>0.01</v>
      </c>
      <c r="O97" s="14">
        <f>IFERROR(VALUE(RIGHT(Tableau54[[#This Row],[Teinte 3 (kg)]],6)),0)</f>
        <v>0</v>
      </c>
      <c r="P97" s="40">
        <f>IFERROR(VALUE(RIGHT(Tableau54[[#This Row],[Teinte 4 (kg)]],6)),0)</f>
        <v>0</v>
      </c>
    </row>
    <row r="98" spans="1:16" x14ac:dyDescent="0.25">
      <c r="B98" s="14">
        <v>90688</v>
      </c>
      <c r="C98" s="21" t="s">
        <v>80</v>
      </c>
      <c r="D98" s="61" t="s">
        <v>88</v>
      </c>
      <c r="E98" s="41" t="s">
        <v>89</v>
      </c>
      <c r="F98" s="41" t="s">
        <v>89</v>
      </c>
      <c r="G98" s="41" t="s">
        <v>89</v>
      </c>
      <c r="H98" s="41" t="s">
        <v>89</v>
      </c>
      <c r="I98" s="14" t="s">
        <v>89</v>
      </c>
      <c r="J98" s="35" t="s">
        <v>89</v>
      </c>
      <c r="K98" s="42" t="s">
        <v>89</v>
      </c>
      <c r="L98" s="42" t="s">
        <v>89</v>
      </c>
      <c r="M98" s="14">
        <f>IFERROR(VALUE(RIGHT(Tableau54[[#This Row],[Teinte 1 (kg)]],6)),0)</f>
        <v>0</v>
      </c>
      <c r="N98" s="14">
        <f>IFERROR(VALUE(RIGHT(Tableau54[[#This Row],[Teinte 2 (kg)]],6)),0)</f>
        <v>0</v>
      </c>
      <c r="O98" s="14">
        <f>IFERROR(VALUE(RIGHT(Tableau54[[#This Row],[Teinte 3 (kg)]],6)),0)</f>
        <v>0</v>
      </c>
      <c r="P98" s="40">
        <f>IFERROR(VALUE(RIGHT(Tableau54[[#This Row],[Teinte 4 (kg)]],6)),0)</f>
        <v>0</v>
      </c>
    </row>
    <row r="99" spans="1:16" x14ac:dyDescent="0.25">
      <c r="B99" s="14">
        <v>90711</v>
      </c>
      <c r="C99" s="21" t="s">
        <v>80</v>
      </c>
      <c r="D99" s="61" t="s">
        <v>87</v>
      </c>
      <c r="E99" s="41">
        <v>0.23899999999999999</v>
      </c>
      <c r="F99" s="41">
        <v>0.13500000000000001</v>
      </c>
      <c r="G99" s="41">
        <v>7.8E-2</v>
      </c>
      <c r="H99" s="41">
        <v>0.104</v>
      </c>
      <c r="I99" s="14"/>
      <c r="J99" s="35"/>
      <c r="K99" s="42"/>
      <c r="L99" s="42"/>
      <c r="M99" s="14">
        <f>IFERROR(VALUE(RIGHT(Tableau54[[#This Row],[Teinte 1 (kg)]],6)),0)</f>
        <v>0</v>
      </c>
      <c r="N99" s="14">
        <f>IFERROR(VALUE(RIGHT(Tableau54[[#This Row],[Teinte 2 (kg)]],6)),0)</f>
        <v>0</v>
      </c>
      <c r="O99" s="14">
        <f>IFERROR(VALUE(RIGHT(Tableau54[[#This Row],[Teinte 3 (kg)]],6)),0)</f>
        <v>0</v>
      </c>
      <c r="P99" s="40">
        <f>IFERROR(VALUE(RIGHT(Tableau54[[#This Row],[Teinte 4 (kg)]],6)),0)</f>
        <v>0</v>
      </c>
    </row>
    <row r="100" spans="1:16" x14ac:dyDescent="0.25">
      <c r="B100" s="35">
        <v>90723</v>
      </c>
      <c r="C100" s="21" t="s">
        <v>80</v>
      </c>
      <c r="D100" s="60" t="s">
        <v>114</v>
      </c>
      <c r="E100" s="38">
        <v>2.8000000000000001E-2</v>
      </c>
      <c r="F100" s="38">
        <v>2.5999999999999999E-2</v>
      </c>
      <c r="G100" s="38">
        <v>3.9E-2</v>
      </c>
      <c r="H100" s="38">
        <f>0.092</f>
        <v>9.1999999999999998E-2</v>
      </c>
      <c r="I100" s="35"/>
      <c r="J100" s="39"/>
      <c r="K100" s="39"/>
      <c r="L100" s="39"/>
      <c r="M100" s="14">
        <f>IFERROR(VALUE(RIGHT(Tableau54[[#This Row],[Teinte 1 (kg)]],6)),0)</f>
        <v>0</v>
      </c>
      <c r="N100" s="14">
        <f>IFERROR(VALUE(RIGHT(Tableau54[[#This Row],[Teinte 2 (kg)]],6)),0)</f>
        <v>0</v>
      </c>
      <c r="O100" s="14">
        <f>IFERROR(VALUE(RIGHT(Tableau54[[#This Row],[Teinte 3 (kg)]],6)),0)</f>
        <v>0</v>
      </c>
      <c r="P100" s="40">
        <f>IFERROR(VALUE(RIGHT(Tableau54[[#This Row],[Teinte 4 (kg)]],6)),0)</f>
        <v>0</v>
      </c>
    </row>
    <row r="101" spans="1:16" x14ac:dyDescent="0.25">
      <c r="B101" s="35">
        <v>90724</v>
      </c>
      <c r="C101" s="21" t="s">
        <v>80</v>
      </c>
      <c r="D101" s="60" t="s">
        <v>252</v>
      </c>
      <c r="E101" s="38">
        <v>0.02</v>
      </c>
      <c r="F101" s="38">
        <v>0.02</v>
      </c>
      <c r="G101" s="38">
        <v>3.1E-2</v>
      </c>
      <c r="H101" s="38">
        <v>7.0000000000000007E-2</v>
      </c>
      <c r="I101" s="35"/>
      <c r="J101" s="39"/>
      <c r="K101" s="39"/>
      <c r="L101" s="39"/>
      <c r="M101" s="14">
        <f>IFERROR(VALUE(RIGHT(Tableau54[[#This Row],[Teinte 1 (kg)]],6)),0)</f>
        <v>0</v>
      </c>
      <c r="N101" s="14">
        <f>IFERROR(VALUE(RIGHT(Tableau54[[#This Row],[Teinte 2 (kg)]],6)),0)</f>
        <v>0</v>
      </c>
      <c r="O101" s="14">
        <f>IFERROR(VALUE(RIGHT(Tableau54[[#This Row],[Teinte 3 (kg)]],6)),0)</f>
        <v>0</v>
      </c>
      <c r="P101" s="40">
        <f>IFERROR(VALUE(RIGHT(Tableau54[[#This Row],[Teinte 4 (kg)]],6)),0)</f>
        <v>0</v>
      </c>
    </row>
    <row r="102" spans="1:16" x14ac:dyDescent="0.25">
      <c r="B102" s="35">
        <v>90733</v>
      </c>
      <c r="C102" s="21" t="s">
        <v>80</v>
      </c>
      <c r="D102" s="60" t="s">
        <v>276</v>
      </c>
      <c r="E102" s="38" t="s">
        <v>89</v>
      </c>
      <c r="F102" s="38" t="s">
        <v>89</v>
      </c>
      <c r="G102" s="38" t="s">
        <v>89</v>
      </c>
      <c r="H102" s="38" t="s">
        <v>89</v>
      </c>
      <c r="I102" s="35" t="s">
        <v>89</v>
      </c>
      <c r="J102" s="39" t="s">
        <v>89</v>
      </c>
      <c r="K102" s="39"/>
      <c r="L102" s="39"/>
      <c r="M102" s="14">
        <f>IFERROR(VALUE(RIGHT(Tableau54[[#This Row],[Teinte 1 (kg)]],6)),0)</f>
        <v>0</v>
      </c>
      <c r="N102" s="14">
        <f>IFERROR(VALUE(RIGHT(Tableau54[[#This Row],[Teinte 2 (kg)]],6)),0)</f>
        <v>0</v>
      </c>
      <c r="O102" s="14">
        <f>IFERROR(VALUE(RIGHT(Tableau54[[#This Row],[Teinte 3 (kg)]],6)),0)</f>
        <v>0</v>
      </c>
      <c r="P102" s="40">
        <f>IFERROR(VALUE(RIGHT(Tableau54[[#This Row],[Teinte 4 (kg)]],6)),0)</f>
        <v>0</v>
      </c>
    </row>
    <row r="103" spans="1:16" x14ac:dyDescent="0.25">
      <c r="A103" s="35"/>
      <c r="B103" s="35">
        <v>90605</v>
      </c>
      <c r="C103" s="65" t="s">
        <v>80</v>
      </c>
      <c r="D103" s="60" t="s">
        <v>320</v>
      </c>
      <c r="E103" s="38">
        <v>2.073</v>
      </c>
      <c r="F103" s="38">
        <v>1.542</v>
      </c>
      <c r="G103" s="38">
        <v>1.8680000000000001</v>
      </c>
      <c r="H103" s="38">
        <v>5.476</v>
      </c>
      <c r="I103" s="35"/>
      <c r="J103" s="35"/>
      <c r="K103" s="42"/>
      <c r="L103" s="43"/>
      <c r="M103" s="42">
        <f>IFERROR(VALUE(RIGHT(Tableau54[[#This Row],[Teinte 1 (kg)]],6)),0)</f>
        <v>0</v>
      </c>
      <c r="N103" s="42">
        <f>IFERROR(VALUE(RIGHT(Tableau54[[#This Row],[Teinte 2 (kg)]],6)),0)</f>
        <v>0</v>
      </c>
      <c r="O103" s="42">
        <f>IFERROR(VALUE(RIGHT(Tableau54[[#This Row],[Teinte 3 (kg)]],6)),0)</f>
        <v>0</v>
      </c>
      <c r="P103" s="42">
        <f>IFERROR(VALUE(RIGHT(Tableau54[[#This Row],[Teinte 4 (kg)]],6)),0)</f>
        <v>0</v>
      </c>
    </row>
    <row r="104" spans="1:16" x14ac:dyDescent="0.25">
      <c r="A104" s="35"/>
      <c r="B104" s="35">
        <v>90608</v>
      </c>
      <c r="C104" s="65" t="s">
        <v>80</v>
      </c>
      <c r="D104" s="60" t="s">
        <v>321</v>
      </c>
      <c r="E104" s="38">
        <v>1.891</v>
      </c>
      <c r="F104" s="38">
        <v>1.3480000000000001</v>
      </c>
      <c r="G104" s="38">
        <v>1.821</v>
      </c>
      <c r="H104" s="38">
        <v>5.4550000000000001</v>
      </c>
      <c r="I104" s="35"/>
      <c r="J104" s="35"/>
      <c r="K104" s="42"/>
      <c r="L104" s="43"/>
      <c r="M104" s="42">
        <f>IFERROR(VALUE(RIGHT(Tableau54[[#This Row],[Teinte 1 (kg)]],6)),0)</f>
        <v>0</v>
      </c>
      <c r="N104" s="42">
        <f>IFERROR(VALUE(RIGHT(Tableau54[[#This Row],[Teinte 2 (kg)]],6)),0)</f>
        <v>0</v>
      </c>
      <c r="O104" s="42">
        <f>IFERROR(VALUE(RIGHT(Tableau54[[#This Row],[Teinte 3 (kg)]],6)),0)</f>
        <v>0</v>
      </c>
      <c r="P104" s="42">
        <f>IFERROR(VALUE(RIGHT(Tableau54[[#This Row],[Teinte 4 (kg)]],6)),0)</f>
        <v>0</v>
      </c>
    </row>
    <row r="105" spans="1:16" x14ac:dyDescent="0.25">
      <c r="B105" s="35">
        <v>90611</v>
      </c>
      <c r="C105" s="65" t="s">
        <v>80</v>
      </c>
      <c r="D105" s="60" t="s">
        <v>322</v>
      </c>
      <c r="E105" s="38">
        <v>0.56699999999999995</v>
      </c>
      <c r="F105" s="38">
        <v>0.28599999999999998</v>
      </c>
      <c r="G105" s="38">
        <v>1.5029999999999999</v>
      </c>
      <c r="H105" s="38">
        <v>2.105</v>
      </c>
      <c r="I105" s="35"/>
      <c r="J105" s="35"/>
      <c r="K105" s="42"/>
      <c r="L105" s="42"/>
      <c r="M105" s="42">
        <f>IFERROR(VALUE(RIGHT(Tableau54[[#This Row],[Teinte 1 (kg)]],6)),0)</f>
        <v>0</v>
      </c>
      <c r="N105" s="42">
        <f>IFERROR(VALUE(RIGHT(Tableau54[[#This Row],[Teinte 2 (kg)]],6)),0)</f>
        <v>0</v>
      </c>
      <c r="O105" s="42">
        <f>IFERROR(VALUE(RIGHT(Tableau54[[#This Row],[Teinte 3 (kg)]],6)),0)</f>
        <v>0</v>
      </c>
      <c r="P105" s="42">
        <f>IFERROR(VALUE(RIGHT(Tableau54[[#This Row],[Teinte 4 (kg)]],6)),0)</f>
        <v>0</v>
      </c>
    </row>
    <row r="106" spans="1:16" ht="30" x14ac:dyDescent="0.25">
      <c r="B106" s="35">
        <v>90604</v>
      </c>
      <c r="C106" s="65" t="s">
        <v>80</v>
      </c>
      <c r="D106" s="60" t="s">
        <v>323</v>
      </c>
      <c r="E106" s="38">
        <v>2.2719999999999998</v>
      </c>
      <c r="F106" s="38">
        <v>0.29499999999999998</v>
      </c>
      <c r="G106" s="38">
        <v>0.29799999999999999</v>
      </c>
      <c r="H106" s="38">
        <v>8.2959999999999994</v>
      </c>
      <c r="I106" s="35" t="s">
        <v>325</v>
      </c>
      <c r="J106" s="35"/>
      <c r="K106" s="42"/>
      <c r="L106" s="42"/>
      <c r="M106" s="42">
        <f>IFERROR(VALUE(RIGHT(Tableau54[[#This Row],[Teinte 1 (kg)]],6)),0)</f>
        <v>12.08</v>
      </c>
      <c r="N106" s="42">
        <f>IFERROR(VALUE(RIGHT(Tableau54[[#This Row],[Teinte 2 (kg)]],6)),0)</f>
        <v>0</v>
      </c>
      <c r="O106" s="42">
        <f>IFERROR(VALUE(RIGHT(Tableau54[[#This Row],[Teinte 3 (kg)]],6)),0)</f>
        <v>0</v>
      </c>
      <c r="P106" s="42">
        <f>IFERROR(VALUE(RIGHT(Tableau54[[#This Row],[Teinte 4 (kg)]],6)),0)</f>
        <v>0</v>
      </c>
    </row>
  </sheetData>
  <mergeCells count="7">
    <mergeCell ref="C13:D13"/>
    <mergeCell ref="H2:I2"/>
    <mergeCell ref="H4:I4"/>
    <mergeCell ref="H6:I6"/>
    <mergeCell ref="H9:I9"/>
    <mergeCell ref="H10:I10"/>
    <mergeCell ref="H11:I11"/>
  </mergeCells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reFormulaire">
                <anchor moveWithCells="1" sizeWithCells="1">
                  <from>
                    <xdr:col>8</xdr:col>
                    <xdr:colOff>247650</xdr:colOff>
                    <xdr:row>11</xdr:row>
                    <xdr:rowOff>142875</xdr:rowOff>
                  </from>
                  <to>
                    <xdr:col>10</xdr:col>
                    <xdr:colOff>247650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98470-C2D3-42CE-BEC8-4206037A2C27}">
  <sheetPr codeName="Feuil1"/>
  <dimension ref="A1:J673"/>
  <sheetViews>
    <sheetView topLeftCell="B1" workbookViewId="0">
      <selection activeCell="J17" sqref="J17"/>
    </sheetView>
  </sheetViews>
  <sheetFormatPr baseColWidth="10" defaultRowHeight="15" x14ac:dyDescent="0.25"/>
  <cols>
    <col min="1" max="1" width="11.42578125" style="1" hidden="1" customWidth="1"/>
    <col min="2" max="3" width="15.28515625" style="1" customWidth="1"/>
    <col min="4" max="4" width="22.28515625" style="4" customWidth="1"/>
    <col min="5" max="5" width="15.28515625" style="1" customWidth="1"/>
    <col min="6" max="6" width="12.5703125" style="1" customWidth="1"/>
    <col min="7" max="7" width="15.5703125" style="1" bestFit="1" customWidth="1"/>
    <col min="8" max="8" width="3.5703125" style="10" customWidth="1"/>
    <col min="9" max="9" width="12.28515625" style="10" bestFit="1" customWidth="1"/>
    <col min="10" max="10" width="12.28515625" style="10" customWidth="1"/>
    <col min="11" max="967" width="15.28515625" style="1" customWidth="1"/>
    <col min="968" max="16384" width="11.42578125" style="1"/>
  </cols>
  <sheetData>
    <row r="1" spans="1:10" x14ac:dyDescent="0.25">
      <c r="B1" s="2" t="s">
        <v>0</v>
      </c>
      <c r="C1" s="3">
        <v>293</v>
      </c>
      <c r="D1" s="80" t="s">
        <v>2</v>
      </c>
      <c r="E1" s="80"/>
      <c r="H1" s="1"/>
      <c r="I1" s="1"/>
      <c r="J1" s="1"/>
    </row>
    <row r="2" spans="1:10" ht="6" customHeight="1" x14ac:dyDescent="0.25">
      <c r="H2" s="1"/>
      <c r="I2" s="1"/>
      <c r="J2" s="1"/>
    </row>
    <row r="3" spans="1:10" ht="28.5" x14ac:dyDescent="0.25">
      <c r="B3" s="5" t="str">
        <f>__Anonymous_Sheet_DB__1[[#Headers],[Pantone]]</f>
        <v>Pantone</v>
      </c>
      <c r="C3" s="5"/>
      <c r="D3" s="6" t="str">
        <f>__Anonymous_Sheet_DB__1[[#Headers],[client ou infos]]</f>
        <v>client ou infos</v>
      </c>
      <c r="E3" s="6" t="str">
        <f>__Anonymous_Sheet_DB__1[[#Headers],[type teinte]]</f>
        <v>type teinte</v>
      </c>
      <c r="F3" s="6" t="str">
        <f>__Anonymous_Sheet_DB__1[[#Headers],[Nbr pot de base]]</f>
        <v>Nbr pot de base</v>
      </c>
      <c r="G3" s="6" t="str">
        <f>__Anonymous_Sheet_DB__1[[#Headers],[Quantité totale des pots (kg)]]</f>
        <v>Quantité totale des pots (kg)</v>
      </c>
      <c r="H3" s="7" t="s">
        <v>3</v>
      </c>
      <c r="I3" s="81" t="s">
        <v>4</v>
      </c>
      <c r="J3" s="1"/>
    </row>
    <row r="4" spans="1:10" ht="27" customHeight="1" x14ac:dyDescent="0.25">
      <c r="A4" s="1">
        <v>1</v>
      </c>
      <c r="B4" s="8" t="str">
        <f>IFERROR(VLOOKUP($C$1&amp;"_"&amp;$A$4,__Anonymous_Sheet_DB__1[],2,FALSE), "pas existant")</f>
        <v>pas existant</v>
      </c>
      <c r="C4" s="8" t="str">
        <f>IFERROR(VLOOKUP($C$1&amp;"_"&amp;$A$4,__Anonymous_Sheet_DB__1[],3,FALSE), "pas existant")</f>
        <v>pas existant</v>
      </c>
      <c r="D4" s="8" t="str">
        <f>IFERROR(VLOOKUP($C$1&amp;"_"&amp;$A$4,__Anonymous_Sheet_DB__1[],4,FALSE), "pas existant")</f>
        <v>pas existant</v>
      </c>
      <c r="E4" s="8" t="str">
        <f>IFERROR(VLOOKUP($C$1&amp;"_"&amp;$A$4,__Anonymous_Sheet_DB__1[],5,FALSE), "pas existant")</f>
        <v>pas existant</v>
      </c>
      <c r="F4" s="8" t="str">
        <f>IFERROR(VLOOKUP($C$1&amp;"_"&amp;$A$4,__Anonymous_Sheet_DB__1[],6,FALSE), "pas existant")</f>
        <v>pas existant</v>
      </c>
      <c r="G4" s="8" t="str">
        <f>IFERROR(VLOOKUP($C$1&amp;"_"&amp;$A$4,__Anonymous_Sheet_DB__1[],7,FALSE), "pas existant")</f>
        <v>pas existant</v>
      </c>
      <c r="H4" s="7" t="s">
        <v>3</v>
      </c>
      <c r="I4" s="81"/>
      <c r="J4" s="1"/>
    </row>
    <row r="5" spans="1:10" ht="27" customHeight="1" x14ac:dyDescent="0.25">
      <c r="A5" s="1">
        <v>2</v>
      </c>
      <c r="B5" s="9" t="str">
        <f>IFERROR(VLOOKUP($C$1&amp;"_"&amp;$A$5,__Anonymous_Sheet_DB__1[],2,FALSE), "pas existant")</f>
        <v>pas existant</v>
      </c>
      <c r="C5" s="9" t="str">
        <f>IFERROR(VLOOKUP($C$1&amp;"_"&amp;$A$5,__Anonymous_Sheet_DB__1[],3,FALSE), "pas existant")</f>
        <v>pas existant</v>
      </c>
      <c r="D5" s="9" t="str">
        <f>IFERROR(VLOOKUP($C$1&amp;"_"&amp;$A$5,__Anonymous_Sheet_DB__1[],4,FALSE), "pas existant")</f>
        <v>pas existant</v>
      </c>
      <c r="E5" s="9" t="str">
        <f>IFERROR(VLOOKUP($C$1&amp;"_"&amp;$A$5,__Anonymous_Sheet_DB__1[],5,FALSE), "pas existant")</f>
        <v>pas existant</v>
      </c>
      <c r="F5" s="9" t="str">
        <f>IFERROR(VLOOKUP($C$1&amp;"_"&amp;$A$5,__Anonymous_Sheet_DB__1[],6,FALSE), "pas existant")</f>
        <v>pas existant</v>
      </c>
      <c r="G5" s="9" t="str">
        <f>IFERROR(VLOOKUP($C$1&amp;"_"&amp;$A$5,__Anonymous_Sheet_DB__1[],7,FALSE), "pas existant")</f>
        <v>pas existant</v>
      </c>
      <c r="H5" s="7" t="s">
        <v>3</v>
      </c>
      <c r="I5" s="81"/>
      <c r="J5" s="1"/>
    </row>
    <row r="6" spans="1:10" ht="27" customHeight="1" x14ac:dyDescent="0.25">
      <c r="A6" s="1">
        <v>3</v>
      </c>
      <c r="B6" s="8" t="str">
        <f>IFERROR(VLOOKUP($C$1&amp;"_"&amp;$A$6,__Anonymous_Sheet_DB__1[],2,FALSE), "pas existant")</f>
        <v>pas existant</v>
      </c>
      <c r="C6" s="8" t="str">
        <f>IFERROR(VLOOKUP($C$1&amp;"_"&amp;$A$6,__Anonymous_Sheet_DB__1[],3,FALSE), "pas existant")</f>
        <v>pas existant</v>
      </c>
      <c r="D6" s="8" t="str">
        <f>IFERROR(VLOOKUP($C$1&amp;"_"&amp;$A$6,__Anonymous_Sheet_DB__1[],4,FALSE), "pas existant")</f>
        <v>pas existant</v>
      </c>
      <c r="E6" s="8" t="str">
        <f>IFERROR(VLOOKUP($C$1&amp;"_"&amp;$A$6,__Anonymous_Sheet_DB__1[],5,FALSE), "pas existant")</f>
        <v>pas existant</v>
      </c>
      <c r="F6" s="8" t="str">
        <f>IFERROR(VLOOKUP($C$1&amp;"_"&amp;$A$6,__Anonymous_Sheet_DB__1[],6,FALSE), "pas existant")</f>
        <v>pas existant</v>
      </c>
      <c r="G6" s="8" t="str">
        <f>IFERROR(VLOOKUP($C$1&amp;"_"&amp;$A$6,__Anonymous_Sheet_DB__1[],7,FALSE), "pas existant")</f>
        <v>pas existant</v>
      </c>
      <c r="H6" s="7" t="s">
        <v>3</v>
      </c>
      <c r="I6" s="81"/>
    </row>
    <row r="7" spans="1:10" ht="27" customHeight="1" x14ac:dyDescent="0.25">
      <c r="A7" s="1">
        <v>4</v>
      </c>
      <c r="B7" s="9" t="str">
        <f>IFERROR(VLOOKUP($C$1&amp;"_"&amp;$A$7,__Anonymous_Sheet_DB__1[],2,FALSE), "pas existant")</f>
        <v>pas existant</v>
      </c>
      <c r="C7" s="9" t="str">
        <f>IFERROR(VLOOKUP($C$1&amp;"_"&amp;$A$7,__Anonymous_Sheet_DB__1[],3,FALSE), "pas existant")</f>
        <v>pas existant</v>
      </c>
      <c r="D7" s="9" t="str">
        <f>IFERROR(VLOOKUP($C$1&amp;"_"&amp;$A$7,__Anonymous_Sheet_DB__1[],4,FALSE), "pas existant")</f>
        <v>pas existant</v>
      </c>
      <c r="E7" s="9" t="str">
        <f>IFERROR(VLOOKUP($C$1&amp;"_"&amp;$A$7,__Anonymous_Sheet_DB__1[],5,FALSE), "pas existant")</f>
        <v>pas existant</v>
      </c>
      <c r="F7" s="9" t="str">
        <f>IFERROR(VLOOKUP($C$1&amp;"_"&amp;$A$7,__Anonymous_Sheet_DB__1[],6,FALSE), "pas existant")</f>
        <v>pas existant</v>
      </c>
      <c r="G7" s="9" t="str">
        <f>IFERROR(VLOOKUP($C$1&amp;"_"&amp;$A$7,__Anonymous_Sheet_DB__1[],7,FALSE), "pas existant")</f>
        <v>pas existant</v>
      </c>
      <c r="H7" s="7" t="s">
        <v>3</v>
      </c>
      <c r="I7" s="81"/>
    </row>
    <row r="8" spans="1:10" ht="6" customHeight="1" x14ac:dyDescent="0.25"/>
    <row r="9" spans="1:10" ht="45" x14ac:dyDescent="0.25">
      <c r="A9" s="11" t="s">
        <v>5</v>
      </c>
      <c r="B9" s="12" t="s">
        <v>6</v>
      </c>
      <c r="C9" s="12" t="s">
        <v>7</v>
      </c>
      <c r="D9" s="12" t="s">
        <v>8</v>
      </c>
      <c r="E9" s="12" t="s">
        <v>9</v>
      </c>
      <c r="F9" s="12" t="s">
        <v>10</v>
      </c>
      <c r="G9" s="12" t="s">
        <v>11</v>
      </c>
      <c r="H9" s="7" t="s">
        <v>3</v>
      </c>
      <c r="I9" s="82" t="s">
        <v>12</v>
      </c>
    </row>
    <row r="10" spans="1:10" ht="15" customHeight="1" x14ac:dyDescent="0.25">
      <c r="A10" s="13" t="str">
        <f>B10&amp;"_"&amp;COUNTIF($B$10:B10,B10)</f>
        <v>101_1</v>
      </c>
      <c r="B10" s="14">
        <v>101</v>
      </c>
      <c r="C10" s="14"/>
      <c r="D10" s="14" t="s">
        <v>13</v>
      </c>
      <c r="E10" s="14" t="s">
        <v>13</v>
      </c>
      <c r="F10" s="15">
        <v>1</v>
      </c>
      <c r="G10" s="16"/>
      <c r="H10" s="7" t="s">
        <v>3</v>
      </c>
      <c r="I10" s="82"/>
    </row>
    <row r="11" spans="1:10" ht="15" customHeight="1" x14ac:dyDescent="0.25">
      <c r="A11" s="13" t="str">
        <f>B11&amp;"_"&amp;COUNTIF($B$10:B11,B11)</f>
        <v>102_1</v>
      </c>
      <c r="B11" s="14">
        <v>102</v>
      </c>
      <c r="C11" s="14"/>
      <c r="D11" s="14" t="s">
        <v>13</v>
      </c>
      <c r="E11" s="14" t="s">
        <v>13</v>
      </c>
      <c r="F11" s="15">
        <v>2</v>
      </c>
      <c r="G11" s="16"/>
      <c r="H11" s="7" t="s">
        <v>3</v>
      </c>
      <c r="I11" s="82"/>
    </row>
    <row r="12" spans="1:10" x14ac:dyDescent="0.25">
      <c r="A12" s="13" t="str">
        <f>B12&amp;"_"&amp;COUNTIF($B$10:B12,B12)</f>
        <v>108_1</v>
      </c>
      <c r="B12" s="14">
        <v>108</v>
      </c>
      <c r="C12" s="14"/>
      <c r="D12" s="14" t="s">
        <v>13</v>
      </c>
      <c r="E12" s="14" t="s">
        <v>13</v>
      </c>
      <c r="F12" s="15">
        <v>1</v>
      </c>
      <c r="G12" s="16"/>
    </row>
    <row r="13" spans="1:10" x14ac:dyDescent="0.25">
      <c r="A13" s="13" t="str">
        <f>B13&amp;"_"&amp;COUNTIF($B$10:B13,B13)</f>
        <v>109_1</v>
      </c>
      <c r="B13" s="14">
        <v>109</v>
      </c>
      <c r="C13" s="14"/>
      <c r="D13" s="14" t="s">
        <v>13</v>
      </c>
      <c r="E13" s="14" t="s">
        <v>13</v>
      </c>
      <c r="F13" s="15">
        <v>1</v>
      </c>
      <c r="G13" s="16"/>
      <c r="I13" s="1"/>
    </row>
    <row r="14" spans="1:10" x14ac:dyDescent="0.25">
      <c r="A14" s="13" t="str">
        <f>B14&amp;"_"&amp;COUNTIF($B$10:B14,B14)</f>
        <v>111_1</v>
      </c>
      <c r="B14" s="14">
        <v>111</v>
      </c>
      <c r="C14" s="14"/>
      <c r="D14" s="14" t="s">
        <v>13</v>
      </c>
      <c r="E14" s="14" t="s">
        <v>13</v>
      </c>
      <c r="F14" s="15">
        <v>2</v>
      </c>
      <c r="G14" s="16"/>
      <c r="I14" s="1"/>
    </row>
    <row r="15" spans="1:10" x14ac:dyDescent="0.25">
      <c r="A15" s="13" t="str">
        <f>B15&amp;"_"&amp;COUNTIF($B$10:B15,B15)</f>
        <v>113_1</v>
      </c>
      <c r="B15" s="14">
        <v>113</v>
      </c>
      <c r="C15" s="14"/>
      <c r="D15" s="14" t="s">
        <v>13</v>
      </c>
      <c r="E15" s="14" t="s">
        <v>14</v>
      </c>
      <c r="F15" s="15">
        <v>1</v>
      </c>
      <c r="G15" s="16"/>
      <c r="I15" s="1"/>
    </row>
    <row r="16" spans="1:10" x14ac:dyDescent="0.25">
      <c r="A16" s="13" t="str">
        <f>B16&amp;"_"&amp;COUNTIF($B$10:B16,B16)</f>
        <v>114_1</v>
      </c>
      <c r="B16" s="14">
        <v>114</v>
      </c>
      <c r="C16" s="14"/>
      <c r="D16" s="14" t="s">
        <v>13</v>
      </c>
      <c r="E16" s="14" t="s">
        <v>13</v>
      </c>
      <c r="F16" s="15">
        <v>1</v>
      </c>
      <c r="G16" s="16"/>
      <c r="I16" s="1"/>
    </row>
    <row r="17" spans="1:10" x14ac:dyDescent="0.25">
      <c r="A17" s="13" t="str">
        <f>B17&amp;"_"&amp;COUNTIF($B$10:B17,B17)</f>
        <v>115_1</v>
      </c>
      <c r="B17" s="14">
        <v>115</v>
      </c>
      <c r="C17" s="14"/>
      <c r="D17" s="14" t="s">
        <v>13</v>
      </c>
      <c r="E17" s="14" t="s">
        <v>13</v>
      </c>
      <c r="F17" s="15">
        <v>2</v>
      </c>
      <c r="G17" s="16"/>
      <c r="I17" s="1"/>
      <c r="J17" s="1"/>
    </row>
    <row r="18" spans="1:10" x14ac:dyDescent="0.25">
      <c r="A18" s="13" t="str">
        <f>B18&amp;"_"&amp;COUNTIF($B$10:B18,B18)</f>
        <v>116_1</v>
      </c>
      <c r="B18" s="14">
        <v>116</v>
      </c>
      <c r="C18" s="14"/>
      <c r="D18" s="14" t="s">
        <v>13</v>
      </c>
      <c r="E18" s="14" t="s">
        <v>13</v>
      </c>
      <c r="F18" s="15">
        <v>1</v>
      </c>
      <c r="G18" s="16"/>
      <c r="I18" s="1"/>
      <c r="J18" s="1"/>
    </row>
    <row r="19" spans="1:10" x14ac:dyDescent="0.25">
      <c r="A19" s="13" t="str">
        <f>B19&amp;"_"&amp;COUNTIF($B$10:B19,B19)</f>
        <v>117_1</v>
      </c>
      <c r="B19" s="14">
        <v>117</v>
      </c>
      <c r="C19" s="14"/>
      <c r="D19" s="14" t="s">
        <v>13</v>
      </c>
      <c r="E19" s="14" t="s">
        <v>13</v>
      </c>
      <c r="F19" s="15">
        <v>1</v>
      </c>
      <c r="G19" s="16"/>
      <c r="I19" s="1"/>
      <c r="J19" s="1"/>
    </row>
    <row r="20" spans="1:10" x14ac:dyDescent="0.25">
      <c r="A20" s="13" t="str">
        <f>B20&amp;"_"&amp;COUNTIF($B$10:B20,B20)</f>
        <v>123_1</v>
      </c>
      <c r="B20" s="14">
        <v>123</v>
      </c>
      <c r="C20" s="14"/>
      <c r="D20" s="14" t="s">
        <v>13</v>
      </c>
      <c r="E20" s="14" t="s">
        <v>13</v>
      </c>
      <c r="F20" s="15">
        <v>2</v>
      </c>
      <c r="G20" s="16"/>
      <c r="I20" s="1"/>
      <c r="J20" s="1"/>
    </row>
    <row r="21" spans="1:10" x14ac:dyDescent="0.25">
      <c r="A21" s="13" t="str">
        <f>B21&amp;"_"&amp;COUNTIF($B$10:B21,B21)</f>
        <v>124_1</v>
      </c>
      <c r="B21" s="14">
        <v>124</v>
      </c>
      <c r="C21" s="14"/>
      <c r="D21" s="14" t="s">
        <v>13</v>
      </c>
      <c r="E21" s="14" t="s">
        <v>13</v>
      </c>
      <c r="F21" s="15">
        <v>1</v>
      </c>
      <c r="G21" s="16"/>
      <c r="I21" s="1"/>
      <c r="J21" s="1"/>
    </row>
    <row r="22" spans="1:10" x14ac:dyDescent="0.25">
      <c r="A22" s="13" t="str">
        <f>B22&amp;"_"&amp;COUNTIF($B$10:B22,B22)</f>
        <v>129_1</v>
      </c>
      <c r="B22" s="14">
        <v>129</v>
      </c>
      <c r="C22" s="14"/>
      <c r="D22" s="14" t="s">
        <v>15</v>
      </c>
      <c r="E22" s="14" t="s">
        <v>14</v>
      </c>
      <c r="F22" s="15">
        <v>1</v>
      </c>
      <c r="G22" s="16"/>
      <c r="I22" s="1"/>
      <c r="J22" s="1"/>
    </row>
    <row r="23" spans="1:10" x14ac:dyDescent="0.25">
      <c r="A23" s="13" t="str">
        <f>B23&amp;"_"&amp;COUNTIF($B$10:B23,B23)</f>
        <v>129_2</v>
      </c>
      <c r="B23" s="14">
        <v>129</v>
      </c>
      <c r="C23" s="14"/>
      <c r="D23" s="14" t="s">
        <v>13</v>
      </c>
      <c r="E23" s="14" t="s">
        <v>13</v>
      </c>
      <c r="F23" s="15">
        <v>1</v>
      </c>
      <c r="G23" s="16"/>
      <c r="I23" s="1"/>
      <c r="J23" s="1"/>
    </row>
    <row r="24" spans="1:10" x14ac:dyDescent="0.25">
      <c r="A24" s="13" t="str">
        <f>B24&amp;"_"&amp;COUNTIF($B$10:B24,B24)</f>
        <v>130_1</v>
      </c>
      <c r="B24" s="14">
        <v>130</v>
      </c>
      <c r="C24" s="14"/>
      <c r="D24" s="14" t="s">
        <v>13</v>
      </c>
      <c r="E24" s="14" t="s">
        <v>16</v>
      </c>
      <c r="F24" s="15">
        <v>1</v>
      </c>
      <c r="G24" s="16"/>
      <c r="I24" s="1"/>
      <c r="J24" s="1"/>
    </row>
    <row r="25" spans="1:10" x14ac:dyDescent="0.25">
      <c r="A25" s="13" t="str">
        <f>B25&amp;"_"&amp;COUNTIF($B$10:B25,B25)</f>
        <v>130_2</v>
      </c>
      <c r="B25" s="14">
        <v>130</v>
      </c>
      <c r="C25" s="14"/>
      <c r="D25" s="14" t="s">
        <v>17</v>
      </c>
      <c r="E25" s="14" t="s">
        <v>14</v>
      </c>
      <c r="F25" s="15">
        <v>1</v>
      </c>
      <c r="G25" s="16"/>
      <c r="I25" s="1"/>
      <c r="J25" s="1"/>
    </row>
    <row r="26" spans="1:10" x14ac:dyDescent="0.25">
      <c r="A26" s="13" t="str">
        <f>B26&amp;"_"&amp;COUNTIF($B$10:B26,B26)</f>
        <v>130_3</v>
      </c>
      <c r="B26" s="14">
        <v>130</v>
      </c>
      <c r="C26" s="14"/>
      <c r="D26" s="14" t="s">
        <v>13</v>
      </c>
      <c r="E26" s="14" t="s">
        <v>13</v>
      </c>
      <c r="F26" s="15">
        <v>1</v>
      </c>
      <c r="G26" s="16"/>
      <c r="I26" s="1"/>
      <c r="J26" s="1"/>
    </row>
    <row r="27" spans="1:10" x14ac:dyDescent="0.25">
      <c r="A27" s="13" t="str">
        <f>B27&amp;"_"&amp;COUNTIF($B$10:B27,B27)</f>
        <v>131_1</v>
      </c>
      <c r="B27" s="14">
        <v>131</v>
      </c>
      <c r="C27" s="14"/>
      <c r="D27" s="14" t="s">
        <v>13</v>
      </c>
      <c r="E27" s="14" t="s">
        <v>13</v>
      </c>
      <c r="F27" s="15">
        <v>3</v>
      </c>
      <c r="G27" s="16"/>
      <c r="I27" s="1"/>
      <c r="J27" s="1"/>
    </row>
    <row r="28" spans="1:10" x14ac:dyDescent="0.25">
      <c r="A28" s="13" t="str">
        <f>B28&amp;"_"&amp;COUNTIF($B$10:B28,B28)</f>
        <v>134_1</v>
      </c>
      <c r="B28" s="14">
        <v>134</v>
      </c>
      <c r="C28" s="14"/>
      <c r="D28" s="14" t="s">
        <v>18</v>
      </c>
      <c r="E28" s="14" t="s">
        <v>14</v>
      </c>
      <c r="F28" s="15">
        <v>1</v>
      </c>
      <c r="G28" s="16"/>
      <c r="I28" s="1"/>
      <c r="J28" s="1"/>
    </row>
    <row r="29" spans="1:10" x14ac:dyDescent="0.25">
      <c r="A29" s="13" t="str">
        <f>B29&amp;"_"&amp;COUNTIF($B$10:B29,B29)</f>
        <v>136_1</v>
      </c>
      <c r="B29" s="14">
        <v>136</v>
      </c>
      <c r="C29" s="14"/>
      <c r="D29" s="14" t="s">
        <v>13</v>
      </c>
      <c r="E29" s="14" t="s">
        <v>14</v>
      </c>
      <c r="F29" s="15">
        <v>1</v>
      </c>
      <c r="G29" s="16"/>
      <c r="I29" s="1"/>
      <c r="J29" s="1"/>
    </row>
    <row r="30" spans="1:10" x14ac:dyDescent="0.25">
      <c r="A30" s="13" t="str">
        <f>B30&amp;"_"&amp;COUNTIF($B$10:B30,B30)</f>
        <v>137_1</v>
      </c>
      <c r="B30" s="14">
        <v>137</v>
      </c>
      <c r="C30" s="14"/>
      <c r="D30" s="14" t="s">
        <v>13</v>
      </c>
      <c r="E30" s="14" t="s">
        <v>13</v>
      </c>
      <c r="F30" s="15">
        <v>2</v>
      </c>
      <c r="G30" s="16"/>
      <c r="I30" s="1"/>
      <c r="J30" s="1"/>
    </row>
    <row r="31" spans="1:10" ht="30" x14ac:dyDescent="0.25">
      <c r="A31" s="13" t="str">
        <f>B31&amp;"_"&amp;COUNTIF($B$10:B31,B31)</f>
        <v>137_2</v>
      </c>
      <c r="B31" s="14">
        <v>137</v>
      </c>
      <c r="C31" s="14"/>
      <c r="D31" s="14" t="s">
        <v>19</v>
      </c>
      <c r="E31" s="14" t="s">
        <v>16</v>
      </c>
      <c r="F31" s="15">
        <v>2</v>
      </c>
      <c r="G31" s="16"/>
      <c r="I31" s="1"/>
      <c r="J31" s="1"/>
    </row>
    <row r="32" spans="1:10" ht="30" x14ac:dyDescent="0.25">
      <c r="A32" s="13" t="str">
        <f>B32&amp;"_"&amp;COUNTIF($B$10:B32,B32)</f>
        <v>137_3</v>
      </c>
      <c r="B32" s="14">
        <v>137</v>
      </c>
      <c r="C32" s="14"/>
      <c r="D32" s="14" t="s">
        <v>20</v>
      </c>
      <c r="E32" s="14" t="s">
        <v>16</v>
      </c>
      <c r="F32" s="15">
        <v>1</v>
      </c>
      <c r="G32" s="16"/>
      <c r="I32" s="1"/>
      <c r="J32" s="1"/>
    </row>
    <row r="33" spans="1:10" x14ac:dyDescent="0.25">
      <c r="A33" s="13" t="str">
        <f>B33&amp;"_"&amp;COUNTIF($B$10:B33,B33)</f>
        <v>140_1</v>
      </c>
      <c r="B33" s="14">
        <v>140</v>
      </c>
      <c r="C33" s="14"/>
      <c r="D33" s="14" t="s">
        <v>13</v>
      </c>
      <c r="E33" s="14" t="s">
        <v>13</v>
      </c>
      <c r="F33" s="15">
        <v>1</v>
      </c>
      <c r="G33" s="16"/>
      <c r="I33" s="1"/>
      <c r="J33" s="1"/>
    </row>
    <row r="34" spans="1:10" x14ac:dyDescent="0.25">
      <c r="A34" s="13" t="str">
        <f>B34&amp;"_"&amp;COUNTIF($B$10:B34,B34)</f>
        <v>142_1</v>
      </c>
      <c r="B34" s="14">
        <v>142</v>
      </c>
      <c r="C34" s="14"/>
      <c r="D34" s="14" t="s">
        <v>13</v>
      </c>
      <c r="E34" s="14" t="s">
        <v>13</v>
      </c>
      <c r="F34" s="15">
        <v>1</v>
      </c>
      <c r="G34" s="16"/>
      <c r="I34" s="1"/>
      <c r="J34" s="1"/>
    </row>
    <row r="35" spans="1:10" x14ac:dyDescent="0.25">
      <c r="A35" s="13" t="str">
        <f>B35&amp;"_"&amp;COUNTIF($B$10:B35,B35)</f>
        <v>144_1</v>
      </c>
      <c r="B35" s="14">
        <v>144</v>
      </c>
      <c r="C35" s="14"/>
      <c r="D35" s="14" t="s">
        <v>13</v>
      </c>
      <c r="E35" s="14" t="s">
        <v>13</v>
      </c>
      <c r="F35" s="15">
        <v>2</v>
      </c>
      <c r="G35" s="16"/>
      <c r="I35" s="1"/>
      <c r="J35" s="1"/>
    </row>
    <row r="36" spans="1:10" x14ac:dyDescent="0.25">
      <c r="A36" s="13" t="str">
        <f>B36&amp;"_"&amp;COUNTIF($B$10:B36,B36)</f>
        <v>151_1</v>
      </c>
      <c r="B36" s="14">
        <v>151</v>
      </c>
      <c r="C36" s="14"/>
      <c r="D36" s="14" t="s">
        <v>13</v>
      </c>
      <c r="E36" s="14" t="s">
        <v>14</v>
      </c>
      <c r="F36" s="15">
        <v>2</v>
      </c>
      <c r="G36" s="16"/>
      <c r="I36" s="1"/>
      <c r="J36" s="1"/>
    </row>
    <row r="37" spans="1:10" x14ac:dyDescent="0.25">
      <c r="A37" s="13" t="str">
        <f>B37&amp;"_"&amp;COUNTIF($B$10:B37,B37)</f>
        <v>153_1</v>
      </c>
      <c r="B37" s="14">
        <v>153</v>
      </c>
      <c r="C37" s="14"/>
      <c r="D37" s="14" t="s">
        <v>13</v>
      </c>
      <c r="E37" s="14" t="s">
        <v>13</v>
      </c>
      <c r="F37" s="15">
        <v>1</v>
      </c>
      <c r="G37" s="16"/>
      <c r="I37" s="1"/>
      <c r="J37" s="1"/>
    </row>
    <row r="38" spans="1:10" x14ac:dyDescent="0.25">
      <c r="A38" s="13" t="str">
        <f>B38&amp;"_"&amp;COUNTIF($B$10:B38,B38)</f>
        <v>155_1</v>
      </c>
      <c r="B38" s="14">
        <v>155</v>
      </c>
      <c r="C38" s="14"/>
      <c r="D38" s="14" t="s">
        <v>13</v>
      </c>
      <c r="E38" s="14" t="s">
        <v>14</v>
      </c>
      <c r="F38" s="15">
        <v>1</v>
      </c>
      <c r="G38" s="16"/>
      <c r="I38" s="1"/>
      <c r="J38" s="1"/>
    </row>
    <row r="39" spans="1:10" x14ac:dyDescent="0.25">
      <c r="A39" s="13" t="str">
        <f>B39&amp;"_"&amp;COUNTIF($B$10:B39,B39)</f>
        <v>156_1</v>
      </c>
      <c r="B39" s="14">
        <v>156</v>
      </c>
      <c r="C39" s="14"/>
      <c r="D39" s="14" t="s">
        <v>13</v>
      </c>
      <c r="E39" s="14" t="s">
        <v>14</v>
      </c>
      <c r="F39" s="15">
        <v>1</v>
      </c>
      <c r="G39" s="16"/>
      <c r="I39" s="1"/>
      <c r="J39" s="1"/>
    </row>
    <row r="40" spans="1:10" x14ac:dyDescent="0.25">
      <c r="A40" s="13" t="str">
        <f>B40&amp;"_"&amp;COUNTIF($B$10:B40,B40)</f>
        <v>156_2</v>
      </c>
      <c r="B40" s="14">
        <v>156</v>
      </c>
      <c r="C40" s="14"/>
      <c r="D40" s="14" t="s">
        <v>21</v>
      </c>
      <c r="E40" s="14" t="s">
        <v>14</v>
      </c>
      <c r="F40" s="15">
        <v>1</v>
      </c>
      <c r="G40" s="16"/>
      <c r="I40" s="1"/>
      <c r="J40" s="1"/>
    </row>
    <row r="41" spans="1:10" x14ac:dyDescent="0.25">
      <c r="A41" s="13" t="str">
        <f>B41&amp;"_"&amp;COUNTIF($B$10:B41,B41)</f>
        <v>157_1</v>
      </c>
      <c r="B41" s="14">
        <v>157</v>
      </c>
      <c r="C41" s="14"/>
      <c r="D41" s="14" t="s">
        <v>13</v>
      </c>
      <c r="E41" s="14" t="s">
        <v>13</v>
      </c>
      <c r="F41" s="15">
        <v>1</v>
      </c>
      <c r="G41" s="16"/>
      <c r="I41" s="1"/>
      <c r="J41" s="1"/>
    </row>
    <row r="42" spans="1:10" x14ac:dyDescent="0.25">
      <c r="A42" s="13" t="str">
        <f>B42&amp;"_"&amp;COUNTIF($B$10:B42,B42)</f>
        <v>157_2</v>
      </c>
      <c r="B42" s="14">
        <v>157</v>
      </c>
      <c r="C42" s="14"/>
      <c r="D42" s="14" t="s">
        <v>13</v>
      </c>
      <c r="E42" s="14" t="s">
        <v>14</v>
      </c>
      <c r="F42" s="15">
        <v>2</v>
      </c>
      <c r="G42" s="16"/>
      <c r="I42" s="1"/>
      <c r="J42" s="1"/>
    </row>
    <row r="43" spans="1:10" x14ac:dyDescent="0.25">
      <c r="A43" s="13" t="str">
        <f>B43&amp;"_"&amp;COUNTIF($B$10:B43,B43)</f>
        <v>157_3</v>
      </c>
      <c r="B43" s="14">
        <v>157</v>
      </c>
      <c r="C43" s="14"/>
      <c r="D43" s="14" t="s">
        <v>22</v>
      </c>
      <c r="E43" s="14" t="s">
        <v>14</v>
      </c>
      <c r="F43" s="15">
        <v>1</v>
      </c>
      <c r="G43" s="16"/>
      <c r="I43" s="1"/>
      <c r="J43" s="1"/>
    </row>
    <row r="44" spans="1:10" x14ac:dyDescent="0.25">
      <c r="A44" s="13" t="str">
        <f>B44&amp;"_"&amp;COUNTIF($B$10:B44,B44)</f>
        <v>158_1</v>
      </c>
      <c r="B44" s="17">
        <v>158</v>
      </c>
      <c r="C44" s="17"/>
      <c r="D44" s="17" t="s">
        <v>13</v>
      </c>
      <c r="E44" s="17" t="s">
        <v>13</v>
      </c>
      <c r="F44" s="18">
        <v>2</v>
      </c>
      <c r="G44" s="16"/>
      <c r="I44" s="1"/>
      <c r="J44" s="1"/>
    </row>
    <row r="45" spans="1:10" x14ac:dyDescent="0.25">
      <c r="A45" s="13" t="str">
        <f>B45&amp;"_"&amp;COUNTIF($B$10:B45,B45)</f>
        <v>159_1</v>
      </c>
      <c r="B45" s="14">
        <v>159</v>
      </c>
      <c r="C45" s="14"/>
      <c r="D45" s="14" t="s">
        <v>13</v>
      </c>
      <c r="E45" s="14" t="s">
        <v>13</v>
      </c>
      <c r="F45" s="15">
        <v>1</v>
      </c>
      <c r="G45" s="16"/>
      <c r="I45" s="1"/>
      <c r="J45" s="1"/>
    </row>
    <row r="46" spans="1:10" x14ac:dyDescent="0.25">
      <c r="A46" s="13" t="str">
        <f>B46&amp;"_"&amp;COUNTIF($B$10:B46,B46)</f>
        <v>160_1</v>
      </c>
      <c r="B46" s="14">
        <v>160</v>
      </c>
      <c r="C46" s="14"/>
      <c r="D46" s="14" t="s">
        <v>13</v>
      </c>
      <c r="E46" s="14" t="s">
        <v>13</v>
      </c>
      <c r="F46" s="15">
        <v>1</v>
      </c>
      <c r="G46" s="16"/>
      <c r="I46" s="1"/>
      <c r="J46" s="1"/>
    </row>
    <row r="47" spans="1:10" x14ac:dyDescent="0.25">
      <c r="A47" s="13" t="str">
        <f>B47&amp;"_"&amp;COUNTIF($B$10:B47,B47)</f>
        <v>161_1</v>
      </c>
      <c r="B47" s="14">
        <v>161</v>
      </c>
      <c r="C47" s="14"/>
      <c r="D47" s="14" t="s">
        <v>13</v>
      </c>
      <c r="E47" s="14" t="s">
        <v>13</v>
      </c>
      <c r="F47" s="15">
        <v>1</v>
      </c>
      <c r="G47" s="16"/>
      <c r="I47" s="1"/>
      <c r="J47" s="1"/>
    </row>
    <row r="48" spans="1:10" x14ac:dyDescent="0.25">
      <c r="A48" s="13" t="str">
        <f>B48&amp;"_"&amp;COUNTIF($B$10:B48,B48)</f>
        <v>163_1</v>
      </c>
      <c r="B48" s="14">
        <v>163</v>
      </c>
      <c r="C48" s="14"/>
      <c r="D48" s="14" t="s">
        <v>13</v>
      </c>
      <c r="E48" s="14" t="s">
        <v>14</v>
      </c>
      <c r="F48" s="15">
        <v>1</v>
      </c>
      <c r="G48" s="16"/>
      <c r="I48" s="1"/>
      <c r="J48" s="1"/>
    </row>
    <row r="49" spans="1:10" x14ac:dyDescent="0.25">
      <c r="A49" s="13" t="str">
        <f>B49&amp;"_"&amp;COUNTIF($B$10:B49,B49)</f>
        <v>165_1</v>
      </c>
      <c r="B49" s="14">
        <v>165</v>
      </c>
      <c r="C49" s="14"/>
      <c r="D49" s="14" t="s">
        <v>13</v>
      </c>
      <c r="E49" s="14" t="s">
        <v>13</v>
      </c>
      <c r="F49" s="15">
        <v>1</v>
      </c>
      <c r="G49" s="16"/>
      <c r="I49" s="1"/>
      <c r="J49" s="1"/>
    </row>
    <row r="50" spans="1:10" x14ac:dyDescent="0.25">
      <c r="A50" s="13" t="str">
        <f>B50&amp;"_"&amp;COUNTIF($B$10:B50,B50)</f>
        <v>166_1</v>
      </c>
      <c r="B50" s="14">
        <v>166</v>
      </c>
      <c r="C50" s="14"/>
      <c r="D50" s="14" t="s">
        <v>23</v>
      </c>
      <c r="E50" s="14" t="s">
        <v>13</v>
      </c>
      <c r="F50" s="15">
        <v>1</v>
      </c>
      <c r="G50" s="16"/>
      <c r="I50" s="1"/>
      <c r="J50" s="1"/>
    </row>
    <row r="51" spans="1:10" x14ac:dyDescent="0.25">
      <c r="A51" s="13" t="str">
        <f>B51&amp;"_"&amp;COUNTIF($B$10:B51,B51)</f>
        <v>166_2</v>
      </c>
      <c r="B51" s="14">
        <v>166</v>
      </c>
      <c r="C51" s="14"/>
      <c r="D51" s="14" t="s">
        <v>13</v>
      </c>
      <c r="E51" s="14" t="s">
        <v>13</v>
      </c>
      <c r="F51" s="15">
        <v>2</v>
      </c>
      <c r="G51" s="16"/>
      <c r="I51" s="1"/>
      <c r="J51" s="1"/>
    </row>
    <row r="52" spans="1:10" x14ac:dyDescent="0.25">
      <c r="A52" s="13" t="str">
        <f>B52&amp;"_"&amp;COUNTIF($B$10:B52,B52)</f>
        <v>171_1</v>
      </c>
      <c r="B52" s="14">
        <v>171</v>
      </c>
      <c r="C52" s="14"/>
      <c r="D52" s="14" t="s">
        <v>13</v>
      </c>
      <c r="E52" s="14" t="s">
        <v>13</v>
      </c>
      <c r="F52" s="15">
        <v>1</v>
      </c>
      <c r="G52" s="16"/>
      <c r="I52" s="1"/>
      <c r="J52" s="1"/>
    </row>
    <row r="53" spans="1:10" x14ac:dyDescent="0.25">
      <c r="A53" s="13" t="str">
        <f>B53&amp;"_"&amp;COUNTIF($B$10:B53,B53)</f>
        <v>172_1</v>
      </c>
      <c r="B53" s="14">
        <v>172</v>
      </c>
      <c r="C53" s="14"/>
      <c r="D53" s="14" t="s">
        <v>13</v>
      </c>
      <c r="E53" s="14" t="s">
        <v>13</v>
      </c>
      <c r="F53" s="15">
        <v>1</v>
      </c>
      <c r="G53" s="16"/>
      <c r="I53" s="1"/>
      <c r="J53" s="1"/>
    </row>
    <row r="54" spans="1:10" x14ac:dyDescent="0.25">
      <c r="A54" s="13" t="str">
        <f>B54&amp;"_"&amp;COUNTIF($B$10:B54,B54)</f>
        <v>174_1</v>
      </c>
      <c r="B54" s="14">
        <v>174</v>
      </c>
      <c r="C54" s="14"/>
      <c r="D54" s="14" t="s">
        <v>13</v>
      </c>
      <c r="E54" s="14" t="s">
        <v>13</v>
      </c>
      <c r="F54" s="15">
        <v>1</v>
      </c>
      <c r="G54" s="16"/>
      <c r="I54" s="1"/>
      <c r="J54" s="1"/>
    </row>
    <row r="55" spans="1:10" x14ac:dyDescent="0.25">
      <c r="A55" s="13" t="str">
        <f>B55&amp;"_"&amp;COUNTIF($B$10:B55,B55)</f>
        <v>176_1</v>
      </c>
      <c r="B55" s="14">
        <v>176</v>
      </c>
      <c r="C55" s="14"/>
      <c r="D55" s="14" t="s">
        <v>13</v>
      </c>
      <c r="E55" s="14" t="s">
        <v>14</v>
      </c>
      <c r="F55" s="15">
        <v>1</v>
      </c>
      <c r="G55" s="16"/>
      <c r="I55" s="1"/>
      <c r="J55" s="1"/>
    </row>
    <row r="56" spans="1:10" x14ac:dyDescent="0.25">
      <c r="A56" s="13" t="str">
        <f>B56&amp;"_"&amp;COUNTIF($B$10:B56,B56)</f>
        <v>177_1</v>
      </c>
      <c r="B56" s="14">
        <v>177</v>
      </c>
      <c r="C56" s="14"/>
      <c r="D56" s="14" t="s">
        <v>13</v>
      </c>
      <c r="E56" s="14" t="s">
        <v>13</v>
      </c>
      <c r="F56" s="15">
        <v>1</v>
      </c>
      <c r="G56" s="16"/>
      <c r="I56" s="1"/>
      <c r="J56" s="1"/>
    </row>
    <row r="57" spans="1:10" x14ac:dyDescent="0.25">
      <c r="A57" s="13" t="str">
        <f>B57&amp;"_"&amp;COUNTIF($B$10:B57,B57)</f>
        <v>179_1</v>
      </c>
      <c r="B57" s="14">
        <v>179</v>
      </c>
      <c r="C57" s="14"/>
      <c r="D57" s="14" t="s">
        <v>13</v>
      </c>
      <c r="E57" s="14" t="s">
        <v>13</v>
      </c>
      <c r="F57" s="15">
        <v>1</v>
      </c>
      <c r="G57" s="16"/>
      <c r="I57" s="1"/>
      <c r="J57" s="1"/>
    </row>
    <row r="58" spans="1:10" x14ac:dyDescent="0.25">
      <c r="A58" s="13" t="str">
        <f>B58&amp;"_"&amp;COUNTIF($B$10:B58,B58)</f>
        <v>180_1</v>
      </c>
      <c r="B58" s="14">
        <v>180</v>
      </c>
      <c r="C58" s="14"/>
      <c r="D58" s="14" t="s">
        <v>13</v>
      </c>
      <c r="E58" s="14" t="s">
        <v>13</v>
      </c>
      <c r="F58" s="15">
        <v>1</v>
      </c>
      <c r="G58" s="16"/>
      <c r="I58" s="1"/>
      <c r="J58" s="1"/>
    </row>
    <row r="59" spans="1:10" x14ac:dyDescent="0.25">
      <c r="A59" s="13" t="str">
        <f>B59&amp;"_"&amp;COUNTIF($B$10:B59,B59)</f>
        <v>182_1</v>
      </c>
      <c r="B59" s="14">
        <v>182</v>
      </c>
      <c r="C59" s="14"/>
      <c r="D59" s="14" t="s">
        <v>13</v>
      </c>
      <c r="E59" s="14" t="s">
        <v>13</v>
      </c>
      <c r="F59" s="15">
        <v>1</v>
      </c>
      <c r="G59" s="16"/>
      <c r="I59" s="1"/>
      <c r="J59" s="1"/>
    </row>
    <row r="60" spans="1:10" x14ac:dyDescent="0.25">
      <c r="A60" s="13" t="str">
        <f>B60&amp;"_"&amp;COUNTIF($B$10:B60,B60)</f>
        <v>182_2</v>
      </c>
      <c r="B60" s="14">
        <v>182</v>
      </c>
      <c r="C60" s="14"/>
      <c r="D60" s="14" t="s">
        <v>24</v>
      </c>
      <c r="E60" s="14" t="s">
        <v>16</v>
      </c>
      <c r="F60" s="15">
        <v>1</v>
      </c>
      <c r="G60" s="16"/>
      <c r="I60" s="1"/>
      <c r="J60" s="1"/>
    </row>
    <row r="61" spans="1:10" x14ac:dyDescent="0.25">
      <c r="A61" s="13" t="str">
        <f>B61&amp;"_"&amp;COUNTIF($B$10:B61,B61)</f>
        <v>182_3</v>
      </c>
      <c r="B61" s="14">
        <v>182</v>
      </c>
      <c r="C61" s="14"/>
      <c r="D61" s="14" t="s">
        <v>25</v>
      </c>
      <c r="E61" s="14" t="s">
        <v>14</v>
      </c>
      <c r="F61" s="15">
        <v>1</v>
      </c>
      <c r="G61" s="16"/>
      <c r="I61" s="1"/>
      <c r="J61" s="1"/>
    </row>
    <row r="62" spans="1:10" x14ac:dyDescent="0.25">
      <c r="A62" s="13" t="str">
        <f>B62&amp;"_"&amp;COUNTIF($B$10:B62,B62)</f>
        <v>182_4</v>
      </c>
      <c r="B62" s="14">
        <v>182</v>
      </c>
      <c r="C62" s="14"/>
      <c r="D62" s="14" t="s">
        <v>13</v>
      </c>
      <c r="E62" s="14" t="s">
        <v>14</v>
      </c>
      <c r="F62" s="15">
        <v>1</v>
      </c>
      <c r="G62" s="16"/>
      <c r="I62" s="1"/>
      <c r="J62" s="1"/>
    </row>
    <row r="63" spans="1:10" x14ac:dyDescent="0.25">
      <c r="A63" s="13" t="str">
        <f>B63&amp;"_"&amp;COUNTIF($B$10:B63,B63)</f>
        <v>185_1</v>
      </c>
      <c r="B63" s="14">
        <v>185</v>
      </c>
      <c r="C63" s="14"/>
      <c r="D63" s="14" t="s">
        <v>13</v>
      </c>
      <c r="E63" s="14" t="s">
        <v>13</v>
      </c>
      <c r="F63" s="15">
        <v>1</v>
      </c>
      <c r="G63" s="16"/>
      <c r="I63" s="1"/>
      <c r="J63" s="1"/>
    </row>
    <row r="64" spans="1:10" x14ac:dyDescent="0.25">
      <c r="A64" s="13" t="str">
        <f>B64&amp;"_"&amp;COUNTIF($B$10:B64,B64)</f>
        <v>186_1</v>
      </c>
      <c r="B64" s="14">
        <v>186</v>
      </c>
      <c r="C64" s="14"/>
      <c r="D64" s="14" t="s">
        <v>13</v>
      </c>
      <c r="E64" s="14" t="s">
        <v>13</v>
      </c>
      <c r="F64" s="15">
        <v>1</v>
      </c>
      <c r="G64" s="16"/>
      <c r="I64" s="1"/>
      <c r="J64" s="1"/>
    </row>
    <row r="65" spans="1:10" x14ac:dyDescent="0.25">
      <c r="A65" s="13" t="str">
        <f>B65&amp;"_"&amp;COUNTIF($B$10:B65,B65)</f>
        <v>187_1</v>
      </c>
      <c r="B65" s="14">
        <v>187</v>
      </c>
      <c r="C65" s="14"/>
      <c r="D65" s="14" t="s">
        <v>13</v>
      </c>
      <c r="E65" s="14" t="s">
        <v>13</v>
      </c>
      <c r="F65" s="15">
        <v>1</v>
      </c>
      <c r="G65" s="16"/>
      <c r="I65" s="1"/>
      <c r="J65" s="1"/>
    </row>
    <row r="66" spans="1:10" x14ac:dyDescent="0.25">
      <c r="A66" s="13" t="str">
        <f>B66&amp;"_"&amp;COUNTIF($B$10:B66,B66)</f>
        <v>192_1</v>
      </c>
      <c r="B66" s="14">
        <v>192</v>
      </c>
      <c r="C66" s="14"/>
      <c r="D66" s="14" t="s">
        <v>13</v>
      </c>
      <c r="E66" s="14" t="s">
        <v>13</v>
      </c>
      <c r="F66" s="15">
        <v>1</v>
      </c>
      <c r="G66" s="16"/>
      <c r="I66" s="1"/>
      <c r="J66" s="1"/>
    </row>
    <row r="67" spans="1:10" x14ac:dyDescent="0.25">
      <c r="A67" s="13" t="str">
        <f>B67&amp;"_"&amp;COUNTIF($B$10:B67,B67)</f>
        <v>193_1</v>
      </c>
      <c r="B67" s="14">
        <v>193</v>
      </c>
      <c r="C67" s="14"/>
      <c r="D67" s="14" t="s">
        <v>13</v>
      </c>
      <c r="E67" s="14" t="s">
        <v>13</v>
      </c>
      <c r="F67" s="15">
        <v>1</v>
      </c>
      <c r="G67" s="16"/>
      <c r="I67" s="1"/>
      <c r="J67" s="1"/>
    </row>
    <row r="68" spans="1:10" x14ac:dyDescent="0.25">
      <c r="A68" s="13" t="str">
        <f>B68&amp;"_"&amp;COUNTIF($B$10:B68,B68)</f>
        <v>194_1</v>
      </c>
      <c r="B68" s="14">
        <v>194</v>
      </c>
      <c r="C68" s="14"/>
      <c r="D68" s="14" t="s">
        <v>13</v>
      </c>
      <c r="E68" s="14" t="s">
        <v>13</v>
      </c>
      <c r="F68" s="15">
        <v>2</v>
      </c>
      <c r="G68" s="16"/>
      <c r="I68" s="1"/>
      <c r="J68" s="1"/>
    </row>
    <row r="69" spans="1:10" x14ac:dyDescent="0.25">
      <c r="A69" s="13" t="str">
        <f>B69&amp;"_"&amp;COUNTIF($B$10:B69,B69)</f>
        <v>196_1</v>
      </c>
      <c r="B69" s="14">
        <v>196</v>
      </c>
      <c r="C69" s="14"/>
      <c r="D69" s="14" t="s">
        <v>13</v>
      </c>
      <c r="E69" s="14" t="s">
        <v>13</v>
      </c>
      <c r="F69" s="15">
        <v>2</v>
      </c>
      <c r="G69" s="16"/>
      <c r="I69" s="1"/>
      <c r="J69" s="1"/>
    </row>
    <row r="70" spans="1:10" x14ac:dyDescent="0.25">
      <c r="A70" s="13" t="str">
        <f>B70&amp;"_"&amp;COUNTIF($B$10:B70,B70)</f>
        <v>196_2</v>
      </c>
      <c r="B70" s="14">
        <v>196</v>
      </c>
      <c r="C70" s="14"/>
      <c r="D70" s="14" t="s">
        <v>13</v>
      </c>
      <c r="E70" s="14" t="s">
        <v>14</v>
      </c>
      <c r="F70" s="15">
        <v>1</v>
      </c>
      <c r="G70" s="16"/>
      <c r="I70" s="1"/>
      <c r="J70" s="1"/>
    </row>
    <row r="71" spans="1:10" x14ac:dyDescent="0.25">
      <c r="A71" s="13" t="str">
        <f>B71&amp;"_"&amp;COUNTIF($B$10:B71,B71)</f>
        <v>197_1</v>
      </c>
      <c r="B71" s="14">
        <v>197</v>
      </c>
      <c r="C71" s="14"/>
      <c r="D71" s="14" t="s">
        <v>13</v>
      </c>
      <c r="E71" s="14" t="s">
        <v>13</v>
      </c>
      <c r="F71" s="15">
        <v>1</v>
      </c>
      <c r="G71" s="16"/>
      <c r="I71" s="1"/>
      <c r="J71" s="1"/>
    </row>
    <row r="72" spans="1:10" x14ac:dyDescent="0.25">
      <c r="A72" s="13" t="str">
        <f>B72&amp;"_"&amp;COUNTIF($B$10:B72,B72)</f>
        <v>199_1</v>
      </c>
      <c r="B72" s="14">
        <v>199</v>
      </c>
      <c r="C72" s="14"/>
      <c r="D72" s="14" t="s">
        <v>13</v>
      </c>
      <c r="E72" s="14" t="s">
        <v>13</v>
      </c>
      <c r="F72" s="15">
        <v>3</v>
      </c>
      <c r="G72" s="16"/>
      <c r="I72" s="1"/>
      <c r="J72" s="1"/>
    </row>
    <row r="73" spans="1:10" x14ac:dyDescent="0.25">
      <c r="A73" s="13" t="str">
        <f>B73&amp;"_"&amp;COUNTIF($B$10:B73,B73)</f>
        <v>200_1</v>
      </c>
      <c r="B73" s="14">
        <v>200</v>
      </c>
      <c r="C73" s="14"/>
      <c r="D73" s="14" t="s">
        <v>13</v>
      </c>
      <c r="E73" s="14" t="s">
        <v>13</v>
      </c>
      <c r="F73" s="15">
        <v>1</v>
      </c>
      <c r="G73" s="16"/>
      <c r="I73" s="1"/>
      <c r="J73" s="1"/>
    </row>
    <row r="74" spans="1:10" x14ac:dyDescent="0.25">
      <c r="A74" s="13" t="str">
        <f>B74&amp;"_"&amp;COUNTIF($B$10:B74,B74)</f>
        <v>201_1</v>
      </c>
      <c r="B74" s="14">
        <v>201</v>
      </c>
      <c r="C74" s="14"/>
      <c r="D74" s="14" t="s">
        <v>13</v>
      </c>
      <c r="E74" s="14" t="s">
        <v>13</v>
      </c>
      <c r="F74" s="15">
        <v>2</v>
      </c>
      <c r="G74" s="16"/>
      <c r="I74" s="1"/>
      <c r="J74" s="1"/>
    </row>
    <row r="75" spans="1:10" x14ac:dyDescent="0.25">
      <c r="A75" s="13" t="str">
        <f>B75&amp;"_"&amp;COUNTIF($B$10:B75,B75)</f>
        <v>201_2</v>
      </c>
      <c r="B75" s="14">
        <v>201</v>
      </c>
      <c r="C75" s="14"/>
      <c r="D75" s="14" t="s">
        <v>13</v>
      </c>
      <c r="E75" s="14" t="s">
        <v>16</v>
      </c>
      <c r="F75" s="15">
        <v>1</v>
      </c>
      <c r="G75" s="16"/>
      <c r="I75" s="1"/>
      <c r="J75" s="1"/>
    </row>
    <row r="76" spans="1:10" x14ac:dyDescent="0.25">
      <c r="A76" s="13" t="str">
        <f>B76&amp;"_"&amp;COUNTIF($B$10:B76,B76)</f>
        <v>202_1</v>
      </c>
      <c r="B76" s="14">
        <v>202</v>
      </c>
      <c r="C76" s="14"/>
      <c r="D76" s="14" t="s">
        <v>26</v>
      </c>
      <c r="E76" s="14" t="s">
        <v>13</v>
      </c>
      <c r="F76" s="15">
        <v>1</v>
      </c>
      <c r="G76" s="16"/>
      <c r="I76" s="1"/>
      <c r="J76" s="1"/>
    </row>
    <row r="77" spans="1:10" x14ac:dyDescent="0.25">
      <c r="A77" s="13" t="str">
        <f>B77&amp;"_"&amp;COUNTIF($B$10:B77,B77)</f>
        <v>202_2</v>
      </c>
      <c r="B77" s="13">
        <v>202</v>
      </c>
      <c r="C77" s="13"/>
      <c r="D77" s="14" t="s">
        <v>13</v>
      </c>
      <c r="E77" s="13" t="s">
        <v>13</v>
      </c>
      <c r="F77" s="19">
        <v>1</v>
      </c>
      <c r="G77" s="20"/>
      <c r="I77" s="1"/>
      <c r="J77" s="1"/>
    </row>
    <row r="78" spans="1:10" x14ac:dyDescent="0.25">
      <c r="A78" s="13" t="str">
        <f>B78&amp;"_"&amp;COUNTIF($B$10:B78,B78)</f>
        <v>206_1</v>
      </c>
      <c r="B78" s="14">
        <v>206</v>
      </c>
      <c r="C78" s="14"/>
      <c r="D78" s="14" t="s">
        <v>13</v>
      </c>
      <c r="E78" s="14" t="s">
        <v>13</v>
      </c>
      <c r="F78" s="15">
        <v>1</v>
      </c>
      <c r="G78" s="16"/>
      <c r="I78" s="1"/>
      <c r="J78" s="1"/>
    </row>
    <row r="79" spans="1:10" x14ac:dyDescent="0.25">
      <c r="A79" s="13" t="str">
        <f>B79&amp;"_"&amp;COUNTIF($B$10:B79,B79)</f>
        <v>207_1</v>
      </c>
      <c r="B79" s="14">
        <v>207</v>
      </c>
      <c r="C79" s="14"/>
      <c r="D79" s="14" t="s">
        <v>13</v>
      </c>
      <c r="E79" s="14" t="s">
        <v>13</v>
      </c>
      <c r="F79" s="15">
        <v>1</v>
      </c>
      <c r="G79" s="16"/>
      <c r="I79" s="1"/>
      <c r="J79" s="1"/>
    </row>
    <row r="80" spans="1:10" x14ac:dyDescent="0.25">
      <c r="A80" s="13" t="str">
        <f>B80&amp;"_"&amp;COUNTIF($B$10:B80,B80)</f>
        <v>208_1</v>
      </c>
      <c r="B80" s="14">
        <v>208</v>
      </c>
      <c r="C80" s="14"/>
      <c r="D80" s="14" t="s">
        <v>13</v>
      </c>
      <c r="E80" s="14" t="s">
        <v>14</v>
      </c>
      <c r="F80" s="15">
        <v>3</v>
      </c>
      <c r="G80" s="16"/>
      <c r="I80" s="1"/>
      <c r="J80" s="1"/>
    </row>
    <row r="81" spans="1:10" x14ac:dyDescent="0.25">
      <c r="A81" s="13" t="str">
        <f>B81&amp;"_"&amp;COUNTIF($B$10:B81,B81)</f>
        <v>209_1</v>
      </c>
      <c r="B81" s="14">
        <v>209</v>
      </c>
      <c r="C81" s="14"/>
      <c r="D81" s="14" t="s">
        <v>13</v>
      </c>
      <c r="E81" s="14" t="s">
        <v>13</v>
      </c>
      <c r="F81" s="15">
        <v>1</v>
      </c>
      <c r="G81" s="16"/>
      <c r="I81" s="1"/>
      <c r="J81" s="1"/>
    </row>
    <row r="82" spans="1:10" x14ac:dyDescent="0.25">
      <c r="A82" s="13" t="str">
        <f>B82&amp;"_"&amp;COUNTIF($B$10:B82,B82)</f>
        <v>211_1</v>
      </c>
      <c r="B82" s="14">
        <v>211</v>
      </c>
      <c r="C82" s="14"/>
      <c r="D82" s="14" t="s">
        <v>13</v>
      </c>
      <c r="E82" s="14" t="s">
        <v>13</v>
      </c>
      <c r="F82" s="15">
        <v>1</v>
      </c>
      <c r="G82" s="16"/>
      <c r="I82" s="1"/>
      <c r="J82" s="1"/>
    </row>
    <row r="83" spans="1:10" x14ac:dyDescent="0.25">
      <c r="A83" s="13" t="str">
        <f>B83&amp;"_"&amp;COUNTIF($B$10:B83,B83)</f>
        <v>213_1</v>
      </c>
      <c r="B83" s="14">
        <v>213</v>
      </c>
      <c r="C83" s="14"/>
      <c r="D83" s="14" t="s">
        <v>13</v>
      </c>
      <c r="E83" s="14" t="s">
        <v>13</v>
      </c>
      <c r="F83" s="15">
        <v>2</v>
      </c>
      <c r="G83" s="16"/>
      <c r="I83" s="1"/>
      <c r="J83" s="1"/>
    </row>
    <row r="84" spans="1:10" x14ac:dyDescent="0.25">
      <c r="A84" s="13" t="str">
        <f>B84&amp;"_"&amp;COUNTIF($B$10:B84,B84)</f>
        <v>214_1</v>
      </c>
      <c r="B84" s="13">
        <v>214</v>
      </c>
      <c r="C84" s="13"/>
      <c r="D84" s="14" t="s">
        <v>13</v>
      </c>
      <c r="E84" s="13" t="s">
        <v>13</v>
      </c>
      <c r="F84" s="19">
        <v>1</v>
      </c>
      <c r="G84" s="20"/>
      <c r="I84" s="1"/>
      <c r="J84" s="1"/>
    </row>
    <row r="85" spans="1:10" x14ac:dyDescent="0.25">
      <c r="A85" s="13" t="str">
        <f>B85&amp;"_"&amp;COUNTIF($B$10:B85,B85)</f>
        <v>216_1</v>
      </c>
      <c r="B85" s="14">
        <v>216</v>
      </c>
      <c r="C85" s="14"/>
      <c r="D85" s="14" t="s">
        <v>13</v>
      </c>
      <c r="E85" s="14" t="s">
        <v>13</v>
      </c>
      <c r="F85" s="15">
        <v>1</v>
      </c>
      <c r="G85" s="16"/>
      <c r="I85" s="1"/>
      <c r="J85" s="1"/>
    </row>
    <row r="86" spans="1:10" x14ac:dyDescent="0.25">
      <c r="A86" s="13" t="str">
        <f>B86&amp;"_"&amp;COUNTIF($B$10:B86,B86)</f>
        <v>218_1</v>
      </c>
      <c r="B86" s="14">
        <v>218</v>
      </c>
      <c r="C86" s="14"/>
      <c r="D86" s="14" t="s">
        <v>27</v>
      </c>
      <c r="E86" s="14" t="s">
        <v>16</v>
      </c>
      <c r="F86" s="19">
        <v>1</v>
      </c>
      <c r="G86" s="16"/>
      <c r="I86" s="1"/>
      <c r="J86" s="1"/>
    </row>
    <row r="87" spans="1:10" x14ac:dyDescent="0.25">
      <c r="A87" s="13" t="str">
        <f>B87&amp;"_"&amp;COUNTIF($B$10:B87,B87)</f>
        <v>219_1</v>
      </c>
      <c r="B87" s="13">
        <v>219</v>
      </c>
      <c r="C87" s="13"/>
      <c r="D87" s="14" t="s">
        <v>13</v>
      </c>
      <c r="E87" s="13" t="s">
        <v>13</v>
      </c>
      <c r="F87" s="19">
        <v>1</v>
      </c>
      <c r="G87" s="20"/>
      <c r="I87" s="1"/>
      <c r="J87" s="1"/>
    </row>
    <row r="88" spans="1:10" x14ac:dyDescent="0.25">
      <c r="A88" s="13" t="str">
        <f>B88&amp;"_"&amp;COUNTIF($B$10:B88,B88)</f>
        <v>220_1</v>
      </c>
      <c r="B88" s="13">
        <v>220</v>
      </c>
      <c r="C88" s="13"/>
      <c r="D88" s="14" t="s">
        <v>13</v>
      </c>
      <c r="E88" s="13" t="s">
        <v>13</v>
      </c>
      <c r="F88" s="19">
        <v>1</v>
      </c>
      <c r="G88" s="20"/>
      <c r="I88" s="1"/>
      <c r="J88" s="1"/>
    </row>
    <row r="89" spans="1:10" x14ac:dyDescent="0.25">
      <c r="A89" s="13" t="str">
        <f>B89&amp;"_"&amp;COUNTIF($B$10:B89,B89)</f>
        <v>221_1</v>
      </c>
      <c r="B89" s="13">
        <v>221</v>
      </c>
      <c r="C89" s="13"/>
      <c r="D89" s="14" t="s">
        <v>13</v>
      </c>
      <c r="E89" s="13" t="s">
        <v>13</v>
      </c>
      <c r="F89" s="19">
        <v>1</v>
      </c>
      <c r="G89" s="20"/>
      <c r="I89" s="1"/>
      <c r="J89" s="1"/>
    </row>
    <row r="90" spans="1:10" x14ac:dyDescent="0.25">
      <c r="A90" s="13" t="str">
        <f>B90&amp;"_"&amp;COUNTIF($B$10:B90,B90)</f>
        <v>221_2</v>
      </c>
      <c r="B90" s="13">
        <v>221</v>
      </c>
      <c r="C90" s="13"/>
      <c r="D90" s="14" t="s">
        <v>13</v>
      </c>
      <c r="E90" s="13" t="s">
        <v>13</v>
      </c>
      <c r="F90" s="19">
        <v>1</v>
      </c>
      <c r="G90" s="20"/>
      <c r="I90" s="1"/>
      <c r="J90" s="1"/>
    </row>
    <row r="91" spans="1:10" x14ac:dyDescent="0.25">
      <c r="A91" s="13" t="str">
        <f>B91&amp;"_"&amp;COUNTIF($B$10:B91,B91)</f>
        <v>222_1</v>
      </c>
      <c r="B91" s="14">
        <v>222</v>
      </c>
      <c r="C91" s="14"/>
      <c r="D91" s="14" t="s">
        <v>13</v>
      </c>
      <c r="E91" s="14" t="s">
        <v>13</v>
      </c>
      <c r="F91" s="15">
        <v>1</v>
      </c>
      <c r="G91" s="16"/>
      <c r="I91" s="1"/>
      <c r="J91" s="1"/>
    </row>
    <row r="92" spans="1:10" x14ac:dyDescent="0.25">
      <c r="A92" s="13" t="str">
        <f>B92&amp;"_"&amp;COUNTIF($B$10:B92,B92)</f>
        <v>224_1</v>
      </c>
      <c r="B92" s="14">
        <v>224</v>
      </c>
      <c r="C92" s="14"/>
      <c r="D92" s="14" t="s">
        <v>13</v>
      </c>
      <c r="E92" s="14" t="s">
        <v>13</v>
      </c>
      <c r="F92" s="15">
        <v>1</v>
      </c>
      <c r="G92" s="16"/>
      <c r="I92" s="1"/>
      <c r="J92" s="1"/>
    </row>
    <row r="93" spans="1:10" x14ac:dyDescent="0.25">
      <c r="A93" s="13" t="str">
        <f>B93&amp;"_"&amp;COUNTIF($B$10:B93,B93)</f>
        <v>226_1</v>
      </c>
      <c r="B93" s="13">
        <v>226</v>
      </c>
      <c r="C93" s="13"/>
      <c r="D93" s="14" t="s">
        <v>13</v>
      </c>
      <c r="E93" s="13" t="s">
        <v>13</v>
      </c>
      <c r="F93" s="19">
        <v>1</v>
      </c>
      <c r="G93" s="20"/>
      <c r="I93" s="1"/>
      <c r="J93" s="1"/>
    </row>
    <row r="94" spans="1:10" x14ac:dyDescent="0.25">
      <c r="A94" s="13" t="str">
        <f>B94&amp;"_"&amp;COUNTIF($B$10:B94,B94)</f>
        <v>227_1</v>
      </c>
      <c r="B94" s="13">
        <v>227</v>
      </c>
      <c r="C94" s="13"/>
      <c r="D94" s="14" t="s">
        <v>13</v>
      </c>
      <c r="E94" s="13" t="s">
        <v>13</v>
      </c>
      <c r="F94" s="19">
        <v>1</v>
      </c>
      <c r="G94" s="20"/>
      <c r="I94" s="1"/>
      <c r="J94" s="1"/>
    </row>
    <row r="95" spans="1:10" x14ac:dyDescent="0.25">
      <c r="A95" s="13" t="str">
        <f>B95&amp;"_"&amp;COUNTIF($B$10:B95,B95)</f>
        <v>232_1</v>
      </c>
      <c r="B95" s="13">
        <v>232</v>
      </c>
      <c r="C95" s="13"/>
      <c r="D95" s="14" t="s">
        <v>13</v>
      </c>
      <c r="E95" s="13" t="s">
        <v>13</v>
      </c>
      <c r="F95" s="19">
        <v>1</v>
      </c>
      <c r="G95" s="20"/>
      <c r="I95" s="1"/>
      <c r="J95" s="1"/>
    </row>
    <row r="96" spans="1:10" x14ac:dyDescent="0.25">
      <c r="A96" s="13" t="str">
        <f>B96&amp;"_"&amp;COUNTIF($B$10:B96,B96)</f>
        <v>234_1</v>
      </c>
      <c r="B96" s="14">
        <v>234</v>
      </c>
      <c r="C96" s="14"/>
      <c r="D96" s="14" t="s">
        <v>13</v>
      </c>
      <c r="E96" s="14" t="s">
        <v>13</v>
      </c>
      <c r="F96" s="15">
        <v>1</v>
      </c>
      <c r="G96" s="16"/>
      <c r="I96" s="1"/>
      <c r="J96" s="1"/>
    </row>
    <row r="97" spans="1:10" x14ac:dyDescent="0.25">
      <c r="A97" s="13" t="str">
        <f>B97&amp;"_"&amp;COUNTIF($B$10:B97,B97)</f>
        <v>234_2</v>
      </c>
      <c r="B97" s="13">
        <v>234</v>
      </c>
      <c r="C97" s="13"/>
      <c r="D97" s="14" t="s">
        <v>13</v>
      </c>
      <c r="E97" s="13" t="s">
        <v>14</v>
      </c>
      <c r="F97" s="19">
        <v>1</v>
      </c>
      <c r="G97" s="20"/>
      <c r="I97" s="1"/>
      <c r="J97" s="1"/>
    </row>
    <row r="98" spans="1:10" x14ac:dyDescent="0.25">
      <c r="A98" s="13" t="str">
        <f>B98&amp;"_"&amp;COUNTIF($B$10:B98,B98)</f>
        <v>240_1</v>
      </c>
      <c r="B98" s="14">
        <v>240</v>
      </c>
      <c r="C98" s="14"/>
      <c r="D98" s="14" t="s">
        <v>13</v>
      </c>
      <c r="E98" s="14" t="s">
        <v>13</v>
      </c>
      <c r="F98" s="15">
        <v>1</v>
      </c>
      <c r="G98" s="16"/>
      <c r="I98" s="1"/>
      <c r="J98" s="1"/>
    </row>
    <row r="99" spans="1:10" x14ac:dyDescent="0.25">
      <c r="A99" s="13" t="str">
        <f>B99&amp;"_"&amp;COUNTIF($B$10:B99,B99)</f>
        <v>253_1</v>
      </c>
      <c r="B99" s="14">
        <v>253</v>
      </c>
      <c r="C99" s="14"/>
      <c r="D99" s="14" t="s">
        <v>13</v>
      </c>
      <c r="E99" s="14" t="s">
        <v>13</v>
      </c>
      <c r="F99" s="15">
        <v>1</v>
      </c>
      <c r="G99" s="16"/>
      <c r="I99" s="1"/>
      <c r="J99" s="1"/>
    </row>
    <row r="100" spans="1:10" x14ac:dyDescent="0.25">
      <c r="A100" s="13" t="str">
        <f>B100&amp;"_"&amp;COUNTIF($B$10:B100,B100)</f>
        <v>254_1</v>
      </c>
      <c r="B100" s="13">
        <v>254</v>
      </c>
      <c r="C100" s="13"/>
      <c r="D100" s="14" t="s">
        <v>13</v>
      </c>
      <c r="E100" s="13" t="s">
        <v>13</v>
      </c>
      <c r="F100" s="19">
        <v>1</v>
      </c>
      <c r="G100" s="20"/>
      <c r="I100" s="1"/>
      <c r="J100" s="1"/>
    </row>
    <row r="101" spans="1:10" x14ac:dyDescent="0.25">
      <c r="A101" s="13" t="str">
        <f>B101&amp;"_"&amp;COUNTIF($B$10:B101,B101)</f>
        <v>256_1</v>
      </c>
      <c r="B101" s="14">
        <v>256</v>
      </c>
      <c r="C101" s="14"/>
      <c r="D101" s="14" t="s">
        <v>13</v>
      </c>
      <c r="E101" s="14" t="s">
        <v>14</v>
      </c>
      <c r="F101" s="15">
        <v>1</v>
      </c>
      <c r="G101" s="16"/>
      <c r="I101" s="1"/>
      <c r="J101" s="1"/>
    </row>
    <row r="102" spans="1:10" x14ac:dyDescent="0.25">
      <c r="A102" s="13" t="str">
        <f>B102&amp;"_"&amp;COUNTIF($B$10:B102,B102)</f>
        <v>257_1</v>
      </c>
      <c r="B102" s="14">
        <v>257</v>
      </c>
      <c r="C102" s="14"/>
      <c r="D102" s="14" t="s">
        <v>13</v>
      </c>
      <c r="E102" s="14" t="s">
        <v>13</v>
      </c>
      <c r="F102" s="15">
        <v>1</v>
      </c>
      <c r="G102" s="16"/>
      <c r="I102" s="1"/>
      <c r="J102" s="1"/>
    </row>
    <row r="103" spans="1:10" x14ac:dyDescent="0.25">
      <c r="A103" s="13" t="str">
        <f>B103&amp;"_"&amp;COUNTIF($B$10:B103,B103)</f>
        <v>259_1</v>
      </c>
      <c r="B103" s="14">
        <v>259</v>
      </c>
      <c r="C103" s="14"/>
      <c r="D103" s="14" t="s">
        <v>13</v>
      </c>
      <c r="E103" s="14" t="s">
        <v>13</v>
      </c>
      <c r="F103" s="15">
        <v>2</v>
      </c>
      <c r="G103" s="16"/>
      <c r="I103" s="1"/>
      <c r="J103" s="1"/>
    </row>
    <row r="104" spans="1:10" x14ac:dyDescent="0.25">
      <c r="A104" s="13" t="str">
        <f>B104&amp;"_"&amp;COUNTIF($B$10:B104,B104)</f>
        <v>262_1</v>
      </c>
      <c r="B104" s="13">
        <v>262</v>
      </c>
      <c r="C104" s="13"/>
      <c r="D104" s="14" t="s">
        <v>13</v>
      </c>
      <c r="E104" s="13" t="s">
        <v>13</v>
      </c>
      <c r="F104" s="19">
        <v>1</v>
      </c>
      <c r="G104" s="20"/>
      <c r="I104" s="1"/>
      <c r="J104" s="1"/>
    </row>
    <row r="105" spans="1:10" x14ac:dyDescent="0.25">
      <c r="A105" s="13" t="str">
        <f>B105&amp;"_"&amp;COUNTIF($B$10:B105,B105)</f>
        <v>265_1</v>
      </c>
      <c r="B105" s="13">
        <v>265</v>
      </c>
      <c r="C105" s="13"/>
      <c r="D105" s="14" t="s">
        <v>13</v>
      </c>
      <c r="E105" s="13" t="s">
        <v>14</v>
      </c>
      <c r="F105" s="19">
        <v>1</v>
      </c>
      <c r="G105" s="20"/>
      <c r="I105" s="1"/>
      <c r="J105" s="1"/>
    </row>
    <row r="106" spans="1:10" x14ac:dyDescent="0.25">
      <c r="A106" s="13" t="str">
        <f>B106&amp;"_"&amp;COUNTIF($B$10:B106,B106)</f>
        <v>265_2</v>
      </c>
      <c r="B106" s="13">
        <v>265</v>
      </c>
      <c r="C106" s="13"/>
      <c r="D106" s="14" t="s">
        <v>13</v>
      </c>
      <c r="E106" s="13" t="s">
        <v>13</v>
      </c>
      <c r="F106" s="19">
        <v>1</v>
      </c>
      <c r="G106" s="20"/>
      <c r="I106" s="1"/>
      <c r="J106" s="1"/>
    </row>
    <row r="107" spans="1:10" x14ac:dyDescent="0.25">
      <c r="A107" s="13" t="str">
        <f>B107&amp;"_"&amp;COUNTIF($B$10:B107,B107)</f>
        <v>268_1</v>
      </c>
      <c r="B107" s="13">
        <v>268</v>
      </c>
      <c r="C107" s="13"/>
      <c r="D107" s="14" t="s">
        <v>13</v>
      </c>
      <c r="E107" s="13" t="s">
        <v>13</v>
      </c>
      <c r="F107" s="19">
        <v>1</v>
      </c>
      <c r="G107" s="20"/>
      <c r="I107" s="1"/>
      <c r="J107" s="1"/>
    </row>
    <row r="108" spans="1:10" x14ac:dyDescent="0.25">
      <c r="A108" s="13" t="str">
        <f>B108&amp;"_"&amp;COUNTIF($B$10:B108,B108)</f>
        <v>270_1</v>
      </c>
      <c r="B108" s="14">
        <v>270</v>
      </c>
      <c r="C108" s="14"/>
      <c r="D108" s="14" t="s">
        <v>13</v>
      </c>
      <c r="E108" s="14" t="s">
        <v>13</v>
      </c>
      <c r="F108" s="15">
        <v>1</v>
      </c>
      <c r="G108" s="16"/>
      <c r="I108" s="1"/>
      <c r="J108" s="1"/>
    </row>
    <row r="109" spans="1:10" x14ac:dyDescent="0.25">
      <c r="A109" s="13" t="str">
        <f>B109&amp;"_"&amp;COUNTIF($B$10:B109,B109)</f>
        <v>272_1</v>
      </c>
      <c r="B109" s="14">
        <v>272</v>
      </c>
      <c r="C109" s="14"/>
      <c r="D109" s="14" t="s">
        <v>13</v>
      </c>
      <c r="E109" s="14" t="s">
        <v>16</v>
      </c>
      <c r="F109" s="15">
        <v>1</v>
      </c>
      <c r="G109" s="16"/>
      <c r="I109" s="1"/>
      <c r="J109" s="1"/>
    </row>
    <row r="110" spans="1:10" x14ac:dyDescent="0.25">
      <c r="A110" s="13" t="str">
        <f>B110&amp;"_"&amp;COUNTIF($B$10:B110,B110)</f>
        <v>278_1</v>
      </c>
      <c r="B110" s="14">
        <v>278</v>
      </c>
      <c r="C110" s="14"/>
      <c r="D110" s="14" t="s">
        <v>13</v>
      </c>
      <c r="E110" s="14" t="s">
        <v>13</v>
      </c>
      <c r="F110" s="15">
        <v>1</v>
      </c>
      <c r="G110" s="16"/>
      <c r="I110" s="1"/>
      <c r="J110" s="1"/>
    </row>
    <row r="111" spans="1:10" x14ac:dyDescent="0.25">
      <c r="A111" s="13" t="str">
        <f>B111&amp;"_"&amp;COUNTIF($B$10:B111,B111)</f>
        <v>280_1</v>
      </c>
      <c r="B111" s="14">
        <v>280</v>
      </c>
      <c r="C111" s="14"/>
      <c r="D111" s="14" t="s">
        <v>28</v>
      </c>
      <c r="E111" s="14" t="s">
        <v>14</v>
      </c>
      <c r="F111" s="15">
        <v>3</v>
      </c>
      <c r="G111" s="16"/>
      <c r="I111" s="1"/>
      <c r="J111" s="1"/>
    </row>
    <row r="112" spans="1:10" x14ac:dyDescent="0.25">
      <c r="A112" s="13" t="str">
        <f>B112&amp;"_"&amp;COUNTIF($B$10:B112,B112)</f>
        <v>280_2</v>
      </c>
      <c r="B112" s="14">
        <v>280</v>
      </c>
      <c r="C112" s="14"/>
      <c r="D112" s="14" t="s">
        <v>13</v>
      </c>
      <c r="E112" s="14" t="s">
        <v>16</v>
      </c>
      <c r="F112" s="15">
        <v>1</v>
      </c>
      <c r="G112" s="16"/>
      <c r="I112" s="1"/>
      <c r="J112" s="1"/>
    </row>
    <row r="113" spans="1:10" x14ac:dyDescent="0.25">
      <c r="A113" s="13" t="str">
        <f>B113&amp;"_"&amp;COUNTIF($B$10:B113,B113)</f>
        <v>280_3</v>
      </c>
      <c r="B113" s="14">
        <v>280</v>
      </c>
      <c r="C113" s="14"/>
      <c r="D113" s="14" t="s">
        <v>13</v>
      </c>
      <c r="E113" s="14" t="s">
        <v>13</v>
      </c>
      <c r="F113" s="15">
        <v>2</v>
      </c>
      <c r="G113" s="16"/>
      <c r="I113" s="1"/>
      <c r="J113" s="1"/>
    </row>
    <row r="114" spans="1:10" x14ac:dyDescent="0.25">
      <c r="A114" s="13" t="str">
        <f>B114&amp;"_"&amp;COUNTIF($B$10:B114,B114)</f>
        <v>281_1</v>
      </c>
      <c r="B114" s="14">
        <v>281</v>
      </c>
      <c r="C114" s="14"/>
      <c r="D114" s="14" t="s">
        <v>13</v>
      </c>
      <c r="E114" s="14" t="s">
        <v>14</v>
      </c>
      <c r="F114" s="15">
        <v>2</v>
      </c>
      <c r="G114" s="16"/>
      <c r="I114" s="1"/>
      <c r="J114" s="1"/>
    </row>
    <row r="115" spans="1:10" x14ac:dyDescent="0.25">
      <c r="A115" s="13" t="str">
        <f>B115&amp;"_"&amp;COUNTIF($B$10:B115,B115)</f>
        <v>281_2</v>
      </c>
      <c r="B115" s="14">
        <v>281</v>
      </c>
      <c r="C115" s="14"/>
      <c r="D115" s="14" t="s">
        <v>13</v>
      </c>
      <c r="E115" s="14" t="s">
        <v>13</v>
      </c>
      <c r="F115" s="15">
        <v>1</v>
      </c>
      <c r="G115" s="16"/>
      <c r="I115" s="1"/>
      <c r="J115" s="1"/>
    </row>
    <row r="116" spans="1:10" x14ac:dyDescent="0.25">
      <c r="A116" s="13" t="str">
        <f>B116&amp;"_"&amp;COUNTIF($B$10:B116,B116)</f>
        <v>282_1</v>
      </c>
      <c r="B116" s="14">
        <v>282</v>
      </c>
      <c r="C116" s="14"/>
      <c r="D116" s="14" t="s">
        <v>13</v>
      </c>
      <c r="E116" s="14" t="s">
        <v>13</v>
      </c>
      <c r="F116" s="15">
        <v>3</v>
      </c>
      <c r="G116" s="16"/>
      <c r="I116" s="1"/>
      <c r="J116" s="1"/>
    </row>
    <row r="117" spans="1:10" x14ac:dyDescent="0.25">
      <c r="A117" s="13" t="str">
        <f>B117&amp;"_"&amp;COUNTIF($B$10:B117,B117)</f>
        <v>285_1</v>
      </c>
      <c r="B117" s="14">
        <v>285</v>
      </c>
      <c r="C117" s="14"/>
      <c r="D117" s="14" t="s">
        <v>29</v>
      </c>
      <c r="E117" s="14" t="s">
        <v>14</v>
      </c>
      <c r="F117" s="15">
        <v>2</v>
      </c>
      <c r="G117" s="16"/>
      <c r="I117" s="1"/>
      <c r="J117" s="1"/>
    </row>
    <row r="118" spans="1:10" x14ac:dyDescent="0.25">
      <c r="A118" s="13" t="str">
        <f>B118&amp;"_"&amp;COUNTIF($B$10:B118,B118)</f>
        <v>285_2</v>
      </c>
      <c r="B118" s="14">
        <v>285</v>
      </c>
      <c r="C118" s="14"/>
      <c r="D118" s="14" t="s">
        <v>13</v>
      </c>
      <c r="E118" s="14" t="s">
        <v>13</v>
      </c>
      <c r="F118" s="15">
        <v>1</v>
      </c>
      <c r="G118" s="16"/>
      <c r="I118" s="1"/>
      <c r="J118" s="1"/>
    </row>
    <row r="119" spans="1:10" x14ac:dyDescent="0.25">
      <c r="A119" s="13" t="str">
        <f>B119&amp;"_"&amp;COUNTIF($B$10:B119,B119)</f>
        <v>285_3</v>
      </c>
      <c r="B119" s="13">
        <v>285</v>
      </c>
      <c r="C119" s="13"/>
      <c r="D119" s="14" t="s">
        <v>17</v>
      </c>
      <c r="E119" s="13" t="s">
        <v>14</v>
      </c>
      <c r="F119" s="19">
        <v>1</v>
      </c>
      <c r="G119" s="20"/>
      <c r="I119" s="1"/>
      <c r="J119" s="1"/>
    </row>
    <row r="120" spans="1:10" x14ac:dyDescent="0.25">
      <c r="A120" s="13" t="str">
        <f>B120&amp;"_"&amp;COUNTIF($B$10:B120,B120)</f>
        <v>286_1</v>
      </c>
      <c r="B120" s="14">
        <v>286</v>
      </c>
      <c r="C120" s="14"/>
      <c r="D120" s="14" t="s">
        <v>13</v>
      </c>
      <c r="E120" s="14" t="s">
        <v>13</v>
      </c>
      <c r="F120" s="15">
        <v>1</v>
      </c>
      <c r="G120" s="16"/>
      <c r="I120" s="1"/>
      <c r="J120" s="1"/>
    </row>
    <row r="121" spans="1:10" x14ac:dyDescent="0.25">
      <c r="A121" s="13" t="str">
        <f>B121&amp;"_"&amp;COUNTIF($B$10:B121,B121)</f>
        <v>287_1</v>
      </c>
      <c r="B121" s="14">
        <v>287</v>
      </c>
      <c r="C121" s="14"/>
      <c r="D121" s="14" t="s">
        <v>13</v>
      </c>
      <c r="E121" s="14" t="s">
        <v>13</v>
      </c>
      <c r="F121" s="15">
        <v>2</v>
      </c>
      <c r="G121" s="16"/>
      <c r="I121" s="1"/>
      <c r="J121" s="1"/>
    </row>
    <row r="122" spans="1:10" x14ac:dyDescent="0.25">
      <c r="A122" s="13" t="str">
        <f>B122&amp;"_"&amp;COUNTIF($B$10:B122,B122)</f>
        <v>288_1</v>
      </c>
      <c r="B122" s="14">
        <v>288</v>
      </c>
      <c r="C122" s="14"/>
      <c r="D122" s="14" t="s">
        <v>13</v>
      </c>
      <c r="E122" s="14" t="s">
        <v>13</v>
      </c>
      <c r="F122" s="15">
        <v>3</v>
      </c>
      <c r="G122" s="16"/>
      <c r="I122" s="1"/>
      <c r="J122" s="1"/>
    </row>
    <row r="123" spans="1:10" x14ac:dyDescent="0.25">
      <c r="A123" s="13" t="str">
        <f>B123&amp;"_"&amp;COUNTIF($B$10:B123,B123)</f>
        <v>289_1</v>
      </c>
      <c r="B123" s="13">
        <v>289</v>
      </c>
      <c r="C123" s="13"/>
      <c r="D123" s="14" t="s">
        <v>13</v>
      </c>
      <c r="E123" s="13" t="s">
        <v>13</v>
      </c>
      <c r="F123" s="19">
        <v>2</v>
      </c>
      <c r="G123" s="20">
        <v>3.2349999999999999</v>
      </c>
      <c r="I123" s="1"/>
      <c r="J123" s="1"/>
    </row>
    <row r="124" spans="1:10" x14ac:dyDescent="0.25">
      <c r="A124" s="13" t="str">
        <f>B124&amp;"_"&amp;COUNTIF($B$10:B124,B124)</f>
        <v>294_1</v>
      </c>
      <c r="B124" s="14">
        <v>294</v>
      </c>
      <c r="C124" s="14"/>
      <c r="D124" s="14" t="s">
        <v>13</v>
      </c>
      <c r="E124" s="14" t="s">
        <v>13</v>
      </c>
      <c r="F124" s="15">
        <v>1</v>
      </c>
      <c r="G124" s="16"/>
      <c r="I124" s="1"/>
      <c r="J124" s="1"/>
    </row>
    <row r="125" spans="1:10" x14ac:dyDescent="0.25">
      <c r="A125" s="13" t="str">
        <f>B125&amp;"_"&amp;COUNTIF($B$10:B125,B125)</f>
        <v>295_1</v>
      </c>
      <c r="B125" s="13">
        <v>295</v>
      </c>
      <c r="C125" s="13"/>
      <c r="D125" s="14" t="s">
        <v>13</v>
      </c>
      <c r="E125" s="13" t="s">
        <v>13</v>
      </c>
      <c r="F125" s="19">
        <v>3</v>
      </c>
      <c r="G125" s="20"/>
      <c r="I125" s="1"/>
      <c r="J125" s="1"/>
    </row>
    <row r="126" spans="1:10" x14ac:dyDescent="0.25">
      <c r="A126" s="13" t="str">
        <f>B126&amp;"_"&amp;COUNTIF($B$10:B126,B126)</f>
        <v>296_1</v>
      </c>
      <c r="B126" s="14">
        <v>296</v>
      </c>
      <c r="C126" s="14"/>
      <c r="D126" s="14" t="s">
        <v>13</v>
      </c>
      <c r="E126" s="14" t="s">
        <v>13</v>
      </c>
      <c r="F126" s="15">
        <v>4</v>
      </c>
      <c r="G126" s="16"/>
      <c r="I126" s="1"/>
      <c r="J126" s="1"/>
    </row>
    <row r="127" spans="1:10" x14ac:dyDescent="0.25">
      <c r="A127" s="13" t="str">
        <f>B127&amp;"_"&amp;COUNTIF($B$10:B127,B127)</f>
        <v>299_1</v>
      </c>
      <c r="B127" s="13">
        <v>299</v>
      </c>
      <c r="C127" s="13"/>
      <c r="D127" s="14" t="s">
        <v>13</v>
      </c>
      <c r="E127" s="13" t="s">
        <v>13</v>
      </c>
      <c r="F127" s="19">
        <v>2</v>
      </c>
      <c r="G127" s="20"/>
      <c r="I127" s="1"/>
      <c r="J127" s="1"/>
    </row>
    <row r="128" spans="1:10" x14ac:dyDescent="0.25">
      <c r="A128" s="13" t="str">
        <f>B128&amp;"_"&amp;COUNTIF($B$10:B128,B128)</f>
        <v>300_1</v>
      </c>
      <c r="B128" s="13">
        <v>300</v>
      </c>
      <c r="C128" s="13"/>
      <c r="D128" s="14" t="s">
        <v>13</v>
      </c>
      <c r="E128" s="13" t="s">
        <v>13</v>
      </c>
      <c r="F128" s="19">
        <v>3</v>
      </c>
      <c r="G128" s="20"/>
      <c r="I128" s="1"/>
      <c r="J128" s="1"/>
    </row>
    <row r="129" spans="1:10" x14ac:dyDescent="0.25">
      <c r="A129" s="13" t="str">
        <f>B129&amp;"_"&amp;COUNTIF($B$10:B129,B129)</f>
        <v>300_2</v>
      </c>
      <c r="B129" s="13">
        <v>300</v>
      </c>
      <c r="C129" s="13"/>
      <c r="D129" s="14" t="s">
        <v>30</v>
      </c>
      <c r="E129" s="13" t="s">
        <v>16</v>
      </c>
      <c r="F129" s="19">
        <v>1</v>
      </c>
      <c r="G129" s="20"/>
      <c r="I129" s="1"/>
      <c r="J129" s="1"/>
    </row>
    <row r="130" spans="1:10" x14ac:dyDescent="0.25">
      <c r="A130" s="13" t="str">
        <f>B130&amp;"_"&amp;COUNTIF($B$10:B130,B130)</f>
        <v>301_1</v>
      </c>
      <c r="B130" s="13">
        <v>301</v>
      </c>
      <c r="C130" s="13"/>
      <c r="D130" s="14" t="s">
        <v>13</v>
      </c>
      <c r="E130" s="13" t="s">
        <v>13</v>
      </c>
      <c r="F130" s="19">
        <v>3</v>
      </c>
      <c r="G130" s="20"/>
      <c r="I130" s="1"/>
      <c r="J130" s="1"/>
    </row>
    <row r="131" spans="1:10" x14ac:dyDescent="0.25">
      <c r="A131" s="13" t="str">
        <f>B131&amp;"_"&amp;COUNTIF($B$10:B131,B131)</f>
        <v>306_1</v>
      </c>
      <c r="B131" s="13">
        <v>306</v>
      </c>
      <c r="C131" s="13"/>
      <c r="D131" s="14" t="s">
        <v>13</v>
      </c>
      <c r="E131" s="13" t="s">
        <v>13</v>
      </c>
      <c r="F131" s="19">
        <v>2</v>
      </c>
      <c r="G131" s="20"/>
      <c r="I131" s="1"/>
      <c r="J131" s="1"/>
    </row>
    <row r="132" spans="1:10" x14ac:dyDescent="0.25">
      <c r="A132" s="13" t="str">
        <f>B132&amp;"_"&amp;COUNTIF($B$10:B132,B132)</f>
        <v>313_1</v>
      </c>
      <c r="B132" s="13">
        <v>313</v>
      </c>
      <c r="C132" s="13"/>
      <c r="D132" s="14" t="s">
        <v>13</v>
      </c>
      <c r="E132" s="13" t="s">
        <v>13</v>
      </c>
      <c r="F132" s="19">
        <v>3</v>
      </c>
      <c r="G132" s="20"/>
      <c r="I132" s="1"/>
      <c r="J132" s="1"/>
    </row>
    <row r="133" spans="1:10" x14ac:dyDescent="0.25">
      <c r="A133" s="13" t="str">
        <f>B133&amp;"_"&amp;COUNTIF($B$10:B133,B133)</f>
        <v>316_1</v>
      </c>
      <c r="B133" s="13">
        <v>316</v>
      </c>
      <c r="C133" s="13"/>
      <c r="D133" s="14" t="s">
        <v>13</v>
      </c>
      <c r="E133" s="13" t="s">
        <v>16</v>
      </c>
      <c r="F133" s="19">
        <v>1</v>
      </c>
      <c r="G133" s="20"/>
      <c r="I133" s="1"/>
      <c r="J133" s="1"/>
    </row>
    <row r="134" spans="1:10" x14ac:dyDescent="0.25">
      <c r="A134" s="13" t="str">
        <f>B134&amp;"_"&amp;COUNTIF($B$10:B134,B134)</f>
        <v>318_1</v>
      </c>
      <c r="B134" s="13">
        <v>318</v>
      </c>
      <c r="C134" s="13"/>
      <c r="D134" s="14" t="s">
        <v>13</v>
      </c>
      <c r="E134" s="13" t="s">
        <v>13</v>
      </c>
      <c r="F134" s="19">
        <v>1</v>
      </c>
      <c r="G134" s="20"/>
      <c r="I134" s="1"/>
      <c r="J134" s="1"/>
    </row>
    <row r="135" spans="1:10" x14ac:dyDescent="0.25">
      <c r="A135" s="13" t="str">
        <f>B135&amp;"_"&amp;COUNTIF($B$10:B135,B135)</f>
        <v>319_1</v>
      </c>
      <c r="B135" s="13">
        <v>319</v>
      </c>
      <c r="C135" s="13"/>
      <c r="D135" s="14" t="s">
        <v>31</v>
      </c>
      <c r="E135" s="13" t="s">
        <v>16</v>
      </c>
      <c r="F135" s="19">
        <v>1</v>
      </c>
      <c r="G135" s="20"/>
      <c r="I135" s="1"/>
      <c r="J135" s="1"/>
    </row>
    <row r="136" spans="1:10" x14ac:dyDescent="0.25">
      <c r="A136" s="13" t="str">
        <f>B136&amp;"_"&amp;COUNTIF($B$10:B136,B136)</f>
        <v>319_2</v>
      </c>
      <c r="B136" s="13">
        <v>319</v>
      </c>
      <c r="C136" s="13"/>
      <c r="D136" s="14" t="s">
        <v>31</v>
      </c>
      <c r="E136" s="13" t="s">
        <v>14</v>
      </c>
      <c r="F136" s="19">
        <v>1</v>
      </c>
      <c r="G136" s="20"/>
      <c r="I136" s="1"/>
      <c r="J136" s="1"/>
    </row>
    <row r="137" spans="1:10" x14ac:dyDescent="0.25">
      <c r="A137" s="13" t="str">
        <f>B137&amp;"_"&amp;COUNTIF($B$10:B137,B137)</f>
        <v>320_1</v>
      </c>
      <c r="B137" s="13">
        <v>320</v>
      </c>
      <c r="C137" s="13"/>
      <c r="D137" s="14" t="s">
        <v>13</v>
      </c>
      <c r="E137" s="13" t="s">
        <v>13</v>
      </c>
      <c r="F137" s="19">
        <v>1</v>
      </c>
      <c r="G137" s="20"/>
      <c r="I137" s="1"/>
      <c r="J137" s="1"/>
    </row>
    <row r="138" spans="1:10" x14ac:dyDescent="0.25">
      <c r="A138" s="13" t="str">
        <f>B138&amp;"_"&amp;COUNTIF($B$10:B138,B138)</f>
        <v>325_1</v>
      </c>
      <c r="B138" s="13">
        <v>325</v>
      </c>
      <c r="C138" s="13"/>
      <c r="D138" s="14" t="s">
        <v>13</v>
      </c>
      <c r="E138" s="13" t="s">
        <v>13</v>
      </c>
      <c r="F138" s="19">
        <v>1</v>
      </c>
      <c r="G138" s="20"/>
      <c r="I138" s="1"/>
      <c r="J138" s="1"/>
    </row>
    <row r="139" spans="1:10" x14ac:dyDescent="0.25">
      <c r="A139" s="13" t="str">
        <f>B139&amp;"_"&amp;COUNTIF($B$10:B139,B139)</f>
        <v>325_2</v>
      </c>
      <c r="B139" s="13">
        <v>325</v>
      </c>
      <c r="C139" s="13"/>
      <c r="D139" s="14" t="s">
        <v>24</v>
      </c>
      <c r="E139" s="13" t="s">
        <v>16</v>
      </c>
      <c r="F139" s="19">
        <v>1</v>
      </c>
      <c r="G139" s="20"/>
      <c r="I139" s="1"/>
      <c r="J139" s="1"/>
    </row>
    <row r="140" spans="1:10" x14ac:dyDescent="0.25">
      <c r="A140" s="13" t="str">
        <f>B140&amp;"_"&amp;COUNTIF($B$10:B140,B140)</f>
        <v>329_1</v>
      </c>
      <c r="B140" s="13">
        <v>329</v>
      </c>
      <c r="C140" s="13"/>
      <c r="D140" s="14" t="s">
        <v>13</v>
      </c>
      <c r="E140" s="13" t="s">
        <v>13</v>
      </c>
      <c r="F140" s="19">
        <v>1</v>
      </c>
      <c r="G140" s="20"/>
      <c r="I140" s="1"/>
      <c r="J140" s="1"/>
    </row>
    <row r="141" spans="1:10" x14ac:dyDescent="0.25">
      <c r="A141" s="13" t="str">
        <f>B141&amp;"_"&amp;COUNTIF($B$10:B141,B141)</f>
        <v>332_1</v>
      </c>
      <c r="B141" s="13">
        <v>332</v>
      </c>
      <c r="C141" s="13"/>
      <c r="D141" s="14" t="s">
        <v>13</v>
      </c>
      <c r="E141" s="13" t="s">
        <v>13</v>
      </c>
      <c r="F141" s="19">
        <v>1</v>
      </c>
      <c r="G141" s="20"/>
      <c r="I141" s="1"/>
      <c r="J141" s="1"/>
    </row>
    <row r="142" spans="1:10" x14ac:dyDescent="0.25">
      <c r="A142" s="13" t="str">
        <f>B142&amp;"_"&amp;COUNTIF($B$10:B142,B142)</f>
        <v>334_1</v>
      </c>
      <c r="B142" s="13">
        <v>334</v>
      </c>
      <c r="C142" s="13"/>
      <c r="D142" s="14" t="s">
        <v>13</v>
      </c>
      <c r="E142" s="13" t="s">
        <v>13</v>
      </c>
      <c r="F142" s="19">
        <v>1</v>
      </c>
      <c r="G142" s="20"/>
      <c r="I142" s="1"/>
      <c r="J142" s="1"/>
    </row>
    <row r="143" spans="1:10" x14ac:dyDescent="0.25">
      <c r="A143" s="13" t="str">
        <f>B143&amp;"_"&amp;COUNTIF($B$10:B143,B143)</f>
        <v>335_1</v>
      </c>
      <c r="B143" s="13">
        <v>335</v>
      </c>
      <c r="C143" s="13"/>
      <c r="D143" s="14" t="s">
        <v>13</v>
      </c>
      <c r="E143" s="13" t="s">
        <v>13</v>
      </c>
      <c r="F143" s="19">
        <v>1</v>
      </c>
      <c r="G143" s="20"/>
      <c r="I143" s="1"/>
      <c r="J143" s="1"/>
    </row>
    <row r="144" spans="1:10" x14ac:dyDescent="0.25">
      <c r="A144" s="13" t="str">
        <f>B144&amp;"_"&amp;COUNTIF($B$10:B144,B144)</f>
        <v>336_1</v>
      </c>
      <c r="B144" s="13">
        <v>336</v>
      </c>
      <c r="C144" s="13"/>
      <c r="D144" s="14" t="s">
        <v>13</v>
      </c>
      <c r="E144" s="13" t="s">
        <v>13</v>
      </c>
      <c r="F144" s="19">
        <v>1</v>
      </c>
      <c r="G144" s="20"/>
      <c r="I144" s="1"/>
      <c r="J144" s="1"/>
    </row>
    <row r="145" spans="1:10" x14ac:dyDescent="0.25">
      <c r="A145" s="13" t="str">
        <f>B145&amp;"_"&amp;COUNTIF($B$10:B145,B145)</f>
        <v>340_1</v>
      </c>
      <c r="B145" s="13">
        <v>340</v>
      </c>
      <c r="C145" s="13"/>
      <c r="D145" s="14" t="s">
        <v>13</v>
      </c>
      <c r="E145" s="13" t="s">
        <v>13</v>
      </c>
      <c r="F145" s="19">
        <v>1</v>
      </c>
      <c r="G145" s="20"/>
      <c r="I145" s="1"/>
      <c r="J145" s="1"/>
    </row>
    <row r="146" spans="1:10" x14ac:dyDescent="0.25">
      <c r="A146" s="13" t="str">
        <f>B146&amp;"_"&amp;COUNTIF($B$10:B146,B146)</f>
        <v>340_2</v>
      </c>
      <c r="B146" s="13">
        <v>340</v>
      </c>
      <c r="C146" s="13"/>
      <c r="D146" s="14" t="s">
        <v>13</v>
      </c>
      <c r="E146" s="13" t="s">
        <v>14</v>
      </c>
      <c r="F146" s="19">
        <v>1</v>
      </c>
      <c r="G146" s="20"/>
      <c r="I146" s="1"/>
      <c r="J146" s="1"/>
    </row>
    <row r="147" spans="1:10" x14ac:dyDescent="0.25">
      <c r="A147" s="13" t="str">
        <f>B147&amp;"_"&amp;COUNTIF($B$10:B147,B147)</f>
        <v>342_1</v>
      </c>
      <c r="B147" s="13">
        <v>342</v>
      </c>
      <c r="C147" s="13"/>
      <c r="D147" s="14" t="s">
        <v>13</v>
      </c>
      <c r="E147" s="13" t="s">
        <v>13</v>
      </c>
      <c r="F147" s="19">
        <v>1</v>
      </c>
      <c r="G147" s="20"/>
      <c r="I147" s="1"/>
      <c r="J147" s="1"/>
    </row>
    <row r="148" spans="1:10" x14ac:dyDescent="0.25">
      <c r="A148" s="13" t="str">
        <f>B148&amp;"_"&amp;COUNTIF($B$10:B148,B148)</f>
        <v>343_1</v>
      </c>
      <c r="B148" s="13">
        <v>343</v>
      </c>
      <c r="C148" s="13"/>
      <c r="D148" s="14" t="s">
        <v>13</v>
      </c>
      <c r="E148" s="13" t="s">
        <v>13</v>
      </c>
      <c r="F148" s="19">
        <v>1</v>
      </c>
      <c r="G148" s="20"/>
      <c r="I148" s="1"/>
      <c r="J148" s="1"/>
    </row>
    <row r="149" spans="1:10" x14ac:dyDescent="0.25">
      <c r="A149" s="13" t="str">
        <f>B149&amp;"_"&amp;COUNTIF($B$10:B149,B149)</f>
        <v>346_1</v>
      </c>
      <c r="B149" s="13">
        <v>346</v>
      </c>
      <c r="C149" s="13"/>
      <c r="D149" s="14" t="s">
        <v>13</v>
      </c>
      <c r="E149" s="13" t="s">
        <v>13</v>
      </c>
      <c r="F149" s="19">
        <v>1</v>
      </c>
      <c r="G149" s="20"/>
      <c r="I149" s="1"/>
      <c r="J149" s="1"/>
    </row>
    <row r="150" spans="1:10" x14ac:dyDescent="0.25">
      <c r="A150" s="13" t="str">
        <f>B150&amp;"_"&amp;COUNTIF($B$10:B150,B150)</f>
        <v>347_1</v>
      </c>
      <c r="B150" s="13">
        <v>347</v>
      </c>
      <c r="C150" s="13"/>
      <c r="D150" s="14" t="s">
        <v>13</v>
      </c>
      <c r="E150" s="13" t="s">
        <v>13</v>
      </c>
      <c r="F150" s="19">
        <v>1</v>
      </c>
      <c r="G150" s="20"/>
      <c r="I150" s="1"/>
      <c r="J150" s="1"/>
    </row>
    <row r="151" spans="1:10" x14ac:dyDescent="0.25">
      <c r="A151" s="13" t="str">
        <f>B151&amp;"_"&amp;COUNTIF($B$10:B151,B151)</f>
        <v>348_1</v>
      </c>
      <c r="B151" s="13">
        <v>348</v>
      </c>
      <c r="C151" s="13"/>
      <c r="D151" s="14" t="s">
        <v>13</v>
      </c>
      <c r="E151" s="13" t="s">
        <v>13</v>
      </c>
      <c r="F151" s="19">
        <v>1</v>
      </c>
      <c r="G151" s="20"/>
      <c r="I151" s="1"/>
      <c r="J151" s="1"/>
    </row>
    <row r="152" spans="1:10" x14ac:dyDescent="0.25">
      <c r="A152" s="13" t="str">
        <f>B152&amp;"_"&amp;COUNTIF($B$10:B152,B152)</f>
        <v>348_2</v>
      </c>
      <c r="B152" s="13">
        <v>348</v>
      </c>
      <c r="C152" s="13"/>
      <c r="D152" s="14" t="s">
        <v>17</v>
      </c>
      <c r="E152" s="13" t="s">
        <v>14</v>
      </c>
      <c r="F152" s="19">
        <v>1</v>
      </c>
      <c r="G152" s="20"/>
      <c r="I152" s="1"/>
      <c r="J152" s="1"/>
    </row>
    <row r="153" spans="1:10" x14ac:dyDescent="0.25">
      <c r="A153" s="13" t="str">
        <f>B153&amp;"_"&amp;COUNTIF($B$10:B153,B153)</f>
        <v>348_3</v>
      </c>
      <c r="B153" s="13">
        <v>348</v>
      </c>
      <c r="C153" s="13"/>
      <c r="D153" s="14" t="s">
        <v>32</v>
      </c>
      <c r="E153" s="13" t="s">
        <v>16</v>
      </c>
      <c r="F153" s="19">
        <v>1</v>
      </c>
      <c r="G153" s="20"/>
      <c r="I153" s="1"/>
      <c r="J153" s="1"/>
    </row>
    <row r="154" spans="1:10" x14ac:dyDescent="0.25">
      <c r="A154" s="13" t="str">
        <f>B154&amp;"_"&amp;COUNTIF($B$10:B154,B154)</f>
        <v>348_4</v>
      </c>
      <c r="B154" s="13">
        <v>348</v>
      </c>
      <c r="C154" s="13"/>
      <c r="D154" s="14" t="s">
        <v>13</v>
      </c>
      <c r="E154" s="13" t="s">
        <v>13</v>
      </c>
      <c r="F154" s="19">
        <v>1</v>
      </c>
      <c r="G154" s="20"/>
      <c r="I154" s="1"/>
      <c r="J154" s="1"/>
    </row>
    <row r="155" spans="1:10" x14ac:dyDescent="0.25">
      <c r="A155" s="13" t="str">
        <f>B155&amp;"_"&amp;COUNTIF($B$10:B155,B155)</f>
        <v>348_5</v>
      </c>
      <c r="B155" s="13">
        <v>348</v>
      </c>
      <c r="C155" s="13"/>
      <c r="D155" s="14" t="s">
        <v>17</v>
      </c>
      <c r="E155" s="13" t="s">
        <v>14</v>
      </c>
      <c r="F155" s="19">
        <v>1</v>
      </c>
      <c r="G155" s="20"/>
      <c r="I155" s="1"/>
      <c r="J155" s="1"/>
    </row>
    <row r="156" spans="1:10" x14ac:dyDescent="0.25">
      <c r="A156" s="13" t="str">
        <f>B156&amp;"_"&amp;COUNTIF($B$10:B156,B156)</f>
        <v>354_1</v>
      </c>
      <c r="B156" s="13">
        <v>354</v>
      </c>
      <c r="C156" s="13"/>
      <c r="D156" s="14" t="s">
        <v>13</v>
      </c>
      <c r="E156" s="13" t="s">
        <v>13</v>
      </c>
      <c r="F156" s="19">
        <v>2</v>
      </c>
      <c r="G156" s="20"/>
      <c r="I156" s="1"/>
      <c r="J156" s="1"/>
    </row>
    <row r="157" spans="1:10" x14ac:dyDescent="0.25">
      <c r="A157" s="13" t="str">
        <f>B157&amp;"_"&amp;COUNTIF($B$10:B157,B157)</f>
        <v>355_1</v>
      </c>
      <c r="B157" s="13">
        <v>355</v>
      </c>
      <c r="C157" s="13"/>
      <c r="D157" s="14" t="s">
        <v>13</v>
      </c>
      <c r="E157" s="13" t="s">
        <v>13</v>
      </c>
      <c r="F157" s="19">
        <v>2</v>
      </c>
      <c r="G157" s="20"/>
      <c r="I157" s="1"/>
      <c r="J157" s="1"/>
    </row>
    <row r="158" spans="1:10" x14ac:dyDescent="0.25">
      <c r="A158" s="13" t="str">
        <f>B158&amp;"_"&amp;COUNTIF($B$10:B158,B158)</f>
        <v>356_1</v>
      </c>
      <c r="B158" s="13">
        <v>356</v>
      </c>
      <c r="C158" s="13"/>
      <c r="D158" s="14" t="s">
        <v>13</v>
      </c>
      <c r="E158" s="13" t="s">
        <v>13</v>
      </c>
      <c r="F158" s="19">
        <v>2</v>
      </c>
      <c r="G158" s="20"/>
      <c r="I158" s="1"/>
      <c r="J158" s="1"/>
    </row>
    <row r="159" spans="1:10" x14ac:dyDescent="0.25">
      <c r="A159" s="13" t="str">
        <f>B159&amp;"_"&amp;COUNTIF($B$10:B159,B159)</f>
        <v>357_1</v>
      </c>
      <c r="B159" s="13">
        <v>357</v>
      </c>
      <c r="C159" s="13"/>
      <c r="D159" s="14" t="s">
        <v>13</v>
      </c>
      <c r="E159" s="13" t="s">
        <v>13</v>
      </c>
      <c r="F159" s="19">
        <v>1</v>
      </c>
      <c r="G159" s="20"/>
      <c r="I159" s="1"/>
      <c r="J159" s="1"/>
    </row>
    <row r="160" spans="1:10" x14ac:dyDescent="0.25">
      <c r="A160" s="13" t="str">
        <f>B160&amp;"_"&amp;COUNTIF($B$10:B160,B160)</f>
        <v>361_1</v>
      </c>
      <c r="B160" s="13">
        <v>361</v>
      </c>
      <c r="C160" s="13"/>
      <c r="D160" s="14" t="s">
        <v>33</v>
      </c>
      <c r="E160" s="13" t="s">
        <v>16</v>
      </c>
      <c r="F160" s="19">
        <v>1</v>
      </c>
      <c r="G160" s="20"/>
      <c r="I160" s="1"/>
      <c r="J160" s="1"/>
    </row>
    <row r="161" spans="1:10" x14ac:dyDescent="0.25">
      <c r="A161" s="13" t="str">
        <f>B161&amp;"_"&amp;COUNTIF($B$10:B161,B161)</f>
        <v>361_2</v>
      </c>
      <c r="B161" s="13">
        <v>361</v>
      </c>
      <c r="C161" s="13"/>
      <c r="D161" s="14" t="s">
        <v>13</v>
      </c>
      <c r="E161" s="13" t="s">
        <v>13</v>
      </c>
      <c r="F161" s="19">
        <v>1</v>
      </c>
      <c r="G161" s="20"/>
      <c r="I161" s="1"/>
      <c r="J161" s="1"/>
    </row>
    <row r="162" spans="1:10" x14ac:dyDescent="0.25">
      <c r="A162" s="13" t="str">
        <f>B162&amp;"_"&amp;COUNTIF($B$10:B162,B162)</f>
        <v>361_3</v>
      </c>
      <c r="B162" s="13">
        <v>361</v>
      </c>
      <c r="C162" s="13"/>
      <c r="D162" s="14" t="s">
        <v>17</v>
      </c>
      <c r="E162" s="13" t="s">
        <v>14</v>
      </c>
      <c r="F162" s="19">
        <v>1</v>
      </c>
      <c r="G162" s="20"/>
      <c r="I162" s="1"/>
      <c r="J162" s="1"/>
    </row>
    <row r="163" spans="1:10" x14ac:dyDescent="0.25">
      <c r="A163" s="13" t="str">
        <f>B163&amp;"_"&amp;COUNTIF($B$10:B163,B163)</f>
        <v>362_1</v>
      </c>
      <c r="B163" s="13">
        <v>362</v>
      </c>
      <c r="C163" s="13"/>
      <c r="D163" s="14" t="s">
        <v>13</v>
      </c>
      <c r="E163" s="13" t="s">
        <v>13</v>
      </c>
      <c r="F163" s="19">
        <v>1</v>
      </c>
      <c r="G163" s="20"/>
      <c r="I163" s="1"/>
      <c r="J163" s="1"/>
    </row>
    <row r="164" spans="1:10" x14ac:dyDescent="0.25">
      <c r="A164" s="13" t="str">
        <f>B164&amp;"_"&amp;COUNTIF($B$10:B164,B164)</f>
        <v>364_1</v>
      </c>
      <c r="B164" s="13">
        <v>364</v>
      </c>
      <c r="C164" s="13"/>
      <c r="D164" s="14" t="s">
        <v>13</v>
      </c>
      <c r="E164" s="13" t="s">
        <v>13</v>
      </c>
      <c r="F164" s="19">
        <v>1</v>
      </c>
      <c r="G164" s="20"/>
      <c r="I164" s="1"/>
      <c r="J164" s="1"/>
    </row>
    <row r="165" spans="1:10" x14ac:dyDescent="0.25">
      <c r="A165" s="13" t="str">
        <f>B165&amp;"_"&amp;COUNTIF($B$10:B165,B165)</f>
        <v>366_1</v>
      </c>
      <c r="B165" s="13">
        <v>366</v>
      </c>
      <c r="C165" s="13"/>
      <c r="D165" s="14" t="s">
        <v>13</v>
      </c>
      <c r="E165" s="13" t="s">
        <v>13</v>
      </c>
      <c r="F165" s="19">
        <v>1</v>
      </c>
      <c r="G165" s="20"/>
      <c r="I165" s="1"/>
      <c r="J165" s="1"/>
    </row>
    <row r="166" spans="1:10" x14ac:dyDescent="0.25">
      <c r="A166" s="13" t="str">
        <f>B166&amp;"_"&amp;COUNTIF($B$10:B166,B166)</f>
        <v>367_1</v>
      </c>
      <c r="B166" s="13">
        <v>367</v>
      </c>
      <c r="C166" s="13"/>
      <c r="D166" s="14" t="s">
        <v>13</v>
      </c>
      <c r="E166" s="13" t="s">
        <v>13</v>
      </c>
      <c r="F166" s="19">
        <v>2</v>
      </c>
      <c r="G166" s="20"/>
      <c r="I166" s="1"/>
      <c r="J166" s="1"/>
    </row>
    <row r="167" spans="1:10" x14ac:dyDescent="0.25">
      <c r="A167" s="13" t="str">
        <f>B167&amp;"_"&amp;COUNTIF($B$10:B167,B167)</f>
        <v>368_1</v>
      </c>
      <c r="B167" s="13">
        <v>368</v>
      </c>
      <c r="C167" s="13"/>
      <c r="D167" s="14" t="s">
        <v>13</v>
      </c>
      <c r="E167" s="13" t="s">
        <v>13</v>
      </c>
      <c r="F167" s="19">
        <v>2</v>
      </c>
      <c r="G167" s="20"/>
      <c r="I167" s="1"/>
      <c r="J167" s="1"/>
    </row>
    <row r="168" spans="1:10" x14ac:dyDescent="0.25">
      <c r="A168" s="13" t="str">
        <f>B168&amp;"_"&amp;COUNTIF($B$10:B168,B168)</f>
        <v>370_1</v>
      </c>
      <c r="B168" s="13">
        <v>370</v>
      </c>
      <c r="C168" s="13"/>
      <c r="D168" s="14" t="s">
        <v>13</v>
      </c>
      <c r="E168" s="13" t="s">
        <v>13</v>
      </c>
      <c r="F168" s="19">
        <v>1</v>
      </c>
      <c r="G168" s="20"/>
      <c r="I168" s="1"/>
      <c r="J168" s="1"/>
    </row>
    <row r="169" spans="1:10" x14ac:dyDescent="0.25">
      <c r="A169" s="13" t="str">
        <f>B169&amp;"_"&amp;COUNTIF($B$10:B169,B169)</f>
        <v>373_1</v>
      </c>
      <c r="B169" s="13">
        <v>373</v>
      </c>
      <c r="C169" s="13"/>
      <c r="D169" s="14" t="s">
        <v>13</v>
      </c>
      <c r="E169" s="13" t="s">
        <v>13</v>
      </c>
      <c r="F169" s="19">
        <v>1</v>
      </c>
      <c r="G169" s="20"/>
      <c r="I169" s="1"/>
      <c r="J169" s="1"/>
    </row>
    <row r="170" spans="1:10" x14ac:dyDescent="0.25">
      <c r="A170" s="13" t="str">
        <f>B170&amp;"_"&amp;COUNTIF($B$10:B170,B170)</f>
        <v>374_1</v>
      </c>
      <c r="B170" s="13">
        <v>374</v>
      </c>
      <c r="C170" s="13"/>
      <c r="D170" s="14" t="s">
        <v>13</v>
      </c>
      <c r="E170" s="13" t="s">
        <v>13</v>
      </c>
      <c r="F170" s="19">
        <v>2</v>
      </c>
      <c r="G170" s="20"/>
      <c r="I170" s="1"/>
      <c r="J170" s="1"/>
    </row>
    <row r="171" spans="1:10" x14ac:dyDescent="0.25">
      <c r="A171" s="13" t="str">
        <f>B171&amp;"_"&amp;COUNTIF($B$10:B171,B171)</f>
        <v>375_1</v>
      </c>
      <c r="B171" s="13">
        <v>375</v>
      </c>
      <c r="C171" s="13"/>
      <c r="D171" s="14" t="s">
        <v>13</v>
      </c>
      <c r="E171" s="13" t="s">
        <v>13</v>
      </c>
      <c r="F171" s="19">
        <v>1</v>
      </c>
      <c r="G171" s="20"/>
      <c r="I171" s="1"/>
      <c r="J171" s="1"/>
    </row>
    <row r="172" spans="1:10" x14ac:dyDescent="0.25">
      <c r="A172" s="13" t="str">
        <f>B172&amp;"_"&amp;COUNTIF($B$10:B172,B172)</f>
        <v>376_1</v>
      </c>
      <c r="B172" s="13">
        <v>376</v>
      </c>
      <c r="C172" s="13"/>
      <c r="D172" s="14" t="s">
        <v>13</v>
      </c>
      <c r="E172" s="13" t="s">
        <v>13</v>
      </c>
      <c r="F172" s="19">
        <v>1</v>
      </c>
      <c r="G172" s="20"/>
      <c r="I172" s="1"/>
      <c r="J172" s="1"/>
    </row>
    <row r="173" spans="1:10" x14ac:dyDescent="0.25">
      <c r="A173" s="13" t="str">
        <f>B173&amp;"_"&amp;COUNTIF($B$10:B173,B173)</f>
        <v>377_1</v>
      </c>
      <c r="B173" s="13">
        <v>377</v>
      </c>
      <c r="C173" s="13"/>
      <c r="D173" s="14" t="s">
        <v>13</v>
      </c>
      <c r="E173" s="13" t="s">
        <v>13</v>
      </c>
      <c r="F173" s="19">
        <v>2</v>
      </c>
      <c r="G173" s="20"/>
      <c r="I173" s="1"/>
      <c r="J173" s="1"/>
    </row>
    <row r="174" spans="1:10" x14ac:dyDescent="0.25">
      <c r="A174" s="13" t="str">
        <f>B174&amp;"_"&amp;COUNTIF($B$10:B174,B174)</f>
        <v>380_1</v>
      </c>
      <c r="B174" s="13">
        <v>380</v>
      </c>
      <c r="C174" s="13"/>
      <c r="D174" s="14" t="s">
        <v>13</v>
      </c>
      <c r="E174" s="13" t="s">
        <v>13</v>
      </c>
      <c r="F174" s="19">
        <v>1</v>
      </c>
      <c r="G174" s="20"/>
      <c r="I174" s="1"/>
      <c r="J174" s="1"/>
    </row>
    <row r="175" spans="1:10" x14ac:dyDescent="0.25">
      <c r="A175" s="13" t="str">
        <f>B175&amp;"_"&amp;COUNTIF($B$10:B175,B175)</f>
        <v>382_1</v>
      </c>
      <c r="B175" s="13">
        <v>382</v>
      </c>
      <c r="C175" s="13"/>
      <c r="D175" s="14" t="s">
        <v>13</v>
      </c>
      <c r="E175" s="13" t="s">
        <v>13</v>
      </c>
      <c r="F175" s="19">
        <v>2</v>
      </c>
      <c r="G175" s="20"/>
      <c r="I175" s="1"/>
      <c r="J175" s="1"/>
    </row>
    <row r="176" spans="1:10" ht="30" x14ac:dyDescent="0.25">
      <c r="A176" s="13" t="str">
        <f>B176&amp;"_"&amp;COUNTIF($B$10:B176,B176)</f>
        <v>382_2</v>
      </c>
      <c r="B176" s="13">
        <v>382</v>
      </c>
      <c r="C176" s="13"/>
      <c r="D176" s="14" t="s">
        <v>20</v>
      </c>
      <c r="E176" s="13" t="s">
        <v>16</v>
      </c>
      <c r="F176" s="19">
        <v>1</v>
      </c>
      <c r="G176" s="20"/>
      <c r="I176" s="1"/>
      <c r="J176" s="1"/>
    </row>
    <row r="177" spans="1:10" ht="30" x14ac:dyDescent="0.25">
      <c r="A177" s="13" t="str">
        <f>B177&amp;"_"&amp;COUNTIF($B$10:B177,B177)</f>
        <v>382_3</v>
      </c>
      <c r="B177" s="13">
        <v>382</v>
      </c>
      <c r="C177" s="13"/>
      <c r="D177" s="14" t="s">
        <v>19</v>
      </c>
      <c r="E177" s="13" t="s">
        <v>16</v>
      </c>
      <c r="F177" s="19">
        <v>1</v>
      </c>
      <c r="G177" s="20"/>
      <c r="I177" s="1"/>
      <c r="J177" s="1"/>
    </row>
    <row r="178" spans="1:10" x14ac:dyDescent="0.25">
      <c r="A178" s="13" t="str">
        <f>B178&amp;"_"&amp;COUNTIF($B$10:B178,B178)</f>
        <v>383_1</v>
      </c>
      <c r="B178" s="13">
        <v>383</v>
      </c>
      <c r="C178" s="13"/>
      <c r="D178" s="14" t="s">
        <v>13</v>
      </c>
      <c r="E178" s="13" t="s">
        <v>13</v>
      </c>
      <c r="F178" s="19">
        <v>1</v>
      </c>
      <c r="G178" s="20"/>
      <c r="I178" s="1"/>
      <c r="J178" s="1"/>
    </row>
    <row r="179" spans="1:10" x14ac:dyDescent="0.25">
      <c r="A179" s="13" t="str">
        <f>B179&amp;"_"&amp;COUNTIF($B$10:B179,B179)</f>
        <v>387_1</v>
      </c>
      <c r="B179" s="13">
        <v>387</v>
      </c>
      <c r="C179" s="13"/>
      <c r="D179" s="14" t="s">
        <v>13</v>
      </c>
      <c r="E179" s="13" t="s">
        <v>13</v>
      </c>
      <c r="F179" s="19">
        <v>1</v>
      </c>
      <c r="G179" s="20"/>
      <c r="I179" s="1"/>
      <c r="J179" s="1"/>
    </row>
    <row r="180" spans="1:10" x14ac:dyDescent="0.25">
      <c r="A180" s="13" t="str">
        <f>B180&amp;"_"&amp;COUNTIF($B$10:B180,B180)</f>
        <v>390_1</v>
      </c>
      <c r="B180" s="13">
        <v>390</v>
      </c>
      <c r="C180" s="13"/>
      <c r="D180" s="14" t="s">
        <v>13</v>
      </c>
      <c r="E180" s="13" t="s">
        <v>13</v>
      </c>
      <c r="F180" s="19">
        <v>1</v>
      </c>
      <c r="G180" s="20"/>
      <c r="I180" s="1"/>
      <c r="J180" s="1"/>
    </row>
    <row r="181" spans="1:10" x14ac:dyDescent="0.25">
      <c r="A181" s="13" t="str">
        <f>B181&amp;"_"&amp;COUNTIF($B$10:B181,B181)</f>
        <v>394_1</v>
      </c>
      <c r="B181" s="13">
        <v>394</v>
      </c>
      <c r="C181" s="13"/>
      <c r="D181" s="14" t="s">
        <v>24</v>
      </c>
      <c r="E181" s="13" t="s">
        <v>16</v>
      </c>
      <c r="F181" s="19">
        <v>1</v>
      </c>
      <c r="G181" s="20"/>
      <c r="I181" s="1"/>
      <c r="J181" s="1"/>
    </row>
    <row r="182" spans="1:10" x14ac:dyDescent="0.25">
      <c r="A182" s="13" t="str">
        <f>B182&amp;"_"&amp;COUNTIF($B$10:B182,B182)</f>
        <v>396_1</v>
      </c>
      <c r="B182" s="13">
        <v>396</v>
      </c>
      <c r="C182" s="13"/>
      <c r="D182" s="14" t="s">
        <v>13</v>
      </c>
      <c r="E182" s="13" t="s">
        <v>13</v>
      </c>
      <c r="F182" s="19">
        <v>1</v>
      </c>
      <c r="G182" s="20"/>
      <c r="I182" s="1"/>
      <c r="J182" s="1"/>
    </row>
    <row r="183" spans="1:10" x14ac:dyDescent="0.25">
      <c r="A183" s="13" t="str">
        <f>B183&amp;"_"&amp;COUNTIF($B$10:B183,B183)</f>
        <v>401_1</v>
      </c>
      <c r="B183" s="13">
        <v>401</v>
      </c>
      <c r="C183" s="13"/>
      <c r="D183" s="14" t="s">
        <v>13</v>
      </c>
      <c r="E183" s="13" t="s">
        <v>14</v>
      </c>
      <c r="F183" s="19">
        <v>2</v>
      </c>
      <c r="G183" s="20"/>
      <c r="I183" s="1"/>
      <c r="J183" s="1"/>
    </row>
    <row r="184" spans="1:10" x14ac:dyDescent="0.25">
      <c r="A184" s="13" t="str">
        <f>B184&amp;"_"&amp;COUNTIF($B$10:B184,B184)</f>
        <v>401_2</v>
      </c>
      <c r="B184" s="13">
        <v>401</v>
      </c>
      <c r="C184" s="13"/>
      <c r="D184" s="14" t="s">
        <v>13</v>
      </c>
      <c r="E184" s="13" t="s">
        <v>13</v>
      </c>
      <c r="F184" s="19">
        <v>1</v>
      </c>
      <c r="G184" s="20"/>
      <c r="I184" s="1"/>
      <c r="J184" s="1"/>
    </row>
    <row r="185" spans="1:10" x14ac:dyDescent="0.25">
      <c r="A185" s="13" t="str">
        <f>B185&amp;"_"&amp;COUNTIF($B$10:B185,B185)</f>
        <v>404_1</v>
      </c>
      <c r="B185" s="13">
        <v>404</v>
      </c>
      <c r="C185" s="13"/>
      <c r="D185" s="14" t="s">
        <v>13</v>
      </c>
      <c r="E185" s="13" t="s">
        <v>13</v>
      </c>
      <c r="F185" s="19">
        <v>1</v>
      </c>
      <c r="G185" s="20"/>
      <c r="I185" s="1"/>
      <c r="J185" s="1"/>
    </row>
    <row r="186" spans="1:10" x14ac:dyDescent="0.25">
      <c r="A186" s="13" t="str">
        <f>B186&amp;"_"&amp;COUNTIF($B$10:B186,B186)</f>
        <v>405_1</v>
      </c>
      <c r="B186" s="13">
        <v>405</v>
      </c>
      <c r="C186" s="13"/>
      <c r="D186" s="14" t="s">
        <v>13</v>
      </c>
      <c r="E186" s="13" t="s">
        <v>13</v>
      </c>
      <c r="F186" s="19">
        <v>1</v>
      </c>
      <c r="G186" s="20"/>
      <c r="I186" s="1"/>
      <c r="J186" s="1"/>
    </row>
    <row r="187" spans="1:10" x14ac:dyDescent="0.25">
      <c r="A187" s="13" t="str">
        <f>B187&amp;"_"&amp;COUNTIF($B$10:B187,B187)</f>
        <v>406_1</v>
      </c>
      <c r="B187" s="13">
        <v>406</v>
      </c>
      <c r="C187" s="13"/>
      <c r="D187" s="14" t="s">
        <v>24</v>
      </c>
      <c r="E187" s="13" t="s">
        <v>16</v>
      </c>
      <c r="F187" s="19">
        <v>1</v>
      </c>
      <c r="G187" s="20"/>
      <c r="I187" s="1"/>
      <c r="J187" s="1"/>
    </row>
    <row r="188" spans="1:10" x14ac:dyDescent="0.25">
      <c r="A188" s="13" t="str">
        <f>B188&amp;"_"&amp;COUNTIF($B$10:B188,B188)</f>
        <v>406_2</v>
      </c>
      <c r="B188" s="13">
        <v>406</v>
      </c>
      <c r="C188" s="13"/>
      <c r="D188" s="14" t="s">
        <v>13</v>
      </c>
      <c r="E188" s="13" t="s">
        <v>13</v>
      </c>
      <c r="F188" s="19">
        <v>2</v>
      </c>
      <c r="G188" s="20"/>
      <c r="I188" s="1"/>
      <c r="J188" s="1"/>
    </row>
    <row r="189" spans="1:10" x14ac:dyDescent="0.25">
      <c r="A189" s="13" t="str">
        <f>B189&amp;"_"&amp;COUNTIF($B$10:B189,B189)</f>
        <v>407_1</v>
      </c>
      <c r="B189" s="13">
        <v>407</v>
      </c>
      <c r="C189" s="13"/>
      <c r="D189" s="14" t="s">
        <v>13</v>
      </c>
      <c r="E189" s="13" t="s">
        <v>13</v>
      </c>
      <c r="F189" s="19">
        <v>1</v>
      </c>
      <c r="G189" s="20"/>
      <c r="I189" s="1"/>
      <c r="J189" s="1"/>
    </row>
    <row r="190" spans="1:10" x14ac:dyDescent="0.25">
      <c r="A190" s="13" t="str">
        <f>B190&amp;"_"&amp;COUNTIF($B$10:B190,B190)</f>
        <v>407_2</v>
      </c>
      <c r="B190" s="13">
        <v>407</v>
      </c>
      <c r="C190" s="13"/>
      <c r="D190" s="14" t="s">
        <v>24</v>
      </c>
      <c r="E190" s="13" t="s">
        <v>16</v>
      </c>
      <c r="F190" s="19">
        <v>1</v>
      </c>
      <c r="G190" s="20"/>
      <c r="I190" s="1"/>
      <c r="J190" s="1"/>
    </row>
    <row r="191" spans="1:10" x14ac:dyDescent="0.25">
      <c r="A191" s="13" t="str">
        <f>B191&amp;"_"&amp;COUNTIF($B$10:B191,B191)</f>
        <v>410_1</v>
      </c>
      <c r="B191" s="13">
        <v>410</v>
      </c>
      <c r="C191" s="13"/>
      <c r="D191" s="14" t="s">
        <v>13</v>
      </c>
      <c r="E191" s="13" t="s">
        <v>13</v>
      </c>
      <c r="F191" s="19">
        <v>1</v>
      </c>
      <c r="G191" s="20"/>
      <c r="I191" s="1"/>
      <c r="J191" s="1"/>
    </row>
    <row r="192" spans="1:10" x14ac:dyDescent="0.25">
      <c r="A192" s="13" t="str">
        <f>B192&amp;"_"&amp;COUNTIF($B$10:B192,B192)</f>
        <v>411_1</v>
      </c>
      <c r="B192" s="13">
        <v>411</v>
      </c>
      <c r="C192" s="13"/>
      <c r="D192" s="14" t="s">
        <v>13</v>
      </c>
      <c r="E192" s="13" t="s">
        <v>13</v>
      </c>
      <c r="F192" s="19">
        <v>1</v>
      </c>
      <c r="G192" s="20"/>
      <c r="I192" s="1"/>
      <c r="J192" s="1"/>
    </row>
    <row r="193" spans="1:10" x14ac:dyDescent="0.25">
      <c r="A193" s="13" t="str">
        <f>B193&amp;"_"&amp;COUNTIF($B$10:B193,B193)</f>
        <v>412_1</v>
      </c>
      <c r="B193" s="13">
        <v>412</v>
      </c>
      <c r="C193" s="13"/>
      <c r="D193" s="14" t="s">
        <v>13</v>
      </c>
      <c r="E193" s="13" t="s">
        <v>13</v>
      </c>
      <c r="F193" s="19">
        <v>3</v>
      </c>
      <c r="G193" s="20"/>
      <c r="I193" s="1"/>
      <c r="J193" s="1"/>
    </row>
    <row r="194" spans="1:10" x14ac:dyDescent="0.25">
      <c r="A194" s="13" t="str">
        <f>B194&amp;"_"&amp;COUNTIF($B$10:B194,B194)</f>
        <v>417_1</v>
      </c>
      <c r="B194" s="13">
        <v>417</v>
      </c>
      <c r="C194" s="13"/>
      <c r="D194" s="14" t="s">
        <v>13</v>
      </c>
      <c r="E194" s="13" t="s">
        <v>13</v>
      </c>
      <c r="F194" s="19">
        <v>2</v>
      </c>
      <c r="G194" s="20"/>
      <c r="I194" s="1"/>
      <c r="J194" s="1"/>
    </row>
    <row r="195" spans="1:10" x14ac:dyDescent="0.25">
      <c r="A195" s="13" t="str">
        <f>B195&amp;"_"&amp;COUNTIF($B$10:B195,B195)</f>
        <v>419_1</v>
      </c>
      <c r="B195" s="13">
        <v>419</v>
      </c>
      <c r="C195" s="13"/>
      <c r="D195" s="14" t="s">
        <v>13</v>
      </c>
      <c r="E195" s="13" t="s">
        <v>13</v>
      </c>
      <c r="F195" s="19">
        <v>1</v>
      </c>
      <c r="G195" s="20"/>
      <c r="I195" s="1"/>
      <c r="J195" s="1"/>
    </row>
    <row r="196" spans="1:10" x14ac:dyDescent="0.25">
      <c r="A196" s="13" t="str">
        <f>B196&amp;"_"&amp;COUNTIF($B$10:B196,B196)</f>
        <v>422_1</v>
      </c>
      <c r="B196" s="13">
        <v>422</v>
      </c>
      <c r="C196" s="13"/>
      <c r="D196" s="14" t="s">
        <v>13</v>
      </c>
      <c r="E196" s="13" t="s">
        <v>13</v>
      </c>
      <c r="F196" s="19">
        <v>1</v>
      </c>
      <c r="G196" s="20"/>
      <c r="I196" s="1"/>
      <c r="J196" s="1"/>
    </row>
    <row r="197" spans="1:10" x14ac:dyDescent="0.25">
      <c r="A197" s="13" t="str">
        <f>B197&amp;"_"&amp;COUNTIF($B$10:B197,B197)</f>
        <v>423_1</v>
      </c>
      <c r="B197" s="13">
        <v>423</v>
      </c>
      <c r="C197" s="13"/>
      <c r="D197" s="14" t="s">
        <v>13</v>
      </c>
      <c r="E197" s="13" t="s">
        <v>13</v>
      </c>
      <c r="F197" s="19">
        <v>1</v>
      </c>
      <c r="G197" s="20"/>
      <c r="I197" s="1"/>
      <c r="J197" s="1"/>
    </row>
    <row r="198" spans="1:10" x14ac:dyDescent="0.25">
      <c r="A198" s="13" t="str">
        <f>B198&amp;"_"&amp;COUNTIF($B$10:B198,B198)</f>
        <v>424_1</v>
      </c>
      <c r="B198" s="13">
        <v>424</v>
      </c>
      <c r="C198" s="13"/>
      <c r="D198" s="14" t="s">
        <v>13</v>
      </c>
      <c r="E198" s="13" t="s">
        <v>13</v>
      </c>
      <c r="F198" s="19">
        <v>1</v>
      </c>
      <c r="G198" s="20"/>
      <c r="I198" s="1"/>
      <c r="J198" s="1"/>
    </row>
    <row r="199" spans="1:10" x14ac:dyDescent="0.25">
      <c r="A199" s="13" t="str">
        <f>B199&amp;"_"&amp;COUNTIF($B$10:B199,B199)</f>
        <v>424_2</v>
      </c>
      <c r="B199" s="13">
        <v>424</v>
      </c>
      <c r="C199" s="13"/>
      <c r="D199" s="14" t="s">
        <v>13</v>
      </c>
      <c r="E199" s="13" t="s">
        <v>16</v>
      </c>
      <c r="F199" s="19">
        <v>1</v>
      </c>
      <c r="G199" s="20"/>
      <c r="I199" s="1"/>
      <c r="J199" s="1"/>
    </row>
    <row r="200" spans="1:10" x14ac:dyDescent="0.25">
      <c r="A200" s="13" t="str">
        <f>B200&amp;"_"&amp;COUNTIF($B$10:B200,B200)</f>
        <v>425_1</v>
      </c>
      <c r="B200" s="13">
        <v>425</v>
      </c>
      <c r="C200" s="13"/>
      <c r="D200" s="14" t="s">
        <v>13</v>
      </c>
      <c r="E200" s="13" t="s">
        <v>13</v>
      </c>
      <c r="F200" s="19">
        <v>1</v>
      </c>
      <c r="G200" s="20"/>
      <c r="I200" s="1"/>
      <c r="J200" s="1"/>
    </row>
    <row r="201" spans="1:10" x14ac:dyDescent="0.25">
      <c r="A201" s="13" t="str">
        <f>B201&amp;"_"&amp;COUNTIF($B$10:B201,B201)</f>
        <v>425_2</v>
      </c>
      <c r="B201" s="13">
        <v>425</v>
      </c>
      <c r="C201" s="13"/>
      <c r="D201" s="14" t="s">
        <v>34</v>
      </c>
      <c r="E201" s="13" t="s">
        <v>14</v>
      </c>
      <c r="F201" s="19">
        <v>1</v>
      </c>
      <c r="G201" s="20"/>
      <c r="I201" s="1"/>
      <c r="J201" s="1"/>
    </row>
    <row r="202" spans="1:10" x14ac:dyDescent="0.25">
      <c r="A202" s="13" t="str">
        <f>B202&amp;"_"&amp;COUNTIF($B$10:B202,B202)</f>
        <v>426_1</v>
      </c>
      <c r="B202" s="13">
        <v>426</v>
      </c>
      <c r="C202" s="13"/>
      <c r="D202" s="14" t="s">
        <v>13</v>
      </c>
      <c r="E202" s="13" t="s">
        <v>13</v>
      </c>
      <c r="F202" s="19">
        <v>1</v>
      </c>
      <c r="G202" s="20"/>
      <c r="I202" s="1"/>
      <c r="J202" s="1"/>
    </row>
    <row r="203" spans="1:10" x14ac:dyDescent="0.25">
      <c r="A203" s="13" t="str">
        <f>B203&amp;"_"&amp;COUNTIF($B$10:B203,B203)</f>
        <v>428_1</v>
      </c>
      <c r="B203" s="13">
        <v>428</v>
      </c>
      <c r="C203" s="13"/>
      <c r="D203" s="14" t="s">
        <v>13</v>
      </c>
      <c r="E203" s="13" t="s">
        <v>13</v>
      </c>
      <c r="F203" s="19">
        <v>1</v>
      </c>
      <c r="G203" s="20"/>
      <c r="I203" s="1"/>
      <c r="J203" s="1"/>
    </row>
    <row r="204" spans="1:10" x14ac:dyDescent="0.25">
      <c r="A204" s="13" t="str">
        <f>B204&amp;"_"&amp;COUNTIF($B$10:B204,B204)</f>
        <v>430_1</v>
      </c>
      <c r="B204" s="13">
        <v>430</v>
      </c>
      <c r="C204" s="13"/>
      <c r="D204" s="14" t="s">
        <v>13</v>
      </c>
      <c r="E204" s="13" t="s">
        <v>13</v>
      </c>
      <c r="F204" s="19">
        <v>1</v>
      </c>
      <c r="G204" s="20"/>
      <c r="I204" s="1"/>
      <c r="J204" s="1"/>
    </row>
    <row r="205" spans="1:10" ht="30" x14ac:dyDescent="0.25">
      <c r="A205" s="13" t="str">
        <f>B205&amp;"_"&amp;COUNTIF($B$10:B205,B205)</f>
        <v>431_1</v>
      </c>
      <c r="B205" s="13">
        <v>431</v>
      </c>
      <c r="C205" s="13"/>
      <c r="D205" s="14" t="s">
        <v>35</v>
      </c>
      <c r="E205" s="13" t="s">
        <v>16</v>
      </c>
      <c r="F205" s="19">
        <v>1</v>
      </c>
      <c r="G205" s="20"/>
      <c r="I205" s="1"/>
      <c r="J205" s="1"/>
    </row>
    <row r="206" spans="1:10" ht="30" x14ac:dyDescent="0.25">
      <c r="A206" s="13" t="str">
        <f>B206&amp;"_"&amp;COUNTIF($B$10:B206,B206)</f>
        <v>431_2</v>
      </c>
      <c r="B206" s="13">
        <v>431</v>
      </c>
      <c r="C206" s="13"/>
      <c r="D206" s="14" t="s">
        <v>36</v>
      </c>
      <c r="E206" s="13" t="s">
        <v>16</v>
      </c>
      <c r="F206" s="19">
        <v>3</v>
      </c>
      <c r="G206" s="20"/>
      <c r="I206" s="1"/>
      <c r="J206" s="1"/>
    </row>
    <row r="207" spans="1:10" x14ac:dyDescent="0.25">
      <c r="A207" s="13" t="str">
        <f>B207&amp;"_"&amp;COUNTIF($B$10:B207,B207)</f>
        <v>431_3</v>
      </c>
      <c r="B207" s="13">
        <v>431</v>
      </c>
      <c r="C207" s="13"/>
      <c r="D207" s="14" t="s">
        <v>13</v>
      </c>
      <c r="E207" s="13" t="s">
        <v>14</v>
      </c>
      <c r="F207" s="19">
        <v>1</v>
      </c>
      <c r="G207" s="20"/>
      <c r="I207" s="1"/>
      <c r="J207" s="1"/>
    </row>
    <row r="208" spans="1:10" x14ac:dyDescent="0.25">
      <c r="A208" s="13" t="str">
        <f>B208&amp;"_"&amp;COUNTIF($B$10:B208,B208)</f>
        <v>432_1</v>
      </c>
      <c r="B208" s="13">
        <v>432</v>
      </c>
      <c r="C208" s="13"/>
      <c r="D208" s="14" t="s">
        <v>13</v>
      </c>
      <c r="E208" s="13" t="s">
        <v>13</v>
      </c>
      <c r="F208" s="19">
        <v>2</v>
      </c>
      <c r="G208" s="20"/>
      <c r="I208" s="1"/>
      <c r="J208" s="1"/>
    </row>
    <row r="209" spans="1:10" x14ac:dyDescent="0.25">
      <c r="A209" s="13" t="str">
        <f>B209&amp;"_"&amp;COUNTIF($B$10:B209,B209)</f>
        <v>433_1</v>
      </c>
      <c r="B209" s="13">
        <v>433</v>
      </c>
      <c r="C209" s="13"/>
      <c r="D209" s="14" t="s">
        <v>13</v>
      </c>
      <c r="E209" s="13" t="s">
        <v>13</v>
      </c>
      <c r="F209" s="19">
        <v>1</v>
      </c>
      <c r="G209" s="20"/>
      <c r="I209" s="1"/>
      <c r="J209" s="1"/>
    </row>
    <row r="210" spans="1:10" x14ac:dyDescent="0.25">
      <c r="A210" s="13" t="str">
        <f>B210&amp;"_"&amp;COUNTIF($B$10:B210,B210)</f>
        <v>435_1</v>
      </c>
      <c r="B210" s="13">
        <v>435</v>
      </c>
      <c r="C210" s="13"/>
      <c r="D210" s="14" t="s">
        <v>13</v>
      </c>
      <c r="E210" s="13" t="s">
        <v>13</v>
      </c>
      <c r="F210" s="19">
        <v>1</v>
      </c>
      <c r="G210" s="20"/>
      <c r="I210" s="1"/>
      <c r="J210" s="1"/>
    </row>
    <row r="211" spans="1:10" x14ac:dyDescent="0.25">
      <c r="A211" s="13" t="str">
        <f>B211&amp;"_"&amp;COUNTIF($B$10:B211,B211)</f>
        <v>437_1</v>
      </c>
      <c r="B211" s="13">
        <v>437</v>
      </c>
      <c r="C211" s="13"/>
      <c r="D211" s="14" t="s">
        <v>13</v>
      </c>
      <c r="E211" s="13" t="s">
        <v>13</v>
      </c>
      <c r="F211" s="19">
        <v>1</v>
      </c>
      <c r="G211" s="20"/>
      <c r="I211" s="1"/>
      <c r="J211" s="1"/>
    </row>
    <row r="212" spans="1:10" x14ac:dyDescent="0.25">
      <c r="A212" s="13" t="str">
        <f>B212&amp;"_"&amp;COUNTIF($B$10:B212,B212)</f>
        <v>438_1</v>
      </c>
      <c r="B212" s="13">
        <v>438</v>
      </c>
      <c r="C212" s="13"/>
      <c r="D212" s="14" t="s">
        <v>13</v>
      </c>
      <c r="E212" s="13" t="s">
        <v>14</v>
      </c>
      <c r="F212" s="19">
        <v>1</v>
      </c>
      <c r="G212" s="20"/>
      <c r="I212" s="1"/>
      <c r="J212" s="1"/>
    </row>
    <row r="213" spans="1:10" x14ac:dyDescent="0.25">
      <c r="A213" s="13" t="str">
        <f>B213&amp;"_"&amp;COUNTIF($B$10:B213,B213)</f>
        <v>438_2</v>
      </c>
      <c r="B213" s="13">
        <v>438</v>
      </c>
      <c r="C213" s="13"/>
      <c r="D213" s="14" t="s">
        <v>13</v>
      </c>
      <c r="E213" s="13" t="s">
        <v>13</v>
      </c>
      <c r="F213" s="19">
        <v>1</v>
      </c>
      <c r="G213" s="20"/>
      <c r="I213" s="1"/>
      <c r="J213" s="1"/>
    </row>
    <row r="214" spans="1:10" x14ac:dyDescent="0.25">
      <c r="A214" s="13" t="str">
        <f>B214&amp;"_"&amp;COUNTIF($B$10:B214,B214)</f>
        <v>439_1</v>
      </c>
      <c r="B214" s="13">
        <v>439</v>
      </c>
      <c r="C214" s="13"/>
      <c r="D214" s="14" t="s">
        <v>13</v>
      </c>
      <c r="E214" s="13" t="s">
        <v>13</v>
      </c>
      <c r="F214" s="19">
        <v>1</v>
      </c>
      <c r="G214" s="20"/>
      <c r="I214" s="1"/>
      <c r="J214" s="1"/>
    </row>
    <row r="215" spans="1:10" x14ac:dyDescent="0.25">
      <c r="A215" s="13" t="str">
        <f>B215&amp;"_"&amp;COUNTIF($B$10:B215,B215)</f>
        <v>443_1</v>
      </c>
      <c r="B215" s="13">
        <v>443</v>
      </c>
      <c r="C215" s="13"/>
      <c r="D215" s="14" t="s">
        <v>13</v>
      </c>
      <c r="E215" s="13" t="s">
        <v>13</v>
      </c>
      <c r="F215" s="19">
        <v>1</v>
      </c>
      <c r="G215" s="20"/>
      <c r="I215" s="1"/>
      <c r="J215" s="1"/>
    </row>
    <row r="216" spans="1:10" x14ac:dyDescent="0.25">
      <c r="A216" s="13" t="str">
        <f>B216&amp;"_"&amp;COUNTIF($B$10:B216,B216)</f>
        <v>444_1</v>
      </c>
      <c r="B216" s="13">
        <v>444</v>
      </c>
      <c r="C216" s="13"/>
      <c r="D216" s="14" t="s">
        <v>13</v>
      </c>
      <c r="E216" s="13" t="s">
        <v>13</v>
      </c>
      <c r="F216" s="19">
        <v>1</v>
      </c>
      <c r="G216" s="20"/>
      <c r="I216" s="1"/>
      <c r="J216" s="1"/>
    </row>
    <row r="217" spans="1:10" x14ac:dyDescent="0.25">
      <c r="A217" s="13" t="str">
        <f>B217&amp;"_"&amp;COUNTIF($B$10:B217,B217)</f>
        <v>445_1</v>
      </c>
      <c r="B217" s="13">
        <v>445</v>
      </c>
      <c r="C217" s="13"/>
      <c r="D217" s="14" t="s">
        <v>13</v>
      </c>
      <c r="E217" s="13" t="s">
        <v>13</v>
      </c>
      <c r="F217" s="19">
        <v>1</v>
      </c>
      <c r="G217" s="20"/>
      <c r="I217" s="1"/>
      <c r="J217" s="1"/>
    </row>
    <row r="218" spans="1:10" x14ac:dyDescent="0.25">
      <c r="A218" s="13" t="str">
        <f>B218&amp;"_"&amp;COUNTIF($B$10:B218,B218)</f>
        <v>446_1</v>
      </c>
      <c r="B218" s="13">
        <v>446</v>
      </c>
      <c r="C218" s="13"/>
      <c r="D218" s="14" t="s">
        <v>13</v>
      </c>
      <c r="E218" s="13" t="s">
        <v>13</v>
      </c>
      <c r="F218" s="19">
        <v>1</v>
      </c>
      <c r="G218" s="20"/>
      <c r="I218" s="1"/>
      <c r="J218" s="1"/>
    </row>
    <row r="219" spans="1:10" x14ac:dyDescent="0.25">
      <c r="A219" s="13" t="str">
        <f>B219&amp;"_"&amp;COUNTIF($B$10:B219,B219)</f>
        <v>447_1</v>
      </c>
      <c r="B219" s="13">
        <v>447</v>
      </c>
      <c r="C219" s="13"/>
      <c r="D219" s="14" t="s">
        <v>13</v>
      </c>
      <c r="E219" s="13" t="s">
        <v>13</v>
      </c>
      <c r="F219" s="19">
        <v>1</v>
      </c>
      <c r="G219" s="20"/>
      <c r="I219" s="1"/>
      <c r="J219" s="1"/>
    </row>
    <row r="220" spans="1:10" x14ac:dyDescent="0.25">
      <c r="A220" s="13" t="str">
        <f>B220&amp;"_"&amp;COUNTIF($B$10:B220,B220)</f>
        <v>451_1</v>
      </c>
      <c r="B220" s="13">
        <v>451</v>
      </c>
      <c r="C220" s="13"/>
      <c r="D220" s="14" t="s">
        <v>13</v>
      </c>
      <c r="E220" s="13" t="s">
        <v>14</v>
      </c>
      <c r="F220" s="19">
        <v>1</v>
      </c>
      <c r="G220" s="20"/>
      <c r="I220" s="1"/>
      <c r="J220" s="1"/>
    </row>
    <row r="221" spans="1:10" x14ac:dyDescent="0.25">
      <c r="A221" s="13" t="str">
        <f>B221&amp;"_"&amp;COUNTIF($B$10:B221,B221)</f>
        <v>454_1</v>
      </c>
      <c r="B221" s="13">
        <v>454</v>
      </c>
      <c r="C221" s="13"/>
      <c r="D221" s="14" t="s">
        <v>13</v>
      </c>
      <c r="E221" s="13" t="s">
        <v>13</v>
      </c>
      <c r="F221" s="19">
        <v>1</v>
      </c>
      <c r="G221" s="20"/>
      <c r="I221" s="1"/>
      <c r="J221" s="1"/>
    </row>
    <row r="222" spans="1:10" x14ac:dyDescent="0.25">
      <c r="A222" s="13" t="str">
        <f>B222&amp;"_"&amp;COUNTIF($B$10:B222,B222)</f>
        <v>461_1</v>
      </c>
      <c r="B222" s="13">
        <v>461</v>
      </c>
      <c r="C222" s="13"/>
      <c r="D222" s="14" t="s">
        <v>13</v>
      </c>
      <c r="E222" s="13" t="s">
        <v>13</v>
      </c>
      <c r="F222" s="19">
        <v>1</v>
      </c>
      <c r="G222" s="20"/>
      <c r="I222" s="1"/>
      <c r="J222" s="1"/>
    </row>
    <row r="223" spans="1:10" x14ac:dyDescent="0.25">
      <c r="A223" s="13" t="str">
        <f>B223&amp;"_"&amp;COUNTIF($B$10:B223,B223)</f>
        <v>461_2</v>
      </c>
      <c r="B223" s="13">
        <v>461</v>
      </c>
      <c r="C223" s="13"/>
      <c r="D223" s="14" t="s">
        <v>13</v>
      </c>
      <c r="E223" s="13" t="s">
        <v>14</v>
      </c>
      <c r="F223" s="19">
        <v>1</v>
      </c>
      <c r="G223" s="20"/>
      <c r="I223" s="1"/>
      <c r="J223" s="1"/>
    </row>
    <row r="224" spans="1:10" x14ac:dyDescent="0.25">
      <c r="A224" s="13" t="str">
        <f>B224&amp;"_"&amp;COUNTIF($B$10:B224,B224)</f>
        <v>462_1</v>
      </c>
      <c r="B224" s="13">
        <v>462</v>
      </c>
      <c r="C224" s="13"/>
      <c r="D224" s="14" t="s">
        <v>13</v>
      </c>
      <c r="E224" s="13" t="s">
        <v>13</v>
      </c>
      <c r="F224" s="19">
        <v>1</v>
      </c>
      <c r="G224" s="20"/>
      <c r="I224" s="1"/>
      <c r="J224" s="1"/>
    </row>
    <row r="225" spans="1:10" x14ac:dyDescent="0.25">
      <c r="A225" s="13" t="str">
        <f>B225&amp;"_"&amp;COUNTIF($B$10:B225,B225)</f>
        <v>465_1</v>
      </c>
      <c r="B225" s="13">
        <v>465</v>
      </c>
      <c r="C225" s="13"/>
      <c r="D225" s="14" t="s">
        <v>13</v>
      </c>
      <c r="E225" s="13" t="s">
        <v>13</v>
      </c>
      <c r="F225" s="19">
        <v>1</v>
      </c>
      <c r="G225" s="20"/>
      <c r="I225" s="1"/>
      <c r="J225" s="1"/>
    </row>
    <row r="226" spans="1:10" x14ac:dyDescent="0.25">
      <c r="A226" s="13" t="str">
        <f>B226&amp;"_"&amp;COUNTIF($B$10:B226,B226)</f>
        <v>469_1</v>
      </c>
      <c r="B226" s="13">
        <v>469</v>
      </c>
      <c r="C226" s="13"/>
      <c r="D226" s="14" t="s">
        <v>13</v>
      </c>
      <c r="E226" s="13" t="s">
        <v>13</v>
      </c>
      <c r="F226" s="19">
        <v>1</v>
      </c>
      <c r="G226" s="20"/>
      <c r="I226" s="1"/>
      <c r="J226" s="1"/>
    </row>
    <row r="227" spans="1:10" x14ac:dyDescent="0.25">
      <c r="A227" s="13" t="str">
        <f>B227&amp;"_"&amp;COUNTIF($B$10:B227,B227)</f>
        <v>470_1</v>
      </c>
      <c r="B227" s="13">
        <v>470</v>
      </c>
      <c r="C227" s="13"/>
      <c r="D227" s="14" t="s">
        <v>13</v>
      </c>
      <c r="E227" s="13" t="s">
        <v>13</v>
      </c>
      <c r="F227" s="19">
        <v>1</v>
      </c>
      <c r="G227" s="20"/>
      <c r="I227" s="1"/>
      <c r="J227" s="1"/>
    </row>
    <row r="228" spans="1:10" x14ac:dyDescent="0.25">
      <c r="A228" s="13" t="str">
        <f>B228&amp;"_"&amp;COUNTIF($B$10:B228,B228)</f>
        <v>470_2</v>
      </c>
      <c r="B228" s="13">
        <v>470</v>
      </c>
      <c r="C228" s="13"/>
      <c r="D228" s="14" t="s">
        <v>13</v>
      </c>
      <c r="E228" s="13" t="s">
        <v>14</v>
      </c>
      <c r="F228" s="19">
        <v>1</v>
      </c>
      <c r="G228" s="20"/>
      <c r="I228" s="1"/>
      <c r="J228" s="1"/>
    </row>
    <row r="229" spans="1:10" x14ac:dyDescent="0.25">
      <c r="A229" s="13" t="str">
        <f>B229&amp;"_"&amp;COUNTIF($B$10:B229,B229)</f>
        <v>471_1</v>
      </c>
      <c r="B229" s="13">
        <v>471</v>
      </c>
      <c r="C229" s="13"/>
      <c r="D229" s="14" t="s">
        <v>13</v>
      </c>
      <c r="E229" s="13" t="s">
        <v>13</v>
      </c>
      <c r="F229" s="19">
        <v>1</v>
      </c>
      <c r="G229" s="20"/>
      <c r="I229" s="1"/>
      <c r="J229" s="1"/>
    </row>
    <row r="230" spans="1:10" x14ac:dyDescent="0.25">
      <c r="A230" s="13" t="str">
        <f>B230&amp;"_"&amp;COUNTIF($B$10:B230,B230)</f>
        <v>476_1</v>
      </c>
      <c r="B230" s="13">
        <v>476</v>
      </c>
      <c r="C230" s="13"/>
      <c r="D230" s="14" t="s">
        <v>13</v>
      </c>
      <c r="E230" s="13" t="s">
        <v>13</v>
      </c>
      <c r="F230" s="19">
        <v>2</v>
      </c>
      <c r="G230" s="20"/>
      <c r="I230" s="1"/>
      <c r="J230" s="1"/>
    </row>
    <row r="231" spans="1:10" x14ac:dyDescent="0.25">
      <c r="A231" s="13" t="str">
        <f>B231&amp;"_"&amp;COUNTIF($B$10:B231,B231)</f>
        <v>477_1</v>
      </c>
      <c r="B231" s="13">
        <v>477</v>
      </c>
      <c r="C231" s="13"/>
      <c r="D231" s="14" t="s">
        <v>13</v>
      </c>
      <c r="E231" s="13" t="s">
        <v>13</v>
      </c>
      <c r="F231" s="19">
        <v>2</v>
      </c>
      <c r="G231" s="20"/>
      <c r="I231" s="1"/>
      <c r="J231" s="1"/>
    </row>
    <row r="232" spans="1:10" x14ac:dyDescent="0.25">
      <c r="A232" s="13" t="str">
        <f>B232&amp;"_"&amp;COUNTIF($B$10:B232,B232)</f>
        <v>478_1</v>
      </c>
      <c r="B232" s="13">
        <v>478</v>
      </c>
      <c r="C232" s="13"/>
      <c r="D232" s="14" t="s">
        <v>13</v>
      </c>
      <c r="E232" s="13" t="s">
        <v>14</v>
      </c>
      <c r="F232" s="19">
        <v>1</v>
      </c>
      <c r="G232" s="20"/>
      <c r="I232" s="1"/>
      <c r="J232" s="1"/>
    </row>
    <row r="233" spans="1:10" x14ac:dyDescent="0.25">
      <c r="A233" s="13" t="str">
        <f>B233&amp;"_"&amp;COUNTIF($B$10:B233,B233)</f>
        <v>480_1</v>
      </c>
      <c r="B233" s="13">
        <v>480</v>
      </c>
      <c r="C233" s="13"/>
      <c r="D233" s="14" t="s">
        <v>13</v>
      </c>
      <c r="E233" s="13" t="s">
        <v>13</v>
      </c>
      <c r="F233" s="19">
        <v>1</v>
      </c>
      <c r="G233" s="20"/>
      <c r="I233" s="1"/>
      <c r="J233" s="1"/>
    </row>
    <row r="234" spans="1:10" x14ac:dyDescent="0.25">
      <c r="A234" s="13"/>
      <c r="B234" s="13">
        <v>481</v>
      </c>
      <c r="C234" s="13"/>
      <c r="D234" s="14" t="s">
        <v>13</v>
      </c>
      <c r="E234" s="13" t="s">
        <v>14</v>
      </c>
      <c r="F234" s="19">
        <v>2</v>
      </c>
      <c r="G234" s="20"/>
      <c r="I234" s="1"/>
      <c r="J234" s="1"/>
    </row>
    <row r="235" spans="1:10" x14ac:dyDescent="0.25">
      <c r="A235" s="13" t="str">
        <f>B235&amp;"_"&amp;COUNTIF($B$10:B235,B235)</f>
        <v>483_1</v>
      </c>
      <c r="B235" s="13">
        <v>483</v>
      </c>
      <c r="C235" s="13"/>
      <c r="D235" s="14" t="s">
        <v>13</v>
      </c>
      <c r="E235" s="13" t="s">
        <v>13</v>
      </c>
      <c r="F235" s="19">
        <v>2</v>
      </c>
      <c r="G235" s="20"/>
      <c r="I235" s="1"/>
      <c r="J235" s="1"/>
    </row>
    <row r="236" spans="1:10" x14ac:dyDescent="0.25">
      <c r="A236" s="13" t="str">
        <f>B236&amp;"_"&amp;COUNTIF($B$10:B236,B236)</f>
        <v>484_1</v>
      </c>
      <c r="B236" s="13">
        <v>484</v>
      </c>
      <c r="C236" s="13"/>
      <c r="D236" s="14" t="s">
        <v>13</v>
      </c>
      <c r="E236" s="13" t="s">
        <v>13</v>
      </c>
      <c r="F236" s="19">
        <v>1</v>
      </c>
      <c r="G236" s="20"/>
      <c r="I236" s="1"/>
      <c r="J236" s="1"/>
    </row>
    <row r="237" spans="1:10" x14ac:dyDescent="0.25">
      <c r="A237" s="13" t="str">
        <f>B237&amp;"_"&amp;COUNTIF($B$10:B237,B237)</f>
        <v>493_1</v>
      </c>
      <c r="B237" s="13">
        <v>493</v>
      </c>
      <c r="C237" s="13"/>
      <c r="D237" s="14" t="s">
        <v>13</v>
      </c>
      <c r="E237" s="13" t="s">
        <v>13</v>
      </c>
      <c r="F237" s="19">
        <v>1</v>
      </c>
      <c r="G237" s="20"/>
      <c r="I237" s="1"/>
      <c r="J237" s="1"/>
    </row>
    <row r="238" spans="1:10" x14ac:dyDescent="0.25">
      <c r="A238" s="13" t="str">
        <f>B238&amp;"_"&amp;COUNTIF($B$10:B238,B238)</f>
        <v>497_1</v>
      </c>
      <c r="B238" s="13">
        <v>497</v>
      </c>
      <c r="C238" s="13"/>
      <c r="D238" s="14" t="s">
        <v>13</v>
      </c>
      <c r="E238" s="13" t="s">
        <v>13</v>
      </c>
      <c r="F238" s="19">
        <v>1</v>
      </c>
      <c r="G238" s="20"/>
      <c r="I238" s="1"/>
      <c r="J238" s="1"/>
    </row>
    <row r="239" spans="1:10" x14ac:dyDescent="0.25">
      <c r="A239" s="13" t="str">
        <f>B239&amp;"_"&amp;COUNTIF($B$10:B239,B239)</f>
        <v>499_1</v>
      </c>
      <c r="B239" s="13">
        <v>499</v>
      </c>
      <c r="C239" s="13"/>
      <c r="D239" s="14" t="s">
        <v>13</v>
      </c>
      <c r="E239" s="13" t="s">
        <v>13</v>
      </c>
      <c r="F239" s="19">
        <v>1</v>
      </c>
      <c r="G239" s="20"/>
      <c r="I239" s="1"/>
      <c r="J239" s="1"/>
    </row>
    <row r="240" spans="1:10" x14ac:dyDescent="0.25">
      <c r="A240" s="13" t="str">
        <f>B240&amp;"_"&amp;COUNTIF($B$10:B240,B240)</f>
        <v>507_1</v>
      </c>
      <c r="B240" s="13">
        <v>507</v>
      </c>
      <c r="C240" s="13"/>
      <c r="D240" s="14" t="s">
        <v>13</v>
      </c>
      <c r="E240" s="13" t="s">
        <v>14</v>
      </c>
      <c r="F240" s="19">
        <v>1</v>
      </c>
      <c r="G240" s="20"/>
      <c r="I240" s="1"/>
      <c r="J240" s="1"/>
    </row>
    <row r="241" spans="1:10" x14ac:dyDescent="0.25">
      <c r="A241" s="13" t="str">
        <f>B241&amp;"_"&amp;COUNTIF($B$10:B241,B241)</f>
        <v>511_1</v>
      </c>
      <c r="B241" s="13">
        <v>511</v>
      </c>
      <c r="C241" s="13"/>
      <c r="D241" s="14" t="s">
        <v>13</v>
      </c>
      <c r="E241" s="13" t="s">
        <v>13</v>
      </c>
      <c r="F241" s="19">
        <v>1</v>
      </c>
      <c r="G241" s="20"/>
      <c r="I241" s="1"/>
      <c r="J241" s="1"/>
    </row>
    <row r="242" spans="1:10" x14ac:dyDescent="0.25">
      <c r="A242" s="13" t="str">
        <f>B242&amp;"_"&amp;COUNTIF($B$10:B242,B242)</f>
        <v>512_1</v>
      </c>
      <c r="B242" s="13">
        <v>512</v>
      </c>
      <c r="C242" s="13"/>
      <c r="D242" s="14" t="s">
        <v>13</v>
      </c>
      <c r="E242" s="13" t="s">
        <v>13</v>
      </c>
      <c r="F242" s="19">
        <v>1</v>
      </c>
      <c r="G242" s="20"/>
      <c r="I242" s="1"/>
      <c r="J242" s="1"/>
    </row>
    <row r="243" spans="1:10" x14ac:dyDescent="0.25">
      <c r="A243" s="13" t="str">
        <f>B243&amp;"_"&amp;COUNTIF($B$10:B243,B243)</f>
        <v>513_1</v>
      </c>
      <c r="B243" s="13">
        <v>513</v>
      </c>
      <c r="C243" s="13"/>
      <c r="D243" s="14" t="s">
        <v>13</v>
      </c>
      <c r="E243" s="13" t="s">
        <v>13</v>
      </c>
      <c r="F243" s="19">
        <v>1</v>
      </c>
      <c r="G243" s="20"/>
      <c r="I243" s="1"/>
      <c r="J243" s="1"/>
    </row>
    <row r="244" spans="1:10" x14ac:dyDescent="0.25">
      <c r="A244" s="13" t="str">
        <f>B244&amp;"_"&amp;COUNTIF($B$10:B244,B244)</f>
        <v>518_1</v>
      </c>
      <c r="B244" s="13">
        <v>518</v>
      </c>
      <c r="C244" s="13"/>
      <c r="D244" s="14" t="s">
        <v>13</v>
      </c>
      <c r="E244" s="13" t="s">
        <v>13</v>
      </c>
      <c r="F244" s="19">
        <v>1</v>
      </c>
      <c r="G244" s="20"/>
      <c r="I244" s="1"/>
      <c r="J244" s="1"/>
    </row>
    <row r="245" spans="1:10" x14ac:dyDescent="0.25">
      <c r="A245" s="13" t="str">
        <f>B245&amp;"_"&amp;COUNTIF($B$10:B245,B245)</f>
        <v>519_1</v>
      </c>
      <c r="B245" s="13">
        <v>519</v>
      </c>
      <c r="C245" s="13"/>
      <c r="D245" s="14" t="s">
        <v>13</v>
      </c>
      <c r="E245" s="13" t="s">
        <v>13</v>
      </c>
      <c r="F245" s="19">
        <v>1</v>
      </c>
      <c r="G245" s="20"/>
      <c r="I245" s="1"/>
      <c r="J245" s="1"/>
    </row>
    <row r="246" spans="1:10" x14ac:dyDescent="0.25">
      <c r="A246" s="13" t="str">
        <f>B246&amp;"_"&amp;COUNTIF($B$10:B246,B246)</f>
        <v>520_1</v>
      </c>
      <c r="B246" s="13">
        <v>520</v>
      </c>
      <c r="C246" s="13"/>
      <c r="D246" s="14" t="s">
        <v>13</v>
      </c>
      <c r="E246" s="13" t="s">
        <v>13</v>
      </c>
      <c r="F246" s="19">
        <v>4</v>
      </c>
      <c r="G246" s="20"/>
      <c r="I246" s="1"/>
      <c r="J246" s="1"/>
    </row>
    <row r="247" spans="1:10" x14ac:dyDescent="0.25">
      <c r="A247" s="13" t="str">
        <f>B247&amp;"_"&amp;COUNTIF($B$10:B247,B247)</f>
        <v>521_1</v>
      </c>
      <c r="B247" s="13">
        <v>521</v>
      </c>
      <c r="C247" s="13"/>
      <c r="D247" s="14" t="s">
        <v>24</v>
      </c>
      <c r="E247" s="13" t="s">
        <v>13</v>
      </c>
      <c r="F247" s="19">
        <v>1</v>
      </c>
      <c r="G247" s="20"/>
      <c r="I247" s="1"/>
      <c r="J247" s="1"/>
    </row>
    <row r="248" spans="1:10" x14ac:dyDescent="0.25">
      <c r="A248" s="13" t="str">
        <f>B248&amp;"_"&amp;COUNTIF($B$10:B248,B248)</f>
        <v>524_1</v>
      </c>
      <c r="B248" s="13">
        <v>524</v>
      </c>
      <c r="C248" s="13"/>
      <c r="D248" s="14" t="s">
        <v>13</v>
      </c>
      <c r="E248" s="13" t="s">
        <v>13</v>
      </c>
      <c r="F248" s="19">
        <v>2</v>
      </c>
      <c r="G248" s="20"/>
      <c r="I248" s="1"/>
      <c r="J248" s="1"/>
    </row>
    <row r="249" spans="1:10" x14ac:dyDescent="0.25">
      <c r="A249" s="13" t="str">
        <f>B249&amp;"_"&amp;COUNTIF($B$10:B249,B249)</f>
        <v>525_1</v>
      </c>
      <c r="B249" s="13">
        <v>525</v>
      </c>
      <c r="C249" s="13"/>
      <c r="D249" s="14" t="s">
        <v>13</v>
      </c>
      <c r="E249" s="13" t="s">
        <v>13</v>
      </c>
      <c r="F249" s="19">
        <v>1</v>
      </c>
      <c r="G249" s="20"/>
      <c r="I249" s="1"/>
      <c r="J249" s="1"/>
    </row>
    <row r="250" spans="1:10" x14ac:dyDescent="0.25">
      <c r="A250" s="13" t="str">
        <f>B250&amp;"_"&amp;COUNTIF($B$10:B250,B250)</f>
        <v>532_1</v>
      </c>
      <c r="B250" s="13">
        <v>532</v>
      </c>
      <c r="C250" s="13"/>
      <c r="D250" s="14" t="s">
        <v>13</v>
      </c>
      <c r="E250" s="13" t="s">
        <v>13</v>
      </c>
      <c r="F250" s="19">
        <v>1</v>
      </c>
      <c r="G250" s="20"/>
      <c r="I250" s="1"/>
      <c r="J250" s="1"/>
    </row>
    <row r="251" spans="1:10" x14ac:dyDescent="0.25">
      <c r="A251" s="13" t="str">
        <f>B251&amp;"_"&amp;COUNTIF($B$10:B251,B251)</f>
        <v>533_1</v>
      </c>
      <c r="B251" s="13">
        <v>533</v>
      </c>
      <c r="C251" s="13"/>
      <c r="D251" s="14" t="s">
        <v>13</v>
      </c>
      <c r="E251" s="13" t="s">
        <v>13</v>
      </c>
      <c r="F251" s="19">
        <v>1</v>
      </c>
      <c r="G251" s="20"/>
      <c r="I251" s="1"/>
      <c r="J251" s="1"/>
    </row>
    <row r="252" spans="1:10" x14ac:dyDescent="0.25">
      <c r="A252" s="13" t="str">
        <f>B252&amp;"_"&amp;COUNTIF($B$10:B252,B252)</f>
        <v>538_1</v>
      </c>
      <c r="B252" s="13">
        <v>538</v>
      </c>
      <c r="C252" s="13"/>
      <c r="D252" s="14" t="s">
        <v>23</v>
      </c>
      <c r="E252" s="13" t="s">
        <v>16</v>
      </c>
      <c r="F252" s="19">
        <v>1</v>
      </c>
      <c r="G252" s="20"/>
      <c r="I252" s="1"/>
      <c r="J252" s="1"/>
    </row>
    <row r="253" spans="1:10" x14ac:dyDescent="0.25">
      <c r="A253" s="13" t="str">
        <f>B253&amp;"_"&amp;COUNTIF($B$10:B253,B253)</f>
        <v>538_2</v>
      </c>
      <c r="B253" s="13">
        <v>538</v>
      </c>
      <c r="C253" s="13"/>
      <c r="D253" s="14" t="s">
        <v>37</v>
      </c>
      <c r="E253" s="13" t="s">
        <v>16</v>
      </c>
      <c r="F253" s="19">
        <v>1</v>
      </c>
      <c r="G253" s="20"/>
      <c r="I253" s="1"/>
      <c r="J253" s="1"/>
    </row>
    <row r="254" spans="1:10" x14ac:dyDescent="0.25">
      <c r="A254" s="13" t="str">
        <f>B254&amp;"_"&amp;COUNTIF($B$10:B254,B254)</f>
        <v>540_1</v>
      </c>
      <c r="B254" s="13">
        <v>540</v>
      </c>
      <c r="C254" s="13"/>
      <c r="D254" s="14" t="s">
        <v>13</v>
      </c>
      <c r="E254" s="13" t="s">
        <v>13</v>
      </c>
      <c r="F254" s="19">
        <v>1</v>
      </c>
      <c r="G254" s="20"/>
      <c r="I254" s="1"/>
      <c r="J254" s="1"/>
    </row>
    <row r="255" spans="1:10" x14ac:dyDescent="0.25">
      <c r="A255" s="13" t="str">
        <f>B255&amp;"_"&amp;COUNTIF($B$10:B255,B255)</f>
        <v>541_1</v>
      </c>
      <c r="B255" s="13">
        <v>541</v>
      </c>
      <c r="C255" s="13"/>
      <c r="D255" s="14" t="s">
        <v>13</v>
      </c>
      <c r="E255" s="13" t="s">
        <v>13</v>
      </c>
      <c r="F255" s="19">
        <v>1</v>
      </c>
      <c r="G255" s="20"/>
      <c r="I255" s="1"/>
      <c r="J255" s="1"/>
    </row>
    <row r="256" spans="1:10" x14ac:dyDescent="0.25">
      <c r="A256" s="13" t="str">
        <f>B256&amp;"_"&amp;COUNTIF($B$10:B256,B256)</f>
        <v>543_1</v>
      </c>
      <c r="B256" s="13">
        <v>543</v>
      </c>
      <c r="C256" s="13"/>
      <c r="D256" s="14" t="s">
        <v>13</v>
      </c>
      <c r="E256" s="13" t="s">
        <v>13</v>
      </c>
      <c r="F256" s="19">
        <v>1</v>
      </c>
      <c r="G256" s="20"/>
      <c r="I256" s="1"/>
      <c r="J256" s="1"/>
    </row>
    <row r="257" spans="1:10" x14ac:dyDescent="0.25">
      <c r="A257" s="13" t="str">
        <f>B257&amp;"_"&amp;COUNTIF($B$10:B257,B257)</f>
        <v>553_1</v>
      </c>
      <c r="B257" s="13">
        <v>553</v>
      </c>
      <c r="C257" s="13"/>
      <c r="D257" s="14" t="s">
        <v>13</v>
      </c>
      <c r="E257" s="13" t="s">
        <v>14</v>
      </c>
      <c r="F257" s="19">
        <v>1</v>
      </c>
      <c r="G257" s="20"/>
      <c r="I257" s="1"/>
      <c r="J257" s="1"/>
    </row>
    <row r="258" spans="1:10" x14ac:dyDescent="0.25">
      <c r="A258" s="13" t="str">
        <f>B258&amp;"_"&amp;COUNTIF($B$10:B258,B258)</f>
        <v>571_1</v>
      </c>
      <c r="B258" s="13">
        <v>571</v>
      </c>
      <c r="C258" s="13"/>
      <c r="D258" s="14" t="s">
        <v>13</v>
      </c>
      <c r="E258" s="13" t="s">
        <v>13</v>
      </c>
      <c r="F258" s="19">
        <v>1</v>
      </c>
      <c r="G258" s="20"/>
      <c r="I258" s="1"/>
      <c r="J258" s="1"/>
    </row>
    <row r="259" spans="1:10" x14ac:dyDescent="0.25">
      <c r="A259" s="13" t="str">
        <f>B259&amp;"_"&amp;COUNTIF($B$10:B259,B259)</f>
        <v>575_1</v>
      </c>
      <c r="B259" s="13">
        <v>575</v>
      </c>
      <c r="C259" s="13"/>
      <c r="D259" s="14" t="s">
        <v>13</v>
      </c>
      <c r="E259" s="13" t="s">
        <v>13</v>
      </c>
      <c r="F259" s="19">
        <v>1</v>
      </c>
      <c r="G259" s="20"/>
      <c r="I259" s="1"/>
      <c r="J259" s="1"/>
    </row>
    <row r="260" spans="1:10" x14ac:dyDescent="0.25">
      <c r="A260" s="13" t="str">
        <f>B260&amp;"_"&amp;COUNTIF($B$10:B260,B260)</f>
        <v>576_1</v>
      </c>
      <c r="B260" s="13">
        <v>576</v>
      </c>
      <c r="C260" s="13"/>
      <c r="D260" s="14" t="s">
        <v>13</v>
      </c>
      <c r="E260" s="13" t="s">
        <v>14</v>
      </c>
      <c r="F260" s="19">
        <v>1</v>
      </c>
      <c r="G260" s="20"/>
      <c r="I260" s="1"/>
      <c r="J260" s="1"/>
    </row>
    <row r="261" spans="1:10" x14ac:dyDescent="0.25">
      <c r="A261" s="13" t="str">
        <f>B261&amp;"_"&amp;COUNTIF($B$10:B261,B261)</f>
        <v>583_1</v>
      </c>
      <c r="B261" s="13">
        <v>583</v>
      </c>
      <c r="C261" s="13"/>
      <c r="D261" s="14" t="s">
        <v>13</v>
      </c>
      <c r="E261" s="13" t="s">
        <v>13</v>
      </c>
      <c r="F261" s="19">
        <v>1</v>
      </c>
      <c r="G261" s="20"/>
      <c r="I261" s="1"/>
      <c r="J261" s="1"/>
    </row>
    <row r="262" spans="1:10" x14ac:dyDescent="0.25">
      <c r="A262" s="13" t="str">
        <f>B262&amp;"_"&amp;COUNTIF($B$10:B262,B262)</f>
        <v>584_1</v>
      </c>
      <c r="B262" s="13">
        <v>584</v>
      </c>
      <c r="C262" s="13"/>
      <c r="D262" s="14" t="s">
        <v>38</v>
      </c>
      <c r="E262" s="13" t="s">
        <v>13</v>
      </c>
      <c r="F262" s="19">
        <v>1</v>
      </c>
      <c r="G262" s="20"/>
      <c r="I262" s="1"/>
      <c r="J262" s="1"/>
    </row>
    <row r="263" spans="1:10" x14ac:dyDescent="0.25">
      <c r="A263" s="13" t="str">
        <f>B263&amp;"_"&amp;COUNTIF($B$10:B263,B263)</f>
        <v>584_2</v>
      </c>
      <c r="B263" s="13">
        <v>584</v>
      </c>
      <c r="C263" s="13"/>
      <c r="D263" s="14" t="s">
        <v>13</v>
      </c>
      <c r="E263" s="13" t="s">
        <v>13</v>
      </c>
      <c r="F263" s="19">
        <v>2</v>
      </c>
      <c r="G263" s="20"/>
      <c r="I263" s="1"/>
      <c r="J263" s="1"/>
    </row>
    <row r="264" spans="1:10" x14ac:dyDescent="0.25">
      <c r="A264" s="13" t="str">
        <f>B264&amp;"_"&amp;COUNTIF($B$10:B264,B264)</f>
        <v>600_1</v>
      </c>
      <c r="B264" s="13">
        <v>600</v>
      </c>
      <c r="C264" s="13"/>
      <c r="D264" s="14" t="s">
        <v>13</v>
      </c>
      <c r="E264" s="13" t="s">
        <v>13</v>
      </c>
      <c r="F264" s="19">
        <v>1</v>
      </c>
      <c r="G264" s="20"/>
      <c r="I264" s="1"/>
      <c r="J264" s="1"/>
    </row>
    <row r="265" spans="1:10" x14ac:dyDescent="0.25">
      <c r="A265" s="13" t="str">
        <f>B265&amp;"_"&amp;COUNTIF($B$10:B265,B265)</f>
        <v>604_1</v>
      </c>
      <c r="B265" s="13">
        <v>604</v>
      </c>
      <c r="C265" s="13"/>
      <c r="D265" s="14" t="s">
        <v>13</v>
      </c>
      <c r="E265" s="13" t="s">
        <v>13</v>
      </c>
      <c r="F265" s="19">
        <v>1</v>
      </c>
      <c r="G265" s="20"/>
      <c r="I265" s="1"/>
      <c r="J265" s="1"/>
    </row>
    <row r="266" spans="1:10" x14ac:dyDescent="0.25">
      <c r="A266" s="13" t="str">
        <f>B266&amp;"_"&amp;COUNTIF($B$10:B266,B266)</f>
        <v>614_1</v>
      </c>
      <c r="B266" s="13">
        <v>614</v>
      </c>
      <c r="C266" s="13"/>
      <c r="D266" s="14" t="s">
        <v>13</v>
      </c>
      <c r="E266" s="13" t="s">
        <v>13</v>
      </c>
      <c r="F266" s="19">
        <v>1</v>
      </c>
      <c r="G266" s="20"/>
      <c r="I266" s="1"/>
      <c r="J266" s="1"/>
    </row>
    <row r="267" spans="1:10" x14ac:dyDescent="0.25">
      <c r="A267" s="13" t="str">
        <f>B267&amp;"_"&amp;COUNTIF($B$10:B267,B267)</f>
        <v>624_1</v>
      </c>
      <c r="B267" s="13">
        <v>624</v>
      </c>
      <c r="C267" s="13"/>
      <c r="D267" s="14" t="s">
        <v>13</v>
      </c>
      <c r="E267" s="13" t="s">
        <v>14</v>
      </c>
      <c r="F267" s="19">
        <v>3</v>
      </c>
      <c r="G267" s="20"/>
      <c r="I267" s="1"/>
      <c r="J267" s="1"/>
    </row>
    <row r="268" spans="1:10" x14ac:dyDescent="0.25">
      <c r="A268" s="13" t="str">
        <f>B268&amp;"_"&amp;COUNTIF($B$10:B268,B268)</f>
        <v>624_2</v>
      </c>
      <c r="B268" s="13">
        <v>624</v>
      </c>
      <c r="C268" s="13"/>
      <c r="D268" s="14" t="s">
        <v>13</v>
      </c>
      <c r="E268" s="13" t="s">
        <v>13</v>
      </c>
      <c r="F268" s="19">
        <v>1</v>
      </c>
      <c r="G268" s="20"/>
      <c r="I268" s="1"/>
      <c r="J268" s="1"/>
    </row>
    <row r="269" spans="1:10" x14ac:dyDescent="0.25">
      <c r="A269" s="13"/>
      <c r="B269" s="13">
        <v>628</v>
      </c>
      <c r="C269" s="13"/>
      <c r="D269" s="14" t="s">
        <v>13</v>
      </c>
      <c r="E269" s="13" t="s">
        <v>14</v>
      </c>
      <c r="F269" s="19">
        <v>1</v>
      </c>
      <c r="G269" s="20"/>
      <c r="I269" s="1"/>
      <c r="J269" s="1"/>
    </row>
    <row r="270" spans="1:10" x14ac:dyDescent="0.25">
      <c r="A270" s="13" t="str">
        <f>B270&amp;"_"&amp;COUNTIF($B$10:B270,B270)</f>
        <v>647_1</v>
      </c>
      <c r="B270" s="13">
        <v>647</v>
      </c>
      <c r="C270" s="13"/>
      <c r="D270" s="14" t="s">
        <v>39</v>
      </c>
      <c r="E270" s="13" t="s">
        <v>13</v>
      </c>
      <c r="F270" s="19">
        <v>1</v>
      </c>
      <c r="G270" s="20"/>
      <c r="I270" s="1"/>
      <c r="J270" s="1"/>
    </row>
    <row r="271" spans="1:10" x14ac:dyDescent="0.25">
      <c r="A271" s="13" t="str">
        <f>B271&amp;"_"&amp;COUNTIF($B$10:B271,B271)</f>
        <v>648_1</v>
      </c>
      <c r="B271" s="13">
        <v>648</v>
      </c>
      <c r="C271" s="13"/>
      <c r="D271" s="14" t="s">
        <v>13</v>
      </c>
      <c r="E271" s="13" t="s">
        <v>13</v>
      </c>
      <c r="F271" s="19">
        <v>1</v>
      </c>
      <c r="G271" s="20"/>
      <c r="I271" s="1"/>
      <c r="J271" s="1"/>
    </row>
    <row r="272" spans="1:10" x14ac:dyDescent="0.25">
      <c r="A272" s="13" t="str">
        <f>B272&amp;"_"&amp;COUNTIF($B$10:B272,B272)</f>
        <v>652_1</v>
      </c>
      <c r="B272" s="13">
        <v>652</v>
      </c>
      <c r="C272" s="13"/>
      <c r="D272" s="14" t="s">
        <v>13</v>
      </c>
      <c r="E272" s="13" t="s">
        <v>13</v>
      </c>
      <c r="F272" s="19">
        <v>1</v>
      </c>
      <c r="G272" s="20"/>
      <c r="I272" s="1"/>
      <c r="J272" s="1"/>
    </row>
    <row r="273" spans="1:10" x14ac:dyDescent="0.25">
      <c r="A273" s="13" t="str">
        <f>B273&amp;"_"&amp;COUNTIF($B$10:B273,B273)</f>
        <v>654_1</v>
      </c>
      <c r="B273" s="13">
        <v>654</v>
      </c>
      <c r="C273" s="13"/>
      <c r="D273" s="14" t="s">
        <v>13</v>
      </c>
      <c r="E273" s="13" t="s">
        <v>13</v>
      </c>
      <c r="F273" s="19">
        <v>1</v>
      </c>
      <c r="G273" s="20"/>
      <c r="I273" s="1"/>
      <c r="J273" s="1"/>
    </row>
    <row r="274" spans="1:10" x14ac:dyDescent="0.25">
      <c r="A274" s="13" t="str">
        <f>B274&amp;"_"&amp;COUNTIF($B$10:B274,B274)</f>
        <v>659_1</v>
      </c>
      <c r="B274" s="13">
        <v>659</v>
      </c>
      <c r="C274" s="13"/>
      <c r="D274" s="14" t="s">
        <v>13</v>
      </c>
      <c r="E274" s="13" t="s">
        <v>13</v>
      </c>
      <c r="F274" s="19">
        <v>1</v>
      </c>
      <c r="G274" s="20"/>
      <c r="I274" s="1"/>
      <c r="J274" s="1"/>
    </row>
    <row r="275" spans="1:10" x14ac:dyDescent="0.25">
      <c r="A275" s="13" t="str">
        <f>B275&amp;"_"&amp;COUNTIF($B$10:B275,B275)</f>
        <v>660_1</v>
      </c>
      <c r="B275" s="13">
        <v>660</v>
      </c>
      <c r="C275" s="13"/>
      <c r="D275" s="14" t="s">
        <v>27</v>
      </c>
      <c r="E275" s="13" t="s">
        <v>13</v>
      </c>
      <c r="F275" s="19">
        <v>1</v>
      </c>
      <c r="G275" s="20"/>
      <c r="I275" s="1"/>
      <c r="J275" s="1"/>
    </row>
    <row r="276" spans="1:10" x14ac:dyDescent="0.25">
      <c r="A276" s="13" t="str">
        <f>B276&amp;"_"&amp;COUNTIF($B$10:B276,B276)</f>
        <v>660_2</v>
      </c>
      <c r="B276" s="13">
        <v>660</v>
      </c>
      <c r="C276" s="13"/>
      <c r="D276" s="14" t="s">
        <v>13</v>
      </c>
      <c r="E276" s="13" t="s">
        <v>14</v>
      </c>
      <c r="F276" s="19">
        <v>1</v>
      </c>
      <c r="G276" s="20"/>
      <c r="I276" s="1"/>
      <c r="J276" s="1"/>
    </row>
    <row r="277" spans="1:10" x14ac:dyDescent="0.25">
      <c r="A277" s="13" t="str">
        <f>B277&amp;"_"&amp;COUNTIF($B$10:B277,B277)</f>
        <v>660_3</v>
      </c>
      <c r="B277" s="13">
        <v>660</v>
      </c>
      <c r="C277" s="13"/>
      <c r="D277" s="14" t="s">
        <v>13</v>
      </c>
      <c r="E277" s="13" t="s">
        <v>13</v>
      </c>
      <c r="F277" s="19">
        <v>1</v>
      </c>
      <c r="G277" s="20"/>
      <c r="I277" s="1"/>
      <c r="J277" s="1"/>
    </row>
    <row r="278" spans="1:10" x14ac:dyDescent="0.25">
      <c r="A278" s="13" t="str">
        <f>B278&amp;"_"&amp;COUNTIF($B$10:B278,B278)</f>
        <v>661_1</v>
      </c>
      <c r="B278" s="13">
        <v>661</v>
      </c>
      <c r="C278" s="13"/>
      <c r="D278" s="14" t="s">
        <v>13</v>
      </c>
      <c r="E278" s="13" t="s">
        <v>13</v>
      </c>
      <c r="F278" s="19">
        <v>2</v>
      </c>
      <c r="G278" s="20"/>
      <c r="I278" s="1"/>
      <c r="J278" s="1"/>
    </row>
    <row r="279" spans="1:10" x14ac:dyDescent="0.25">
      <c r="A279" s="13" t="str">
        <f>B279&amp;"_"&amp;COUNTIF($B$10:B279,B279)</f>
        <v>662_1</v>
      </c>
      <c r="B279" s="13">
        <v>662</v>
      </c>
      <c r="C279" s="13"/>
      <c r="D279" s="14" t="s">
        <v>13</v>
      </c>
      <c r="E279" s="13" t="s">
        <v>13</v>
      </c>
      <c r="F279" s="19">
        <v>1</v>
      </c>
      <c r="G279" s="20"/>
      <c r="I279" s="1"/>
      <c r="J279" s="1"/>
    </row>
    <row r="280" spans="1:10" x14ac:dyDescent="0.25">
      <c r="A280" s="13" t="str">
        <f>B280&amp;"_"&amp;COUNTIF($B$10:B280,B280)</f>
        <v>666_1</v>
      </c>
      <c r="B280" s="13">
        <v>666</v>
      </c>
      <c r="C280" s="13"/>
      <c r="D280" s="14" t="s">
        <v>24</v>
      </c>
      <c r="E280" s="13" t="s">
        <v>16</v>
      </c>
      <c r="F280" s="19">
        <v>1</v>
      </c>
      <c r="G280" s="20"/>
      <c r="I280" s="1"/>
      <c r="J280" s="1"/>
    </row>
    <row r="281" spans="1:10" x14ac:dyDescent="0.25">
      <c r="A281" s="13" t="str">
        <f>B281&amp;"_"&amp;COUNTIF($B$10:B281,B281)</f>
        <v>672_1</v>
      </c>
      <c r="B281" s="13">
        <v>672</v>
      </c>
      <c r="C281" s="13"/>
      <c r="D281" s="14" t="s">
        <v>13</v>
      </c>
      <c r="E281" s="13" t="s">
        <v>13</v>
      </c>
      <c r="F281" s="19">
        <v>1</v>
      </c>
      <c r="G281" s="20"/>
      <c r="I281" s="1"/>
      <c r="J281" s="1"/>
    </row>
    <row r="282" spans="1:10" x14ac:dyDescent="0.25">
      <c r="A282" s="13" t="str">
        <f>B282&amp;"_"&amp;COUNTIF($B$10:B282,B282)</f>
        <v>672_2</v>
      </c>
      <c r="B282" s="13">
        <v>672</v>
      </c>
      <c r="C282" s="13"/>
      <c r="D282" s="14" t="s">
        <v>13</v>
      </c>
      <c r="E282" s="13" t="s">
        <v>14</v>
      </c>
      <c r="F282" s="19">
        <v>1</v>
      </c>
      <c r="G282" s="20"/>
      <c r="I282" s="1"/>
      <c r="J282" s="1"/>
    </row>
    <row r="283" spans="1:10" x14ac:dyDescent="0.25">
      <c r="A283" s="13" t="str">
        <f>B283&amp;"_"&amp;COUNTIF($B$10:B283,B283)</f>
        <v>673_1</v>
      </c>
      <c r="B283" s="13">
        <v>673</v>
      </c>
      <c r="C283" s="13"/>
      <c r="D283" s="14" t="s">
        <v>13</v>
      </c>
      <c r="E283" s="13" t="s">
        <v>13</v>
      </c>
      <c r="F283" s="19">
        <v>1</v>
      </c>
      <c r="G283" s="20"/>
      <c r="I283" s="1"/>
      <c r="J283" s="1"/>
    </row>
    <row r="284" spans="1:10" x14ac:dyDescent="0.25">
      <c r="A284" s="13" t="str">
        <f>B284&amp;"_"&amp;COUNTIF($B$10:B284,B284)</f>
        <v>675_1</v>
      </c>
      <c r="B284" s="13">
        <v>675</v>
      </c>
      <c r="C284" s="13"/>
      <c r="D284" s="14" t="s">
        <v>13</v>
      </c>
      <c r="E284" s="13" t="s">
        <v>13</v>
      </c>
      <c r="F284" s="19">
        <v>1</v>
      </c>
      <c r="G284" s="20"/>
      <c r="I284" s="1"/>
      <c r="J284" s="1"/>
    </row>
    <row r="285" spans="1:10" x14ac:dyDescent="0.25">
      <c r="A285" s="13" t="str">
        <f>B285&amp;"_"&amp;COUNTIF($B$10:B285,B285)</f>
        <v>688_1</v>
      </c>
      <c r="B285" s="13">
        <v>688</v>
      </c>
      <c r="C285" s="13"/>
      <c r="D285" s="14" t="s">
        <v>13</v>
      </c>
      <c r="E285" s="13" t="s">
        <v>13</v>
      </c>
      <c r="F285" s="19">
        <v>1</v>
      </c>
      <c r="G285" s="20"/>
      <c r="I285" s="1"/>
      <c r="J285" s="1"/>
    </row>
    <row r="286" spans="1:10" x14ac:dyDescent="0.25">
      <c r="A286" s="13" t="str">
        <f>B286&amp;"_"&amp;COUNTIF($B$10:B286,B286)</f>
        <v>693_1</v>
      </c>
      <c r="B286" s="13">
        <v>693</v>
      </c>
      <c r="C286" s="13"/>
      <c r="D286" s="14" t="s">
        <v>13</v>
      </c>
      <c r="E286" s="13" t="s">
        <v>13</v>
      </c>
      <c r="F286" s="19">
        <v>1</v>
      </c>
      <c r="G286" s="20"/>
      <c r="I286" s="1"/>
      <c r="J286" s="1"/>
    </row>
    <row r="287" spans="1:10" x14ac:dyDescent="0.25">
      <c r="A287" s="13" t="str">
        <f>B287&amp;"_"&amp;COUNTIF($B$10:B287,B287)</f>
        <v>693_2</v>
      </c>
      <c r="B287" s="13">
        <v>693</v>
      </c>
      <c r="C287" s="13"/>
      <c r="D287" s="14" t="s">
        <v>13</v>
      </c>
      <c r="E287" s="13" t="s">
        <v>14</v>
      </c>
      <c r="F287" s="19">
        <v>3</v>
      </c>
      <c r="G287" s="20"/>
      <c r="I287" s="1"/>
      <c r="J287" s="1"/>
    </row>
    <row r="288" spans="1:10" x14ac:dyDescent="0.25">
      <c r="A288" s="13" t="str">
        <f>B288&amp;"_"&amp;COUNTIF($B$10:B288,B288)</f>
        <v>698_1</v>
      </c>
      <c r="B288" s="13">
        <v>698</v>
      </c>
      <c r="C288" s="13"/>
      <c r="D288" s="14" t="s">
        <v>13</v>
      </c>
      <c r="E288" s="13" t="s">
        <v>14</v>
      </c>
      <c r="F288" s="19">
        <v>1</v>
      </c>
      <c r="G288" s="20"/>
      <c r="I288" s="1"/>
      <c r="J288" s="1"/>
    </row>
    <row r="289" spans="1:10" x14ac:dyDescent="0.25">
      <c r="A289" s="13" t="str">
        <f>B289&amp;"_"&amp;COUNTIF($B$10:B289,B289)</f>
        <v>699_1</v>
      </c>
      <c r="B289" s="13">
        <v>699</v>
      </c>
      <c r="C289" s="13"/>
      <c r="D289" s="14" t="s">
        <v>13</v>
      </c>
      <c r="E289" s="13" t="s">
        <v>14</v>
      </c>
      <c r="F289" s="19">
        <v>1</v>
      </c>
      <c r="G289" s="20"/>
      <c r="I289" s="1"/>
      <c r="J289" s="1"/>
    </row>
    <row r="290" spans="1:10" x14ac:dyDescent="0.25">
      <c r="A290" s="13" t="str">
        <f>B290&amp;"_"&amp;COUNTIF($B$10:B290,B290)</f>
        <v>700_1</v>
      </c>
      <c r="B290" s="13">
        <v>700</v>
      </c>
      <c r="C290" s="13"/>
      <c r="D290" s="14" t="s">
        <v>13</v>
      </c>
      <c r="E290" s="13" t="s">
        <v>13</v>
      </c>
      <c r="F290" s="19">
        <v>1</v>
      </c>
      <c r="G290" s="20"/>
      <c r="I290" s="1"/>
      <c r="J290" s="1"/>
    </row>
    <row r="291" spans="1:10" x14ac:dyDescent="0.25">
      <c r="A291" s="13" t="str">
        <f>B291&amp;"_"&amp;COUNTIF($B$10:B291,B291)</f>
        <v>703_1</v>
      </c>
      <c r="B291" s="13">
        <v>703</v>
      </c>
      <c r="C291" s="13"/>
      <c r="D291" s="14" t="s">
        <v>13</v>
      </c>
      <c r="E291" s="13" t="s">
        <v>13</v>
      </c>
      <c r="F291" s="19">
        <v>1</v>
      </c>
      <c r="G291" s="20"/>
      <c r="I291" s="1"/>
      <c r="J291" s="1"/>
    </row>
    <row r="292" spans="1:10" x14ac:dyDescent="0.25">
      <c r="A292" s="13" t="str">
        <f>B292&amp;"_"&amp;COUNTIF($B$10:B292,B292)</f>
        <v>708_1</v>
      </c>
      <c r="B292" s="13">
        <v>708</v>
      </c>
      <c r="C292" s="13"/>
      <c r="D292" s="14" t="s">
        <v>13</v>
      </c>
      <c r="E292" s="13" t="s">
        <v>13</v>
      </c>
      <c r="F292" s="19">
        <v>1</v>
      </c>
      <c r="G292" s="20"/>
      <c r="I292" s="1"/>
      <c r="J292" s="1"/>
    </row>
    <row r="293" spans="1:10" x14ac:dyDescent="0.25">
      <c r="A293" s="13" t="str">
        <f>B293&amp;"_"&amp;COUNTIF($B$10:B293,B293)</f>
        <v>710_1</v>
      </c>
      <c r="B293" s="13">
        <v>710</v>
      </c>
      <c r="C293" s="13"/>
      <c r="D293" s="14" t="s">
        <v>13</v>
      </c>
      <c r="E293" s="13" t="s">
        <v>13</v>
      </c>
      <c r="F293" s="19">
        <v>10</v>
      </c>
      <c r="G293" s="20"/>
      <c r="I293" s="1"/>
      <c r="J293" s="1"/>
    </row>
    <row r="294" spans="1:10" x14ac:dyDescent="0.25">
      <c r="A294" s="13" t="str">
        <f>B294&amp;"_"&amp;COUNTIF($B$10:B297,B294)</f>
        <v>721_1</v>
      </c>
      <c r="B294" s="13">
        <v>721</v>
      </c>
      <c r="C294" s="13"/>
      <c r="D294" s="14" t="s">
        <v>13</v>
      </c>
      <c r="E294" s="13" t="s">
        <v>14</v>
      </c>
      <c r="F294" s="19">
        <v>1</v>
      </c>
      <c r="G294" s="20"/>
      <c r="I294" s="1"/>
      <c r="J294" s="1"/>
    </row>
    <row r="295" spans="1:10" x14ac:dyDescent="0.25">
      <c r="A295" s="13" t="str">
        <f>B295&amp;"_"&amp;COUNTIF($B$10:B295,B295)</f>
        <v>723_1</v>
      </c>
      <c r="B295" s="13">
        <v>723</v>
      </c>
      <c r="C295" s="13"/>
      <c r="D295" s="14" t="s">
        <v>13</v>
      </c>
      <c r="E295" s="13" t="s">
        <v>13</v>
      </c>
      <c r="F295" s="19">
        <v>3</v>
      </c>
      <c r="G295" s="20"/>
      <c r="I295" s="1"/>
      <c r="J295" s="1"/>
    </row>
    <row r="296" spans="1:10" x14ac:dyDescent="0.25">
      <c r="A296" s="13" t="str">
        <f>B296&amp;"_"&amp;COUNTIF($B$10:B296,B296)</f>
        <v>724_1</v>
      </c>
      <c r="B296" s="13">
        <v>724</v>
      </c>
      <c r="C296" s="13"/>
      <c r="D296" s="14" t="s">
        <v>13</v>
      </c>
      <c r="E296" s="13" t="s">
        <v>13</v>
      </c>
      <c r="F296" s="19">
        <v>1</v>
      </c>
      <c r="G296" s="20"/>
      <c r="I296" s="1"/>
      <c r="J296" s="1"/>
    </row>
    <row r="297" spans="1:10" x14ac:dyDescent="0.25">
      <c r="A297" s="13" t="str">
        <f>B297&amp;"_"&amp;COUNTIF($B$10:B297,B297)</f>
        <v>728_1</v>
      </c>
      <c r="B297" s="13">
        <v>728</v>
      </c>
      <c r="C297" s="13"/>
      <c r="D297" s="14" t="s">
        <v>13</v>
      </c>
      <c r="E297" s="13" t="s">
        <v>13</v>
      </c>
      <c r="F297" s="19">
        <v>1</v>
      </c>
      <c r="G297" s="20"/>
      <c r="I297" s="1"/>
      <c r="J297" s="1"/>
    </row>
    <row r="298" spans="1:10" x14ac:dyDescent="0.25">
      <c r="A298" s="13" t="str">
        <f>B298&amp;"_"&amp;COUNTIF($B$10:B298,B298)</f>
        <v>729_1</v>
      </c>
      <c r="B298" s="13">
        <v>729</v>
      </c>
      <c r="C298" s="13"/>
      <c r="D298" s="14" t="s">
        <v>13</v>
      </c>
      <c r="E298" s="13" t="s">
        <v>13</v>
      </c>
      <c r="F298" s="19">
        <v>1</v>
      </c>
      <c r="G298" s="20"/>
      <c r="I298" s="1"/>
      <c r="J298" s="1"/>
    </row>
    <row r="299" spans="1:10" x14ac:dyDescent="0.25">
      <c r="A299" s="13" t="str">
        <f>B299&amp;"_"&amp;COUNTIF($B$10:B299,B299)</f>
        <v>730_1</v>
      </c>
      <c r="B299" s="13">
        <v>730</v>
      </c>
      <c r="C299" s="13"/>
      <c r="D299" s="14" t="s">
        <v>13</v>
      </c>
      <c r="E299" s="13" t="s">
        <v>14</v>
      </c>
      <c r="F299" s="19">
        <v>1</v>
      </c>
      <c r="G299" s="20"/>
      <c r="I299" s="1"/>
      <c r="J299" s="1"/>
    </row>
    <row r="300" spans="1:10" x14ac:dyDescent="0.25">
      <c r="A300" s="13" t="str">
        <f>B300&amp;"_"&amp;COUNTIF($B$10:B300,B300)</f>
        <v>732_1</v>
      </c>
      <c r="B300" s="13">
        <v>732</v>
      </c>
      <c r="C300" s="13"/>
      <c r="D300" s="14" t="s">
        <v>13</v>
      </c>
      <c r="E300" s="13" t="s">
        <v>13</v>
      </c>
      <c r="F300" s="19">
        <v>1</v>
      </c>
      <c r="G300" s="20"/>
      <c r="I300" s="1"/>
      <c r="J300" s="1"/>
    </row>
    <row r="301" spans="1:10" x14ac:dyDescent="0.25">
      <c r="A301" s="13" t="str">
        <f>B301&amp;"_"&amp;COUNTIF($B$10:B301,B301)</f>
        <v>1205_1</v>
      </c>
      <c r="B301" s="14">
        <v>1205</v>
      </c>
      <c r="C301" s="14"/>
      <c r="D301" s="14" t="s">
        <v>13</v>
      </c>
      <c r="E301" s="14" t="s">
        <v>14</v>
      </c>
      <c r="F301" s="15">
        <v>1</v>
      </c>
      <c r="G301" s="16"/>
      <c r="I301" s="1"/>
      <c r="J301" s="1"/>
    </row>
    <row r="302" spans="1:10" x14ac:dyDescent="0.25">
      <c r="A302" s="13" t="str">
        <f>B302&amp;"_"&amp;COUNTIF($B$10:B302,B302)</f>
        <v>1235_1</v>
      </c>
      <c r="B302" s="14">
        <v>1235</v>
      </c>
      <c r="C302" s="14"/>
      <c r="D302" s="14" t="s">
        <v>13</v>
      </c>
      <c r="E302" s="14" t="s">
        <v>13</v>
      </c>
      <c r="F302" s="15">
        <v>1</v>
      </c>
      <c r="G302" s="16"/>
      <c r="I302" s="1"/>
      <c r="J302" s="1"/>
    </row>
    <row r="303" spans="1:10" x14ac:dyDescent="0.25">
      <c r="A303" s="13" t="str">
        <f>B303&amp;"_"&amp;COUNTIF($B$10:B303,B303)</f>
        <v>1245_1</v>
      </c>
      <c r="B303" s="14">
        <v>1245</v>
      </c>
      <c r="C303" s="14"/>
      <c r="D303" s="14" t="s">
        <v>13</v>
      </c>
      <c r="E303" s="14" t="s">
        <v>13</v>
      </c>
      <c r="F303" s="15">
        <v>3</v>
      </c>
      <c r="G303" s="16"/>
      <c r="I303" s="1"/>
      <c r="J303" s="1"/>
    </row>
    <row r="304" spans="1:10" x14ac:dyDescent="0.25">
      <c r="A304" s="13" t="str">
        <f>B304&amp;"_"&amp;COUNTIF($B$10:B304,B304)</f>
        <v>1355_1</v>
      </c>
      <c r="B304" s="14">
        <v>1355</v>
      </c>
      <c r="C304" s="14"/>
      <c r="D304" s="14" t="s">
        <v>13</v>
      </c>
      <c r="E304" s="14" t="s">
        <v>13</v>
      </c>
      <c r="F304" s="15">
        <v>1</v>
      </c>
      <c r="G304" s="16"/>
      <c r="I304" s="1"/>
      <c r="J304" s="1"/>
    </row>
    <row r="305" spans="1:10" x14ac:dyDescent="0.25">
      <c r="A305" s="13" t="str">
        <f>B305&amp;"_"&amp;COUNTIF($B$10:B305,B305)</f>
        <v>1365_1</v>
      </c>
      <c r="B305" s="14">
        <v>1365</v>
      </c>
      <c r="C305" s="14"/>
      <c r="D305" s="14" t="s">
        <v>13</v>
      </c>
      <c r="E305" s="14" t="s">
        <v>13</v>
      </c>
      <c r="F305" s="15">
        <v>2</v>
      </c>
      <c r="G305" s="16"/>
      <c r="I305" s="1"/>
      <c r="J305" s="1"/>
    </row>
    <row r="306" spans="1:10" x14ac:dyDescent="0.25">
      <c r="A306" s="13" t="str">
        <f>B306&amp;"_"&amp;COUNTIF($B$10:B306,B306)</f>
        <v>1375_1</v>
      </c>
      <c r="B306" s="14">
        <v>1375</v>
      </c>
      <c r="C306" s="14"/>
      <c r="D306" s="14" t="s">
        <v>13</v>
      </c>
      <c r="E306" s="14" t="s">
        <v>13</v>
      </c>
      <c r="F306" s="15">
        <v>5</v>
      </c>
      <c r="G306" s="16"/>
      <c r="I306" s="1"/>
      <c r="J306" s="1"/>
    </row>
    <row r="307" spans="1:10" x14ac:dyDescent="0.25">
      <c r="A307" s="13" t="str">
        <f>B307&amp;"_"&amp;COUNTIF($B$10:B307,B307)</f>
        <v>1375_2</v>
      </c>
      <c r="B307" s="14">
        <v>1375</v>
      </c>
      <c r="C307" s="14"/>
      <c r="D307" s="14" t="s">
        <v>13</v>
      </c>
      <c r="E307" s="14" t="s">
        <v>14</v>
      </c>
      <c r="F307" s="15">
        <v>1</v>
      </c>
      <c r="G307" s="16"/>
      <c r="I307" s="1"/>
      <c r="J307" s="1"/>
    </row>
    <row r="308" spans="1:10" x14ac:dyDescent="0.25">
      <c r="A308" s="13" t="str">
        <f>B308&amp;"_"&amp;COUNTIF($B$10:B308,B308)</f>
        <v>1385_1</v>
      </c>
      <c r="B308" s="14">
        <v>1385</v>
      </c>
      <c r="C308" s="14"/>
      <c r="D308" s="14" t="s">
        <v>13</v>
      </c>
      <c r="E308" s="14" t="s">
        <v>13</v>
      </c>
      <c r="F308" s="15">
        <v>1</v>
      </c>
      <c r="G308" s="16"/>
      <c r="I308" s="1"/>
      <c r="J308" s="1"/>
    </row>
    <row r="309" spans="1:10" x14ac:dyDescent="0.25">
      <c r="A309" s="13" t="str">
        <f>B309&amp;"_"&amp;COUNTIF($B$10:B309,B309)</f>
        <v>1405_1</v>
      </c>
      <c r="B309" s="14">
        <v>1405</v>
      </c>
      <c r="C309" s="14"/>
      <c r="D309" s="14" t="s">
        <v>13</v>
      </c>
      <c r="E309" s="14" t="s">
        <v>13</v>
      </c>
      <c r="F309" s="15">
        <v>2</v>
      </c>
      <c r="G309" s="16"/>
      <c r="I309" s="1"/>
      <c r="J309" s="1"/>
    </row>
    <row r="310" spans="1:10" x14ac:dyDescent="0.25">
      <c r="A310" s="13" t="str">
        <f>B310&amp;"_"&amp;COUNTIF($B$10:B310,B310)</f>
        <v>1495_1</v>
      </c>
      <c r="B310" s="14">
        <v>1495</v>
      </c>
      <c r="C310" s="14"/>
      <c r="D310" s="14" t="s">
        <v>13</v>
      </c>
      <c r="E310" s="14" t="s">
        <v>13</v>
      </c>
      <c r="F310" s="15">
        <v>2</v>
      </c>
      <c r="G310" s="16"/>
      <c r="I310" s="1"/>
      <c r="J310" s="1"/>
    </row>
    <row r="311" spans="1:10" x14ac:dyDescent="0.25">
      <c r="A311" s="13" t="str">
        <f>B311&amp;"_"&amp;COUNTIF($B$10:B311,B311)</f>
        <v>1495_2</v>
      </c>
      <c r="B311" s="14">
        <v>1495</v>
      </c>
      <c r="C311" s="14"/>
      <c r="D311" s="14" t="s">
        <v>13</v>
      </c>
      <c r="E311" s="14" t="s">
        <v>14</v>
      </c>
      <c r="F311" s="15">
        <v>1</v>
      </c>
      <c r="G311" s="16"/>
      <c r="I311" s="1"/>
      <c r="J311" s="1"/>
    </row>
    <row r="312" spans="1:10" x14ac:dyDescent="0.25">
      <c r="A312" s="13" t="str">
        <f>B312&amp;"_"&amp;COUNTIF($B$10:B312,B312)</f>
        <v>1505_1</v>
      </c>
      <c r="B312" s="14">
        <v>1505</v>
      </c>
      <c r="C312" s="14"/>
      <c r="D312" s="14" t="s">
        <v>13</v>
      </c>
      <c r="E312" s="14" t="s">
        <v>13</v>
      </c>
      <c r="F312" s="15">
        <v>1</v>
      </c>
      <c r="G312" s="16"/>
      <c r="I312" s="1"/>
      <c r="J312" s="1"/>
    </row>
    <row r="313" spans="1:10" x14ac:dyDescent="0.25">
      <c r="A313" s="13" t="str">
        <f>B313&amp;"_"&amp;COUNTIF($B$10:B313,B313)</f>
        <v>1535_1</v>
      </c>
      <c r="B313" s="14">
        <v>1535</v>
      </c>
      <c r="C313" s="14"/>
      <c r="D313" s="14" t="s">
        <v>13</v>
      </c>
      <c r="E313" s="14" t="s">
        <v>13</v>
      </c>
      <c r="F313" s="15">
        <v>1</v>
      </c>
      <c r="G313" s="16"/>
      <c r="I313" s="1"/>
      <c r="J313" s="1"/>
    </row>
    <row r="314" spans="1:10" x14ac:dyDescent="0.25">
      <c r="A314" s="13" t="str">
        <f>B314&amp;"_"&amp;COUNTIF($B$10:B314,B314)</f>
        <v>1545_1</v>
      </c>
      <c r="B314" s="14">
        <v>1545</v>
      </c>
      <c r="C314" s="14"/>
      <c r="D314" s="14" t="s">
        <v>13</v>
      </c>
      <c r="E314" s="14" t="s">
        <v>13</v>
      </c>
      <c r="F314" s="15">
        <v>1</v>
      </c>
      <c r="G314" s="16"/>
      <c r="I314" s="1"/>
      <c r="J314" s="1"/>
    </row>
    <row r="315" spans="1:10" x14ac:dyDescent="0.25">
      <c r="A315" s="13" t="str">
        <f>B315&amp;"_"&amp;COUNTIF($B$10:B315,B315)</f>
        <v>1585_1</v>
      </c>
      <c r="B315" s="14">
        <v>1585</v>
      </c>
      <c r="C315" s="14"/>
      <c r="D315" s="14" t="s">
        <v>13</v>
      </c>
      <c r="E315" s="14" t="s">
        <v>13</v>
      </c>
      <c r="F315" s="15">
        <v>1</v>
      </c>
      <c r="G315" s="16"/>
      <c r="I315" s="1"/>
      <c r="J315" s="1"/>
    </row>
    <row r="316" spans="1:10" x14ac:dyDescent="0.25">
      <c r="A316" s="13" t="str">
        <f>B316&amp;"_"&amp;COUNTIF($B$10:B316,B316)</f>
        <v>1595_1</v>
      </c>
      <c r="B316" s="14">
        <v>1595</v>
      </c>
      <c r="C316" s="14"/>
      <c r="D316" s="14" t="s">
        <v>13</v>
      </c>
      <c r="E316" s="14" t="s">
        <v>13</v>
      </c>
      <c r="F316" s="15">
        <v>2</v>
      </c>
      <c r="G316" s="16"/>
      <c r="I316" s="1"/>
      <c r="J316" s="1"/>
    </row>
    <row r="317" spans="1:10" x14ac:dyDescent="0.25">
      <c r="A317" s="13" t="str">
        <f>B317&amp;"_"&amp;COUNTIF($B$10:B317,B317)</f>
        <v>1605_1</v>
      </c>
      <c r="B317" s="14">
        <v>1605</v>
      </c>
      <c r="C317" s="14"/>
      <c r="D317" s="14" t="s">
        <v>13</v>
      </c>
      <c r="E317" s="14" t="s">
        <v>13</v>
      </c>
      <c r="F317" s="15">
        <v>1</v>
      </c>
      <c r="G317" s="16"/>
      <c r="I317" s="1"/>
      <c r="J317" s="1"/>
    </row>
    <row r="318" spans="1:10" x14ac:dyDescent="0.25">
      <c r="A318" s="13" t="str">
        <f>B318&amp;"_"&amp;COUNTIF($B$10:B318,B318)</f>
        <v>1615_1</v>
      </c>
      <c r="B318" s="14">
        <v>1615</v>
      </c>
      <c r="C318" s="14"/>
      <c r="D318" s="14" t="s">
        <v>13</v>
      </c>
      <c r="E318" s="14" t="s">
        <v>13</v>
      </c>
      <c r="F318" s="15">
        <v>1</v>
      </c>
      <c r="G318" s="16"/>
      <c r="I318" s="1"/>
      <c r="J318" s="1"/>
    </row>
    <row r="319" spans="1:10" x14ac:dyDescent="0.25">
      <c r="A319" s="13" t="str">
        <f>B319&amp;"_"&amp;COUNTIF($B$10:B319,B319)</f>
        <v>1625_1</v>
      </c>
      <c r="B319" s="14">
        <v>1625</v>
      </c>
      <c r="C319" s="14"/>
      <c r="D319" s="14" t="s">
        <v>13</v>
      </c>
      <c r="E319" s="14" t="s">
        <v>13</v>
      </c>
      <c r="F319" s="15">
        <v>3</v>
      </c>
      <c r="G319" s="16"/>
      <c r="I319" s="1"/>
      <c r="J319" s="1"/>
    </row>
    <row r="320" spans="1:10" x14ac:dyDescent="0.25">
      <c r="A320" s="13" t="str">
        <f>B320&amp;"_"&amp;COUNTIF($B$10:B320,B320)</f>
        <v>1655_1</v>
      </c>
      <c r="B320" s="14">
        <v>1655</v>
      </c>
      <c r="C320" s="14"/>
      <c r="D320" s="14" t="s">
        <v>13</v>
      </c>
      <c r="E320" s="14" t="s">
        <v>13</v>
      </c>
      <c r="F320" s="15">
        <v>2</v>
      </c>
      <c r="G320" s="16"/>
      <c r="I320" s="1"/>
      <c r="J320" s="1"/>
    </row>
    <row r="321" spans="1:10" x14ac:dyDescent="0.25">
      <c r="A321" s="13" t="str">
        <f>B321&amp;"_"&amp;COUNTIF($B$10:B321,B321)</f>
        <v>1665_1</v>
      </c>
      <c r="B321" s="14">
        <v>1665</v>
      </c>
      <c r="C321" s="14"/>
      <c r="D321" s="14" t="s">
        <v>13</v>
      </c>
      <c r="E321" s="14" t="s">
        <v>13</v>
      </c>
      <c r="F321" s="15">
        <v>1</v>
      </c>
      <c r="G321" s="16"/>
      <c r="I321" s="1"/>
      <c r="J321" s="1"/>
    </row>
    <row r="322" spans="1:10" x14ac:dyDescent="0.25">
      <c r="A322" s="13" t="str">
        <f>B322&amp;"_"&amp;COUNTIF($B$10:B322,B322)</f>
        <v>1777_1</v>
      </c>
      <c r="B322" s="14">
        <v>1777</v>
      </c>
      <c r="C322" s="14"/>
      <c r="D322" s="14" t="s">
        <v>13</v>
      </c>
      <c r="E322" s="14" t="s">
        <v>13</v>
      </c>
      <c r="F322" s="15">
        <v>1</v>
      </c>
      <c r="G322" s="16"/>
      <c r="I322" s="1"/>
      <c r="J322" s="1"/>
    </row>
    <row r="323" spans="1:10" x14ac:dyDescent="0.25">
      <c r="A323" s="13" t="str">
        <f>B323&amp;"_"&amp;COUNTIF($B$10:B323,B323)</f>
        <v>1787_1</v>
      </c>
      <c r="B323" s="14">
        <v>1787</v>
      </c>
      <c r="C323" s="14"/>
      <c r="D323" s="14" t="s">
        <v>13</v>
      </c>
      <c r="E323" s="14" t="s">
        <v>13</v>
      </c>
      <c r="F323" s="15">
        <v>2</v>
      </c>
      <c r="G323" s="16"/>
      <c r="I323" s="1"/>
      <c r="J323" s="1"/>
    </row>
    <row r="324" spans="1:10" x14ac:dyDescent="0.25">
      <c r="A324" s="13" t="str">
        <f>B324&amp;"_"&amp;COUNTIF($B$10:B324,B324)</f>
        <v>1788_1</v>
      </c>
      <c r="B324" s="14">
        <v>1788</v>
      </c>
      <c r="C324" s="14"/>
      <c r="D324" s="14" t="s">
        <v>13</v>
      </c>
      <c r="E324" s="14" t="s">
        <v>13</v>
      </c>
      <c r="F324" s="15">
        <v>1</v>
      </c>
      <c r="G324" s="16"/>
      <c r="I324" s="1"/>
      <c r="J324" s="1"/>
    </row>
    <row r="325" spans="1:10" x14ac:dyDescent="0.25">
      <c r="A325" s="13" t="str">
        <f>B325&amp;"_"&amp;COUNTIF($B$10:B325,B325)</f>
        <v>1795_1</v>
      </c>
      <c r="B325" s="14">
        <v>1795</v>
      </c>
      <c r="C325" s="14"/>
      <c r="D325" s="14" t="s">
        <v>17</v>
      </c>
      <c r="E325" s="14" t="s">
        <v>13</v>
      </c>
      <c r="F325" s="15">
        <v>1</v>
      </c>
      <c r="G325" s="16"/>
      <c r="I325" s="1"/>
      <c r="J325" s="1"/>
    </row>
    <row r="326" spans="1:10" x14ac:dyDescent="0.25">
      <c r="A326" s="13" t="str">
        <f>B326&amp;"_"&amp;COUNTIF($B$10:B326,B326)</f>
        <v>1795_2</v>
      </c>
      <c r="B326" s="14">
        <v>1795</v>
      </c>
      <c r="C326" s="14"/>
      <c r="D326" s="14" t="s">
        <v>13</v>
      </c>
      <c r="E326" s="14" t="s">
        <v>13</v>
      </c>
      <c r="F326" s="15">
        <v>1</v>
      </c>
      <c r="G326" s="16"/>
      <c r="I326" s="1"/>
      <c r="J326" s="1"/>
    </row>
    <row r="327" spans="1:10" x14ac:dyDescent="0.25">
      <c r="A327" s="13" t="str">
        <f>B327&amp;"_"&amp;COUNTIF($B$10:B327,B327)</f>
        <v>1795_3</v>
      </c>
      <c r="B327" s="14">
        <v>1795</v>
      </c>
      <c r="C327" s="14"/>
      <c r="D327" s="14" t="s">
        <v>17</v>
      </c>
      <c r="E327" s="14" t="s">
        <v>16</v>
      </c>
      <c r="F327" s="15">
        <v>1</v>
      </c>
      <c r="G327" s="16"/>
      <c r="I327" s="1"/>
      <c r="J327" s="1"/>
    </row>
    <row r="328" spans="1:10" x14ac:dyDescent="0.25">
      <c r="A328" s="13" t="str">
        <f>B328&amp;"_"&amp;COUNTIF($B$10:B328,B328)</f>
        <v>1797_1</v>
      </c>
      <c r="B328" s="14">
        <v>1797</v>
      </c>
      <c r="C328" s="14"/>
      <c r="D328" s="14" t="s">
        <v>13</v>
      </c>
      <c r="E328" s="14" t="s">
        <v>13</v>
      </c>
      <c r="F328" s="15">
        <v>1</v>
      </c>
      <c r="G328" s="16"/>
      <c r="I328" s="1"/>
      <c r="J328" s="1"/>
    </row>
    <row r="329" spans="1:10" x14ac:dyDescent="0.25">
      <c r="A329" s="13" t="str">
        <f>B329&amp;"_"&amp;COUNTIF($B$10:B329,B329)</f>
        <v>1807_1</v>
      </c>
      <c r="B329" s="14">
        <v>1807</v>
      </c>
      <c r="C329" s="14"/>
      <c r="D329" s="14" t="s">
        <v>13</v>
      </c>
      <c r="E329" s="14" t="s">
        <v>13</v>
      </c>
      <c r="F329" s="15">
        <v>2</v>
      </c>
      <c r="G329" s="16"/>
      <c r="I329" s="1"/>
      <c r="J329" s="1"/>
    </row>
    <row r="330" spans="1:10" x14ac:dyDescent="0.25">
      <c r="A330" s="13" t="str">
        <f>B330&amp;"_"&amp;COUNTIF($B$10:B330,B330)</f>
        <v>1815_1</v>
      </c>
      <c r="B330" s="14">
        <v>1815</v>
      </c>
      <c r="C330" s="14"/>
      <c r="D330" s="14" t="s">
        <v>13</v>
      </c>
      <c r="E330" s="14" t="s">
        <v>13</v>
      </c>
      <c r="F330" s="15">
        <v>1</v>
      </c>
      <c r="G330" s="16"/>
      <c r="I330" s="1"/>
      <c r="J330" s="1"/>
    </row>
    <row r="331" spans="1:10" x14ac:dyDescent="0.25">
      <c r="A331" s="13" t="str">
        <f>B331&amp;"_"&amp;COUNTIF($B$10:B331,B331)</f>
        <v>1905_1</v>
      </c>
      <c r="B331" s="14">
        <v>1905</v>
      </c>
      <c r="C331" s="14"/>
      <c r="D331" s="14" t="s">
        <v>13</v>
      </c>
      <c r="E331" s="14" t="s">
        <v>13</v>
      </c>
      <c r="F331" s="15">
        <v>1</v>
      </c>
      <c r="G331" s="16"/>
      <c r="I331" s="1"/>
      <c r="J331" s="1"/>
    </row>
    <row r="332" spans="1:10" x14ac:dyDescent="0.25">
      <c r="A332" s="13" t="str">
        <f>B332&amp;"_"&amp;COUNTIF($B$10:B332,B332)</f>
        <v>1915_1</v>
      </c>
      <c r="B332" s="14">
        <v>1915</v>
      </c>
      <c r="C332" s="14"/>
      <c r="D332" s="14" t="s">
        <v>13</v>
      </c>
      <c r="E332" s="14" t="s">
        <v>13</v>
      </c>
      <c r="F332" s="15">
        <v>2</v>
      </c>
      <c r="G332" s="16"/>
      <c r="I332" s="1"/>
      <c r="J332" s="1"/>
    </row>
    <row r="333" spans="1:10" x14ac:dyDescent="0.25">
      <c r="A333" s="13" t="str">
        <f>B333&amp;"_"&amp;COUNTIF($B$10:B333,B333)</f>
        <v>1945_1</v>
      </c>
      <c r="B333" s="14">
        <v>1945</v>
      </c>
      <c r="C333" s="14"/>
      <c r="D333" s="14" t="s">
        <v>13</v>
      </c>
      <c r="E333" s="14" t="s">
        <v>13</v>
      </c>
      <c r="F333" s="15">
        <v>1</v>
      </c>
      <c r="G333" s="16"/>
      <c r="I333" s="1"/>
      <c r="J333" s="1"/>
    </row>
    <row r="334" spans="1:10" x14ac:dyDescent="0.25">
      <c r="A334" s="13" t="str">
        <f>B334&amp;"_"&amp;COUNTIF($B$10:B334,B334)</f>
        <v>1955_1</v>
      </c>
      <c r="B334" s="14">
        <v>1955</v>
      </c>
      <c r="C334" s="14"/>
      <c r="D334" s="14" t="s">
        <v>13</v>
      </c>
      <c r="E334" s="14" t="s">
        <v>13</v>
      </c>
      <c r="F334" s="15">
        <v>1</v>
      </c>
      <c r="G334" s="16"/>
      <c r="I334" s="1"/>
      <c r="J334" s="1"/>
    </row>
    <row r="335" spans="1:10" x14ac:dyDescent="0.25">
      <c r="A335" s="13" t="str">
        <f>B335&amp;"_"&amp;COUNTIF($B$10:B335,B335)</f>
        <v>2015_1</v>
      </c>
      <c r="B335" s="14">
        <v>2015</v>
      </c>
      <c r="C335" s="14"/>
      <c r="D335" s="14" t="s">
        <v>13</v>
      </c>
      <c r="E335" s="14" t="s">
        <v>13</v>
      </c>
      <c r="F335" s="15">
        <v>1</v>
      </c>
      <c r="G335" s="16"/>
      <c r="I335" s="1"/>
      <c r="J335" s="1"/>
    </row>
    <row r="336" spans="1:10" x14ac:dyDescent="0.25">
      <c r="A336" s="13" t="str">
        <f>B336&amp;"_"&amp;COUNTIF($B$10:B336,B336)</f>
        <v>2035_1</v>
      </c>
      <c r="B336" s="13">
        <v>2035</v>
      </c>
      <c r="C336" s="13"/>
      <c r="D336" s="14" t="s">
        <v>13</v>
      </c>
      <c r="E336" s="13" t="s">
        <v>13</v>
      </c>
      <c r="F336" s="19">
        <v>1</v>
      </c>
      <c r="G336" s="20"/>
      <c r="I336" s="1"/>
      <c r="J336" s="1"/>
    </row>
    <row r="337" spans="1:10" x14ac:dyDescent="0.25">
      <c r="A337" s="13" t="str">
        <f>B337&amp;"_"&amp;COUNTIF($B$10:B337,B337)</f>
        <v>2145_1</v>
      </c>
      <c r="B337" s="14">
        <v>2145</v>
      </c>
      <c r="C337" s="14"/>
      <c r="D337" s="14" t="s">
        <v>13</v>
      </c>
      <c r="E337" s="14" t="s">
        <v>13</v>
      </c>
      <c r="F337" s="15">
        <v>1</v>
      </c>
      <c r="G337" s="16"/>
      <c r="I337" s="1"/>
      <c r="J337" s="1"/>
    </row>
    <row r="338" spans="1:10" x14ac:dyDescent="0.25">
      <c r="A338" s="13" t="str">
        <f>B338&amp;"_"&amp;COUNTIF($B$10:B338,B338)</f>
        <v>2270_1</v>
      </c>
      <c r="B338" s="14">
        <v>2270</v>
      </c>
      <c r="C338" s="14"/>
      <c r="D338" s="14" t="s">
        <v>13</v>
      </c>
      <c r="E338" s="14" t="s">
        <v>13</v>
      </c>
      <c r="F338" s="15">
        <v>2</v>
      </c>
      <c r="G338" s="16"/>
      <c r="I338" s="1"/>
      <c r="J338" s="1"/>
    </row>
    <row r="339" spans="1:10" x14ac:dyDescent="0.25">
      <c r="A339" s="13" t="str">
        <f>B339&amp;"_"&amp;COUNTIF($B$10:B339,B339)</f>
        <v>2292_1</v>
      </c>
      <c r="B339" s="13">
        <v>2292</v>
      </c>
      <c r="C339" s="13"/>
      <c r="D339" s="14" t="s">
        <v>13</v>
      </c>
      <c r="E339" s="13" t="s">
        <v>13</v>
      </c>
      <c r="F339" s="19">
        <v>1</v>
      </c>
      <c r="G339" s="20"/>
      <c r="I339" s="1"/>
      <c r="J339" s="1"/>
    </row>
    <row r="340" spans="1:10" x14ac:dyDescent="0.25">
      <c r="A340" s="13" t="str">
        <f>B340&amp;"_"&amp;COUNTIF($B$10:B340,B340)</f>
        <v>2309_1</v>
      </c>
      <c r="B340" s="13">
        <v>2309</v>
      </c>
      <c r="C340" s="13"/>
      <c r="D340" s="14" t="s">
        <v>13</v>
      </c>
      <c r="E340" s="13" t="s">
        <v>13</v>
      </c>
      <c r="F340" s="19">
        <v>1</v>
      </c>
      <c r="G340" s="20"/>
      <c r="I340" s="1"/>
      <c r="J340" s="1"/>
    </row>
    <row r="341" spans="1:10" x14ac:dyDescent="0.25">
      <c r="A341" s="13" t="str">
        <f>B341&amp;"_"&amp;COUNTIF($B$10:B341,B341)</f>
        <v>2380_1</v>
      </c>
      <c r="B341" s="14">
        <v>2380</v>
      </c>
      <c r="C341" s="14"/>
      <c r="D341" s="14" t="s">
        <v>13</v>
      </c>
      <c r="E341" s="14" t="s">
        <v>14</v>
      </c>
      <c r="F341" s="15">
        <v>1</v>
      </c>
      <c r="G341" s="16"/>
      <c r="I341" s="1"/>
      <c r="J341" s="1"/>
    </row>
    <row r="342" spans="1:10" x14ac:dyDescent="0.25">
      <c r="A342" s="13" t="str">
        <f>B342&amp;"_"&amp;COUNTIF($B$10:B342,B342)</f>
        <v>2384_1</v>
      </c>
      <c r="B342" s="14">
        <v>2384</v>
      </c>
      <c r="C342" s="14"/>
      <c r="D342" s="14" t="s">
        <v>13</v>
      </c>
      <c r="E342" s="14" t="s">
        <v>13</v>
      </c>
      <c r="F342" s="15">
        <v>1</v>
      </c>
      <c r="G342" s="16"/>
      <c r="I342" s="1"/>
      <c r="J342" s="1"/>
    </row>
    <row r="343" spans="1:10" x14ac:dyDescent="0.25">
      <c r="A343" s="13" t="str">
        <f>B343&amp;"_"&amp;COUNTIF($B$10:B343,B343)</f>
        <v>2416_1</v>
      </c>
      <c r="B343" s="13">
        <v>2416</v>
      </c>
      <c r="C343" s="13"/>
      <c r="D343" s="14" t="s">
        <v>40</v>
      </c>
      <c r="E343" s="13" t="s">
        <v>13</v>
      </c>
      <c r="F343" s="19">
        <v>1</v>
      </c>
      <c r="G343" s="20"/>
      <c r="I343" s="1"/>
      <c r="J343" s="1"/>
    </row>
    <row r="344" spans="1:10" x14ac:dyDescent="0.25">
      <c r="A344" s="13" t="str">
        <f>B344&amp;"_"&amp;COUNTIF($B$10:B344,B344)</f>
        <v>2416_2</v>
      </c>
      <c r="B344" s="13">
        <v>2416</v>
      </c>
      <c r="C344" s="13"/>
      <c r="D344" s="14" t="s">
        <v>13</v>
      </c>
      <c r="E344" s="13" t="s">
        <v>13</v>
      </c>
      <c r="F344" s="19">
        <v>1</v>
      </c>
      <c r="G344" s="20"/>
      <c r="I344" s="1"/>
      <c r="J344" s="1"/>
    </row>
    <row r="345" spans="1:10" x14ac:dyDescent="0.25">
      <c r="A345" s="13" t="str">
        <f>B345&amp;"_"&amp;COUNTIF($B$10:B345,B345)</f>
        <v>2425_1</v>
      </c>
      <c r="B345" s="13">
        <v>2425</v>
      </c>
      <c r="C345" s="13"/>
      <c r="D345" s="14" t="s">
        <v>13</v>
      </c>
      <c r="E345" s="13" t="s">
        <v>13</v>
      </c>
      <c r="F345" s="19">
        <v>1</v>
      </c>
      <c r="G345" s="20"/>
      <c r="I345" s="1"/>
      <c r="J345" s="1"/>
    </row>
    <row r="346" spans="1:10" x14ac:dyDescent="0.25">
      <c r="A346" s="13" t="str">
        <f>B346&amp;"_"&amp;COUNTIF($B$10:B346,B346)</f>
        <v>2563_1</v>
      </c>
      <c r="B346" s="14">
        <v>2563</v>
      </c>
      <c r="C346" s="14"/>
      <c r="D346" s="14" t="s">
        <v>13</v>
      </c>
      <c r="E346" s="14" t="s">
        <v>13</v>
      </c>
      <c r="F346" s="15">
        <v>1</v>
      </c>
      <c r="G346" s="16"/>
      <c r="I346" s="1"/>
      <c r="J346" s="1"/>
    </row>
    <row r="347" spans="1:10" x14ac:dyDescent="0.25">
      <c r="A347" s="13" t="str">
        <f>B347&amp;"_"&amp;COUNTIF($B$10:B347,B347)</f>
        <v>2582_1</v>
      </c>
      <c r="B347" s="13">
        <v>2582</v>
      </c>
      <c r="C347" s="13"/>
      <c r="D347" s="14" t="s">
        <v>13</v>
      </c>
      <c r="E347" s="13" t="s">
        <v>13</v>
      </c>
      <c r="F347" s="19">
        <v>1</v>
      </c>
      <c r="G347" s="20"/>
      <c r="I347" s="1"/>
      <c r="J347" s="1"/>
    </row>
    <row r="348" spans="1:10" x14ac:dyDescent="0.25">
      <c r="A348" s="13" t="str">
        <f>B348&amp;"_"&amp;COUNTIF($B$10:B348,B348)</f>
        <v>2587_1</v>
      </c>
      <c r="B348" s="14">
        <v>2587</v>
      </c>
      <c r="C348" s="14"/>
      <c r="D348" s="14" t="s">
        <v>13</v>
      </c>
      <c r="E348" s="14" t="s">
        <v>13</v>
      </c>
      <c r="F348" s="15">
        <v>1</v>
      </c>
      <c r="G348" s="16"/>
      <c r="I348" s="1"/>
      <c r="J348" s="1"/>
    </row>
    <row r="349" spans="1:10" x14ac:dyDescent="0.25">
      <c r="A349" s="13" t="str">
        <f>B349&amp;"_"&amp;COUNTIF($B$10:B349,B349)</f>
        <v>2593_1</v>
      </c>
      <c r="B349" s="13">
        <v>2593</v>
      </c>
      <c r="C349" s="13"/>
      <c r="D349" s="14" t="s">
        <v>13</v>
      </c>
      <c r="E349" s="13" t="s">
        <v>13</v>
      </c>
      <c r="F349" s="19">
        <v>1</v>
      </c>
      <c r="G349" s="20"/>
      <c r="I349" s="1"/>
      <c r="J349" s="1"/>
    </row>
    <row r="350" spans="1:10" x14ac:dyDescent="0.25">
      <c r="A350" s="13" t="str">
        <f>B350&amp;"_"&amp;COUNTIF($B$10:B350,B350)</f>
        <v>2597_1</v>
      </c>
      <c r="B350" s="14">
        <v>2597</v>
      </c>
      <c r="C350" s="14"/>
      <c r="D350" s="14" t="s">
        <v>13</v>
      </c>
      <c r="E350" s="14" t="s">
        <v>13</v>
      </c>
      <c r="F350" s="15">
        <v>1</v>
      </c>
      <c r="G350" s="16"/>
      <c r="I350" s="1"/>
      <c r="J350" s="1"/>
    </row>
    <row r="351" spans="1:10" x14ac:dyDescent="0.25">
      <c r="A351" s="13" t="str">
        <f>B351&amp;"_"&amp;COUNTIF($B$10:B351,B351)</f>
        <v>2607_1</v>
      </c>
      <c r="B351" s="14">
        <v>2607</v>
      </c>
      <c r="C351" s="14"/>
      <c r="D351" s="14" t="s">
        <v>13</v>
      </c>
      <c r="E351" s="14" t="s">
        <v>13</v>
      </c>
      <c r="F351" s="15">
        <v>1</v>
      </c>
      <c r="G351" s="16"/>
      <c r="I351" s="1"/>
      <c r="J351" s="1"/>
    </row>
    <row r="352" spans="1:10" x14ac:dyDescent="0.25">
      <c r="A352" s="13" t="str">
        <f>B352&amp;"_"&amp;COUNTIF($B$10:B352,B352)</f>
        <v>2738_1</v>
      </c>
      <c r="B352" s="14">
        <v>2738</v>
      </c>
      <c r="C352" s="14"/>
      <c r="D352" s="14" t="s">
        <v>13</v>
      </c>
      <c r="E352" s="14" t="s">
        <v>13</v>
      </c>
      <c r="F352" s="15">
        <v>4</v>
      </c>
      <c r="G352" s="16"/>
      <c r="I352" s="1"/>
      <c r="J352" s="1"/>
    </row>
    <row r="353" spans="1:10" x14ac:dyDescent="0.25">
      <c r="A353" s="13" t="str">
        <f>B353&amp;"_"&amp;COUNTIF($B$10:B353,B353)</f>
        <v>2747_1</v>
      </c>
      <c r="B353" s="14">
        <v>2747</v>
      </c>
      <c r="C353" s="14"/>
      <c r="D353" s="14" t="s">
        <v>13</v>
      </c>
      <c r="E353" s="14" t="s">
        <v>13</v>
      </c>
      <c r="F353" s="15">
        <v>1</v>
      </c>
      <c r="G353" s="16"/>
      <c r="I353" s="1"/>
      <c r="J353" s="1"/>
    </row>
    <row r="354" spans="1:10" x14ac:dyDescent="0.25">
      <c r="A354" s="13" t="str">
        <f>B354&amp;"_"&amp;COUNTIF($B$10:B354,B354)</f>
        <v>2756_1</v>
      </c>
      <c r="B354" s="14">
        <v>2756</v>
      </c>
      <c r="C354" s="14"/>
      <c r="D354" s="14" t="s">
        <v>13</v>
      </c>
      <c r="E354" s="14" t="s">
        <v>13</v>
      </c>
      <c r="F354" s="15">
        <v>3</v>
      </c>
      <c r="G354" s="16"/>
      <c r="I354" s="1"/>
      <c r="J354" s="1"/>
    </row>
    <row r="355" spans="1:10" x14ac:dyDescent="0.25">
      <c r="A355" s="13" t="str">
        <f>B355&amp;"_"&amp;COUNTIF($B$10:B355,B355)</f>
        <v>2757_1</v>
      </c>
      <c r="B355" s="14">
        <v>2757</v>
      </c>
      <c r="C355" s="14"/>
      <c r="D355" s="14" t="s">
        <v>13</v>
      </c>
      <c r="E355" s="14" t="s">
        <v>13</v>
      </c>
      <c r="F355" s="15">
        <v>3</v>
      </c>
      <c r="G355" s="16"/>
      <c r="I355" s="1"/>
      <c r="J355" s="1"/>
    </row>
    <row r="356" spans="1:10" x14ac:dyDescent="0.25">
      <c r="A356" s="13" t="str">
        <f>B356&amp;"_"&amp;COUNTIF($B$10:B356,B356)</f>
        <v>2766_1</v>
      </c>
      <c r="B356" s="13">
        <v>2766</v>
      </c>
      <c r="C356" s="13"/>
      <c r="D356" s="14" t="s">
        <v>13</v>
      </c>
      <c r="E356" s="13" t="s">
        <v>16</v>
      </c>
      <c r="F356" s="19">
        <v>1</v>
      </c>
      <c r="G356" s="20"/>
      <c r="I356" s="1"/>
      <c r="J356" s="1"/>
    </row>
    <row r="357" spans="1:10" x14ac:dyDescent="0.25">
      <c r="A357" s="13" t="str">
        <f>B357&amp;"_"&amp;COUNTIF($B$10:B357,B357)</f>
        <v>2766_2</v>
      </c>
      <c r="B357" s="13">
        <v>2766</v>
      </c>
      <c r="C357" s="13"/>
      <c r="D357" s="14" t="s">
        <v>13</v>
      </c>
      <c r="E357" s="13" t="s">
        <v>13</v>
      </c>
      <c r="F357" s="19">
        <v>1</v>
      </c>
      <c r="G357" s="20"/>
      <c r="I357" s="1"/>
      <c r="J357" s="1"/>
    </row>
    <row r="358" spans="1:10" x14ac:dyDescent="0.25">
      <c r="A358" s="13" t="str">
        <f>B358&amp;"_"&amp;COUNTIF($B$10:B358,B358)</f>
        <v>2768_1</v>
      </c>
      <c r="B358" s="14">
        <v>2768</v>
      </c>
      <c r="C358" s="14"/>
      <c r="D358" s="14" t="s">
        <v>13</v>
      </c>
      <c r="E358" s="14" t="s">
        <v>13</v>
      </c>
      <c r="F358" s="15">
        <v>2</v>
      </c>
      <c r="G358" s="16"/>
      <c r="I358" s="1"/>
      <c r="J358" s="1"/>
    </row>
    <row r="359" spans="1:10" x14ac:dyDescent="0.25">
      <c r="A359" s="13" t="str">
        <f>B359&amp;"_"&amp;COUNTIF($B$10:B359,B359)</f>
        <v>2955_1</v>
      </c>
      <c r="B359" s="13">
        <v>2955</v>
      </c>
      <c r="C359" s="13"/>
      <c r="D359" s="14" t="s">
        <v>13</v>
      </c>
      <c r="E359" s="13" t="s">
        <v>13</v>
      </c>
      <c r="F359" s="19">
        <v>1</v>
      </c>
      <c r="G359" s="20"/>
      <c r="I359" s="1"/>
      <c r="J359" s="1"/>
    </row>
    <row r="360" spans="1:10" x14ac:dyDescent="0.25">
      <c r="A360" s="13" t="str">
        <f>B360&amp;"_"&amp;COUNTIF($B$10:B360,B360)</f>
        <v>2995_1</v>
      </c>
      <c r="B360" s="14">
        <v>2995</v>
      </c>
      <c r="C360" s="14"/>
      <c r="D360" s="14" t="s">
        <v>13</v>
      </c>
      <c r="E360" s="14" t="s">
        <v>13</v>
      </c>
      <c r="F360" s="15">
        <v>1</v>
      </c>
      <c r="G360" s="16"/>
      <c r="I360" s="1"/>
      <c r="J360" s="1"/>
    </row>
    <row r="361" spans="1:10" x14ac:dyDescent="0.25">
      <c r="A361" s="13" t="str">
        <f>B361&amp;"_"&amp;COUNTIF($B$10:B361,B361)</f>
        <v>3005_1</v>
      </c>
      <c r="B361" s="13">
        <v>3005</v>
      </c>
      <c r="C361" s="13"/>
      <c r="D361" s="14" t="s">
        <v>13</v>
      </c>
      <c r="E361" s="13" t="s">
        <v>13</v>
      </c>
      <c r="F361" s="19">
        <v>1</v>
      </c>
      <c r="G361" s="20"/>
      <c r="I361" s="1"/>
      <c r="J361" s="1"/>
    </row>
    <row r="362" spans="1:10" x14ac:dyDescent="0.25">
      <c r="A362" s="13" t="str">
        <f>B362&amp;"_"&amp;COUNTIF($B$10:B362,B362)</f>
        <v>3125_1</v>
      </c>
      <c r="B362" s="13">
        <v>3125</v>
      </c>
      <c r="C362" s="13"/>
      <c r="D362" s="14" t="s">
        <v>13</v>
      </c>
      <c r="E362" s="13" t="s">
        <v>13</v>
      </c>
      <c r="F362" s="19">
        <v>2</v>
      </c>
      <c r="G362" s="20"/>
      <c r="I362" s="1"/>
      <c r="J362" s="1"/>
    </row>
    <row r="363" spans="1:10" x14ac:dyDescent="0.25">
      <c r="A363" s="13" t="str">
        <f>B363&amp;"_"&amp;COUNTIF($B$10:B363,B363)</f>
        <v>3135_1</v>
      </c>
      <c r="B363" s="13">
        <v>3135</v>
      </c>
      <c r="C363" s="13"/>
      <c r="D363" s="14" t="s">
        <v>13</v>
      </c>
      <c r="E363" s="13" t="s">
        <v>13</v>
      </c>
      <c r="F363" s="19">
        <v>1</v>
      </c>
      <c r="G363" s="20"/>
      <c r="I363" s="1"/>
      <c r="J363" s="1"/>
    </row>
    <row r="364" spans="1:10" x14ac:dyDescent="0.25">
      <c r="A364" s="13" t="str">
        <f>B364&amp;"_"&amp;COUNTIF($B$10:B364,B364)</f>
        <v>3165_1</v>
      </c>
      <c r="B364" s="13">
        <v>3165</v>
      </c>
      <c r="C364" s="13"/>
      <c r="D364" s="14" t="s">
        <v>13</v>
      </c>
      <c r="E364" s="13" t="s">
        <v>13</v>
      </c>
      <c r="F364" s="19">
        <v>1</v>
      </c>
      <c r="G364" s="20"/>
      <c r="I364" s="1"/>
      <c r="J364" s="1"/>
    </row>
    <row r="365" spans="1:10" x14ac:dyDescent="0.25">
      <c r="A365" s="13" t="str">
        <f>B365&amp;"_"&amp;COUNTIF($B$10:B365,B365)</f>
        <v>3165_2</v>
      </c>
      <c r="B365" s="13">
        <v>3165</v>
      </c>
      <c r="C365" s="13"/>
      <c r="D365" s="14" t="s">
        <v>13</v>
      </c>
      <c r="E365" s="13" t="s">
        <v>14</v>
      </c>
      <c r="F365" s="19">
        <v>1</v>
      </c>
      <c r="G365" s="20"/>
      <c r="I365" s="1"/>
      <c r="J365" s="1"/>
    </row>
    <row r="366" spans="1:10" x14ac:dyDescent="0.25">
      <c r="A366" s="13" t="str">
        <f>B366&amp;"_"&amp;COUNTIF($B$10:B366,B366)</f>
        <v>3245_1</v>
      </c>
      <c r="B366" s="13">
        <v>3245</v>
      </c>
      <c r="C366" s="13"/>
      <c r="D366" s="14" t="s">
        <v>13</v>
      </c>
      <c r="E366" s="13" t="s">
        <v>14</v>
      </c>
      <c r="F366" s="19">
        <v>2</v>
      </c>
      <c r="G366" s="20"/>
      <c r="I366" s="1"/>
      <c r="J366" s="1"/>
    </row>
    <row r="367" spans="1:10" x14ac:dyDescent="0.25">
      <c r="A367" s="13" t="str">
        <f>B367&amp;"_"&amp;COUNTIF($B$10:B367,B367)</f>
        <v>3258_1</v>
      </c>
      <c r="B367" s="13">
        <v>3258</v>
      </c>
      <c r="C367" s="13"/>
      <c r="D367" s="14" t="s">
        <v>13</v>
      </c>
      <c r="E367" s="13" t="s">
        <v>14</v>
      </c>
      <c r="F367" s="19">
        <v>1</v>
      </c>
      <c r="G367" s="20"/>
      <c r="I367" s="1"/>
      <c r="J367" s="1"/>
    </row>
    <row r="368" spans="1:10" x14ac:dyDescent="0.25">
      <c r="A368" s="13" t="str">
        <f>B368&amp;"_"&amp;COUNTIF($B$10:B368,B368)</f>
        <v>3258_2</v>
      </c>
      <c r="B368" s="13">
        <v>3258</v>
      </c>
      <c r="C368" s="13"/>
      <c r="D368" s="14" t="s">
        <v>41</v>
      </c>
      <c r="E368" s="13" t="s">
        <v>13</v>
      </c>
      <c r="F368" s="19">
        <v>1</v>
      </c>
      <c r="G368" s="20"/>
      <c r="I368" s="1"/>
      <c r="J368" s="1"/>
    </row>
    <row r="369" spans="1:10" x14ac:dyDescent="0.25">
      <c r="A369" s="13" t="str">
        <f>B369&amp;"_"&amp;COUNTIF($B$10:B369,B369)</f>
        <v>3272_1</v>
      </c>
      <c r="B369" s="13">
        <v>3272</v>
      </c>
      <c r="C369" s="13"/>
      <c r="D369" s="14" t="s">
        <v>13</v>
      </c>
      <c r="E369" s="13" t="s">
        <v>13</v>
      </c>
      <c r="F369" s="19">
        <v>2</v>
      </c>
      <c r="G369" s="20"/>
      <c r="I369" s="1"/>
      <c r="J369" s="1"/>
    </row>
    <row r="370" spans="1:10" x14ac:dyDescent="0.25">
      <c r="A370" s="13" t="str">
        <f>B370&amp;"_"&amp;COUNTIF($B$10:B370,B370)</f>
        <v>3278_1</v>
      </c>
      <c r="B370" s="13">
        <v>3278</v>
      </c>
      <c r="C370" s="13"/>
      <c r="D370" s="14" t="s">
        <v>13</v>
      </c>
      <c r="E370" s="13" t="s">
        <v>13</v>
      </c>
      <c r="F370" s="19">
        <v>1</v>
      </c>
      <c r="G370" s="20"/>
      <c r="I370" s="1"/>
      <c r="J370" s="1"/>
    </row>
    <row r="371" spans="1:10" x14ac:dyDescent="0.25">
      <c r="A371" s="13" t="str">
        <f>B371&amp;"_"&amp;COUNTIF($B$10:B371,B371)</f>
        <v>3278_2</v>
      </c>
      <c r="B371" s="13">
        <v>3278</v>
      </c>
      <c r="C371" s="13"/>
      <c r="D371" s="14" t="s">
        <v>13</v>
      </c>
      <c r="E371" s="13" t="s">
        <v>14</v>
      </c>
      <c r="F371" s="19">
        <v>2</v>
      </c>
      <c r="G371" s="20"/>
      <c r="I371" s="1"/>
      <c r="J371" s="1"/>
    </row>
    <row r="372" spans="1:10" x14ac:dyDescent="0.25">
      <c r="A372" s="13" t="str">
        <f>B372&amp;"_"&amp;COUNTIF($B$10:B372,B372)</f>
        <v>3282_1</v>
      </c>
      <c r="B372" s="13">
        <v>3282</v>
      </c>
      <c r="C372" s="13"/>
      <c r="D372" s="14" t="s">
        <v>13</v>
      </c>
      <c r="E372" s="13" t="s">
        <v>13</v>
      </c>
      <c r="F372" s="19">
        <v>2</v>
      </c>
      <c r="G372" s="20"/>
      <c r="I372" s="1"/>
      <c r="J372" s="1"/>
    </row>
    <row r="373" spans="1:10" x14ac:dyDescent="0.25">
      <c r="A373" s="13" t="str">
        <f>B373&amp;"_"&amp;COUNTIF($B$10:B373,B373)</f>
        <v>3302_1</v>
      </c>
      <c r="B373" s="13">
        <v>3302</v>
      </c>
      <c r="C373" s="13"/>
      <c r="D373" s="14" t="s">
        <v>13</v>
      </c>
      <c r="E373" s="13" t="s">
        <v>13</v>
      </c>
      <c r="F373" s="19">
        <v>1</v>
      </c>
      <c r="G373" s="20"/>
      <c r="I373" s="1"/>
      <c r="J373" s="1"/>
    </row>
    <row r="374" spans="1:10" x14ac:dyDescent="0.25">
      <c r="A374" s="13" t="str">
        <f>B374&amp;"_"&amp;COUNTIF($B$10:B374,B374)</f>
        <v>3302_2</v>
      </c>
      <c r="B374" s="13">
        <v>3302</v>
      </c>
      <c r="C374" s="13"/>
      <c r="D374" s="14" t="s">
        <v>42</v>
      </c>
      <c r="E374" s="13" t="s">
        <v>13</v>
      </c>
      <c r="F374" s="19">
        <v>2</v>
      </c>
      <c r="G374" s="20"/>
      <c r="I374" s="1"/>
      <c r="J374" s="1"/>
    </row>
    <row r="375" spans="1:10" x14ac:dyDescent="0.25">
      <c r="A375" s="13" t="str">
        <f>B375&amp;"_"&amp;COUNTIF($B$10:B375,B375)</f>
        <v>3308_1</v>
      </c>
      <c r="B375" s="14">
        <v>3308</v>
      </c>
      <c r="C375" s="14"/>
      <c r="D375" s="14" t="s">
        <v>13</v>
      </c>
      <c r="E375" s="14" t="s">
        <v>13</v>
      </c>
      <c r="F375" s="15">
        <v>5</v>
      </c>
      <c r="G375" s="16"/>
      <c r="I375" s="1"/>
      <c r="J375" s="1"/>
    </row>
    <row r="376" spans="1:10" x14ac:dyDescent="0.25">
      <c r="A376" s="13" t="str">
        <f>B376&amp;"_"&amp;COUNTIF($B$10:B376,B376)</f>
        <v>3395_1</v>
      </c>
      <c r="B376" s="13">
        <v>3395</v>
      </c>
      <c r="C376" s="13"/>
      <c r="D376" s="14" t="s">
        <v>13</v>
      </c>
      <c r="E376" s="13" t="s">
        <v>13</v>
      </c>
      <c r="F376" s="19">
        <v>1</v>
      </c>
      <c r="G376" s="20"/>
      <c r="I376" s="1"/>
      <c r="J376" s="1"/>
    </row>
    <row r="377" spans="1:10" x14ac:dyDescent="0.25">
      <c r="A377" s="13" t="str">
        <f>B377&amp;"_"&amp;COUNTIF($B$10:B377,B377)</f>
        <v>3425_1</v>
      </c>
      <c r="B377" s="13">
        <v>3425</v>
      </c>
      <c r="C377" s="13"/>
      <c r="D377" s="14" t="s">
        <v>13</v>
      </c>
      <c r="E377" s="13" t="s">
        <v>13</v>
      </c>
      <c r="F377" s="19">
        <v>2</v>
      </c>
      <c r="G377" s="20"/>
      <c r="I377" s="1"/>
      <c r="J377" s="1"/>
    </row>
    <row r="378" spans="1:10" x14ac:dyDescent="0.25">
      <c r="A378" s="13" t="str">
        <f>B378&amp;"_"&amp;COUNTIF($B$10:B378,B378)</f>
        <v>3435_1</v>
      </c>
      <c r="B378" s="13">
        <v>3435</v>
      </c>
      <c r="C378" s="13"/>
      <c r="D378" s="14" t="s">
        <v>13</v>
      </c>
      <c r="E378" s="13" t="s">
        <v>13</v>
      </c>
      <c r="F378" s="19">
        <v>1</v>
      </c>
      <c r="G378" s="20"/>
      <c r="I378" s="1"/>
      <c r="J378" s="1"/>
    </row>
    <row r="379" spans="1:10" x14ac:dyDescent="0.25">
      <c r="A379" s="13" t="str">
        <f>B379&amp;"_"&amp;COUNTIF($B$10:B379,B379)</f>
        <v>3517_1</v>
      </c>
      <c r="B379" s="13">
        <v>3517</v>
      </c>
      <c r="C379" s="13"/>
      <c r="D379" s="14" t="s">
        <v>13</v>
      </c>
      <c r="E379" s="13" t="s">
        <v>13</v>
      </c>
      <c r="F379" s="19">
        <v>1</v>
      </c>
      <c r="G379" s="20"/>
      <c r="I379" s="1"/>
      <c r="J379" s="1"/>
    </row>
    <row r="380" spans="1:10" x14ac:dyDescent="0.25">
      <c r="A380" s="13" t="str">
        <f>B380&amp;"_"&amp;COUNTIF($B$10:B380,B380)</f>
        <v>4525_1</v>
      </c>
      <c r="B380" s="13">
        <v>4525</v>
      </c>
      <c r="C380" s="13"/>
      <c r="D380" s="14" t="s">
        <v>43</v>
      </c>
      <c r="E380" s="13" t="s">
        <v>13</v>
      </c>
      <c r="F380" s="19">
        <v>1</v>
      </c>
      <c r="G380" s="20"/>
      <c r="I380" s="1"/>
      <c r="J380" s="1"/>
    </row>
    <row r="381" spans="1:10" x14ac:dyDescent="0.25">
      <c r="A381" s="13" t="str">
        <f>B381&amp;"_"&amp;COUNTIF($B$10:B381,B381)</f>
        <v>4625_1</v>
      </c>
      <c r="B381" s="13">
        <v>4625</v>
      </c>
      <c r="C381" s="13"/>
      <c r="D381" s="14" t="s">
        <v>43</v>
      </c>
      <c r="E381" s="13" t="s">
        <v>13</v>
      </c>
      <c r="F381" s="19">
        <v>1</v>
      </c>
      <c r="G381" s="20"/>
      <c r="I381" s="1"/>
      <c r="J381" s="1"/>
    </row>
    <row r="382" spans="1:10" x14ac:dyDescent="0.25">
      <c r="A382" s="13" t="str">
        <f>B382&amp;"_"&amp;COUNTIF($B$10:B382,B382)</f>
        <v>4635_1</v>
      </c>
      <c r="B382" s="13">
        <v>4635</v>
      </c>
      <c r="C382" s="13"/>
      <c r="D382" s="14" t="s">
        <v>13</v>
      </c>
      <c r="E382" s="13" t="s">
        <v>13</v>
      </c>
      <c r="F382" s="19">
        <v>1</v>
      </c>
      <c r="G382" s="20"/>
      <c r="I382" s="1"/>
      <c r="J382" s="1"/>
    </row>
    <row r="383" spans="1:10" x14ac:dyDescent="0.25">
      <c r="A383" s="13" t="str">
        <f>B383&amp;"_"&amp;COUNTIF($B$10:B383,B383)</f>
        <v>4645_1</v>
      </c>
      <c r="B383" s="13">
        <v>4645</v>
      </c>
      <c r="C383" s="13"/>
      <c r="D383" s="14" t="s">
        <v>44</v>
      </c>
      <c r="E383" s="13" t="s">
        <v>13</v>
      </c>
      <c r="F383" s="19">
        <v>1</v>
      </c>
      <c r="G383" s="20"/>
      <c r="I383" s="1"/>
      <c r="J383" s="1"/>
    </row>
    <row r="384" spans="1:10" x14ac:dyDescent="0.25">
      <c r="A384" s="13" t="str">
        <f>B384&amp;"_"&amp;COUNTIF($B$10:B384,B384)</f>
        <v>4645_2</v>
      </c>
      <c r="B384" s="13">
        <v>4645</v>
      </c>
      <c r="C384" s="13"/>
      <c r="D384" s="14" t="s">
        <v>13</v>
      </c>
      <c r="E384" s="13" t="s">
        <v>14</v>
      </c>
      <c r="F384" s="19">
        <v>2</v>
      </c>
      <c r="G384" s="20"/>
      <c r="I384" s="1"/>
      <c r="J384" s="1"/>
    </row>
    <row r="385" spans="1:10" x14ac:dyDescent="0.25">
      <c r="A385" s="13" t="str">
        <f>B385&amp;"_"&amp;COUNTIF($B$10:B385,B385)</f>
        <v>4645_3</v>
      </c>
      <c r="B385" s="13">
        <v>4645</v>
      </c>
      <c r="C385" s="13"/>
      <c r="D385" s="14" t="s">
        <v>13</v>
      </c>
      <c r="E385" s="13" t="s">
        <v>13</v>
      </c>
      <c r="F385" s="19">
        <v>1</v>
      </c>
      <c r="G385" s="20"/>
      <c r="I385" s="1"/>
      <c r="J385" s="1"/>
    </row>
    <row r="386" spans="1:10" x14ac:dyDescent="0.25">
      <c r="A386" s="13" t="str">
        <f>B386&amp;"_"&amp;COUNTIF($B$10:B386,B386)</f>
        <v>4655_1</v>
      </c>
      <c r="B386" s="13">
        <v>4655</v>
      </c>
      <c r="C386" s="13"/>
      <c r="D386" s="14" t="s">
        <v>13</v>
      </c>
      <c r="E386" s="13" t="s">
        <v>13</v>
      </c>
      <c r="F386" s="19">
        <v>3</v>
      </c>
      <c r="G386" s="20">
        <v>5.1059999999999999</v>
      </c>
      <c r="I386" s="1"/>
      <c r="J386" s="1"/>
    </row>
    <row r="387" spans="1:10" x14ac:dyDescent="0.25">
      <c r="A387" s="13" t="str">
        <f>B387&amp;"_"&amp;COUNTIF($B$10:B387,B387)</f>
        <v>4655_2</v>
      </c>
      <c r="B387" s="13">
        <v>4655</v>
      </c>
      <c r="C387" s="13"/>
      <c r="D387" s="14" t="s">
        <v>13</v>
      </c>
      <c r="E387" s="13" t="s">
        <v>14</v>
      </c>
      <c r="F387" s="19">
        <v>2</v>
      </c>
      <c r="G387" s="20"/>
      <c r="I387" s="1"/>
      <c r="J387" s="1"/>
    </row>
    <row r="388" spans="1:10" x14ac:dyDescent="0.25">
      <c r="A388" s="13" t="str">
        <f>B388&amp;"_"&amp;COUNTIF($B$10:B388,B388)</f>
        <v>4655_3</v>
      </c>
      <c r="B388" s="13">
        <v>4655</v>
      </c>
      <c r="C388" s="13"/>
      <c r="D388" s="14" t="s">
        <v>45</v>
      </c>
      <c r="E388" s="13" t="s">
        <v>14</v>
      </c>
      <c r="F388" s="19">
        <v>1</v>
      </c>
      <c r="G388" s="20"/>
      <c r="I388" s="1"/>
      <c r="J388" s="1"/>
    </row>
    <row r="389" spans="1:10" x14ac:dyDescent="0.25">
      <c r="A389" s="13" t="str">
        <f>B389&amp;"_"&amp;COUNTIF($B$10:B389,B389)</f>
        <v>4685_1</v>
      </c>
      <c r="B389" s="13">
        <v>4685</v>
      </c>
      <c r="C389" s="13"/>
      <c r="D389" s="14" t="s">
        <v>46</v>
      </c>
      <c r="E389" s="13" t="s">
        <v>13</v>
      </c>
      <c r="F389" s="19">
        <v>1</v>
      </c>
      <c r="G389" s="20"/>
      <c r="I389" s="1"/>
      <c r="J389" s="1"/>
    </row>
    <row r="390" spans="1:10" x14ac:dyDescent="0.25">
      <c r="A390" s="13" t="str">
        <f>B390&amp;"_"&amp;COUNTIF($B$10:B390,B390)</f>
        <v>4695_1</v>
      </c>
      <c r="B390" s="13">
        <v>4695</v>
      </c>
      <c r="C390" s="13"/>
      <c r="D390" s="14" t="s">
        <v>13</v>
      </c>
      <c r="E390" s="13" t="s">
        <v>13</v>
      </c>
      <c r="F390" s="19">
        <v>3</v>
      </c>
      <c r="G390" s="20"/>
      <c r="I390" s="1"/>
      <c r="J390" s="1"/>
    </row>
    <row r="391" spans="1:10" x14ac:dyDescent="0.25">
      <c r="A391" s="13" t="str">
        <f>B391&amp;"_"&amp;COUNTIF($B$10:B391,B391)</f>
        <v>4695_2</v>
      </c>
      <c r="B391" s="13">
        <v>4695</v>
      </c>
      <c r="C391" s="13"/>
      <c r="D391" s="14" t="s">
        <v>13</v>
      </c>
      <c r="E391" s="13" t="s">
        <v>16</v>
      </c>
      <c r="F391" s="19">
        <v>1</v>
      </c>
      <c r="G391" s="20"/>
      <c r="I391" s="1"/>
      <c r="J391" s="1"/>
    </row>
    <row r="392" spans="1:10" x14ac:dyDescent="0.25">
      <c r="A392" s="13" t="str">
        <f>B392&amp;"_"&amp;COUNTIF($B$10:B392,B392)</f>
        <v>4725_1</v>
      </c>
      <c r="B392" s="13">
        <v>4725</v>
      </c>
      <c r="C392" s="13"/>
      <c r="D392" s="14" t="s">
        <v>13</v>
      </c>
      <c r="E392" s="13" t="s">
        <v>13</v>
      </c>
      <c r="F392" s="19">
        <v>1</v>
      </c>
      <c r="G392" s="20"/>
      <c r="I392" s="1"/>
      <c r="J392" s="1"/>
    </row>
    <row r="393" spans="1:10" x14ac:dyDescent="0.25">
      <c r="A393" s="13" t="str">
        <f>B393&amp;"_"&amp;COUNTIF($B$10:B393,B393)</f>
        <v>4725_2</v>
      </c>
      <c r="B393" s="13">
        <v>4725</v>
      </c>
      <c r="C393" s="13"/>
      <c r="D393" s="14" t="s">
        <v>13</v>
      </c>
      <c r="E393" s="13" t="s">
        <v>14</v>
      </c>
      <c r="F393" s="19">
        <v>1</v>
      </c>
      <c r="G393" s="20"/>
      <c r="I393" s="1"/>
      <c r="J393" s="1"/>
    </row>
    <row r="394" spans="1:10" x14ac:dyDescent="0.25">
      <c r="A394" s="13" t="str">
        <f>B394&amp;"_"&amp;COUNTIF($B$10:B394,B394)</f>
        <v>4975_1</v>
      </c>
      <c r="B394" s="13">
        <v>4975</v>
      </c>
      <c r="C394" s="13"/>
      <c r="D394" s="14" t="s">
        <v>13</v>
      </c>
      <c r="E394" s="13" t="s">
        <v>13</v>
      </c>
      <c r="F394" s="19">
        <v>2</v>
      </c>
      <c r="G394" s="20"/>
      <c r="I394" s="1"/>
      <c r="J394" s="1"/>
    </row>
    <row r="395" spans="1:10" x14ac:dyDescent="0.25">
      <c r="A395" s="13" t="str">
        <f>B395&amp;"_"&amp;COUNTIF($B$10:B395,B395)</f>
        <v>5205_1</v>
      </c>
      <c r="B395" s="13">
        <v>5205</v>
      </c>
      <c r="C395" s="13"/>
      <c r="D395" s="14" t="s">
        <v>13</v>
      </c>
      <c r="E395" s="13" t="s">
        <v>13</v>
      </c>
      <c r="F395" s="19">
        <v>1</v>
      </c>
      <c r="G395" s="20"/>
      <c r="I395" s="1"/>
      <c r="J395" s="1"/>
    </row>
    <row r="396" spans="1:10" x14ac:dyDescent="0.25">
      <c r="A396" s="13" t="str">
        <f>B396&amp;"_"&amp;COUNTIF($B$10:B396,B396)</f>
        <v>5255_1</v>
      </c>
      <c r="B396" s="13">
        <v>5255</v>
      </c>
      <c r="C396" s="13"/>
      <c r="D396" s="14" t="s">
        <v>13</v>
      </c>
      <c r="E396" s="13" t="s">
        <v>14</v>
      </c>
      <c r="F396" s="19">
        <v>2</v>
      </c>
      <c r="G396" s="20"/>
      <c r="I396" s="1"/>
      <c r="J396" s="1"/>
    </row>
    <row r="397" spans="1:10" x14ac:dyDescent="0.25">
      <c r="A397" s="13" t="str">
        <f>B397&amp;"_"&amp;COUNTIF($B$10:B397,B397)</f>
        <v>5255_2</v>
      </c>
      <c r="B397" s="13">
        <v>5255</v>
      </c>
      <c r="C397" s="13"/>
      <c r="D397" s="14" t="s">
        <v>13</v>
      </c>
      <c r="E397" s="13" t="s">
        <v>13</v>
      </c>
      <c r="F397" s="19">
        <v>4</v>
      </c>
      <c r="G397" s="20"/>
      <c r="I397" s="1"/>
      <c r="J397" s="1"/>
    </row>
    <row r="398" spans="1:10" x14ac:dyDescent="0.25">
      <c r="A398" s="13" t="str">
        <f>B398&amp;"_"&amp;COUNTIF($B$10:B398,B398)</f>
        <v>5255_3</v>
      </c>
      <c r="B398" s="13">
        <v>5255</v>
      </c>
      <c r="C398" s="13"/>
      <c r="D398" s="14" t="s">
        <v>13</v>
      </c>
      <c r="E398" s="13" t="s">
        <v>16</v>
      </c>
      <c r="F398" s="19">
        <v>1</v>
      </c>
      <c r="G398" s="20"/>
      <c r="I398" s="1"/>
      <c r="J398" s="1"/>
    </row>
    <row r="399" spans="1:10" x14ac:dyDescent="0.25">
      <c r="A399" s="13" t="str">
        <f>B399&amp;"_"&amp;COUNTIF($B$10:B399,B399)</f>
        <v>5285_1</v>
      </c>
      <c r="B399" s="13">
        <v>5285</v>
      </c>
      <c r="C399" s="13"/>
      <c r="D399" s="14" t="s">
        <v>13</v>
      </c>
      <c r="E399" s="13" t="s">
        <v>13</v>
      </c>
      <c r="F399" s="19">
        <v>1</v>
      </c>
      <c r="G399" s="20"/>
      <c r="I399" s="1"/>
      <c r="J399" s="1"/>
    </row>
    <row r="400" spans="1:10" x14ac:dyDescent="0.25">
      <c r="A400" s="13" t="str">
        <f>B400&amp;"_"&amp;COUNTIF($B$10:B400,B400)</f>
        <v>5295_1</v>
      </c>
      <c r="B400" s="13">
        <v>5295</v>
      </c>
      <c r="C400" s="13"/>
      <c r="D400" s="14" t="s">
        <v>13</v>
      </c>
      <c r="E400" s="13" t="s">
        <v>13</v>
      </c>
      <c r="F400" s="19">
        <v>1</v>
      </c>
      <c r="G400" s="20"/>
      <c r="I400" s="1"/>
      <c r="J400" s="1"/>
    </row>
    <row r="401" spans="1:10" x14ac:dyDescent="0.25">
      <c r="A401" s="13" t="str">
        <f>B401&amp;"_"&amp;COUNTIF($B$10:B401,B401)</f>
        <v>5295_2</v>
      </c>
      <c r="B401" s="13">
        <v>5295</v>
      </c>
      <c r="C401" s="13"/>
      <c r="D401" s="14" t="s">
        <v>24</v>
      </c>
      <c r="E401" s="13" t="s">
        <v>14</v>
      </c>
      <c r="F401" s="19">
        <v>1</v>
      </c>
      <c r="G401" s="20"/>
      <c r="I401" s="1"/>
      <c r="J401" s="1"/>
    </row>
    <row r="402" spans="1:10" x14ac:dyDescent="0.25">
      <c r="A402" s="13" t="str">
        <f>B402&amp;"_"&amp;COUNTIF($B$10:B402,B402)</f>
        <v>5305_1</v>
      </c>
      <c r="B402" s="13">
        <v>5305</v>
      </c>
      <c r="C402" s="13"/>
      <c r="D402" s="14" t="s">
        <v>13</v>
      </c>
      <c r="E402" s="13" t="s">
        <v>14</v>
      </c>
      <c r="F402" s="19">
        <v>1</v>
      </c>
      <c r="G402" s="20"/>
      <c r="I402" s="1"/>
      <c r="J402" s="1"/>
    </row>
    <row r="403" spans="1:10" x14ac:dyDescent="0.25">
      <c r="A403" s="13" t="str">
        <f>B403&amp;"_"&amp;COUNTIF($B$10:B403,B403)</f>
        <v>5473_1</v>
      </c>
      <c r="B403" s="13">
        <v>5473</v>
      </c>
      <c r="C403" s="13"/>
      <c r="D403" s="14" t="s">
        <v>47</v>
      </c>
      <c r="E403" s="13" t="s">
        <v>16</v>
      </c>
      <c r="F403" s="19">
        <v>1</v>
      </c>
      <c r="G403" s="20"/>
      <c r="I403" s="1"/>
      <c r="J403" s="1"/>
    </row>
    <row r="404" spans="1:10" x14ac:dyDescent="0.25">
      <c r="A404" s="13" t="str">
        <f>B404&amp;"_"&amp;COUNTIF($B$10:B404,B404)</f>
        <v>5545_1</v>
      </c>
      <c r="B404" s="13">
        <v>5545</v>
      </c>
      <c r="C404" s="13"/>
      <c r="D404" s="14" t="s">
        <v>13</v>
      </c>
      <c r="E404" s="13" t="s">
        <v>13</v>
      </c>
      <c r="F404" s="19">
        <v>1</v>
      </c>
      <c r="G404" s="20"/>
      <c r="I404" s="1"/>
      <c r="J404" s="1"/>
    </row>
    <row r="405" spans="1:10" x14ac:dyDescent="0.25">
      <c r="A405" s="13" t="str">
        <f>B405&amp;"_"&amp;COUNTIF($B$10:B405,B405)</f>
        <v>5575_1</v>
      </c>
      <c r="B405" s="13">
        <v>5575</v>
      </c>
      <c r="C405" s="13"/>
      <c r="D405" s="14" t="s">
        <v>13</v>
      </c>
      <c r="E405" s="13" t="s">
        <v>13</v>
      </c>
      <c r="F405" s="19">
        <v>1</v>
      </c>
      <c r="G405" s="20"/>
      <c r="I405" s="1"/>
      <c r="J405" s="1"/>
    </row>
    <row r="406" spans="1:10" x14ac:dyDescent="0.25">
      <c r="A406" s="13" t="str">
        <f>B406&amp;"_"&amp;COUNTIF($B$10:B406,B406)</f>
        <v>5595_1</v>
      </c>
      <c r="B406" s="13">
        <v>5595</v>
      </c>
      <c r="C406" s="13"/>
      <c r="D406" s="14" t="s">
        <v>13</v>
      </c>
      <c r="E406" s="13" t="s">
        <v>14</v>
      </c>
      <c r="F406" s="19">
        <v>1</v>
      </c>
      <c r="G406" s="20"/>
      <c r="I406" s="1"/>
      <c r="J406" s="1"/>
    </row>
    <row r="407" spans="1:10" x14ac:dyDescent="0.25">
      <c r="A407" s="13" t="str">
        <f>B407&amp;"_"&amp;COUNTIF($B$10:B407,B407)</f>
        <v>5875_1</v>
      </c>
      <c r="B407" s="13">
        <v>5875</v>
      </c>
      <c r="C407" s="13"/>
      <c r="D407" s="14" t="s">
        <v>13</v>
      </c>
      <c r="E407" s="13" t="s">
        <v>13</v>
      </c>
      <c r="F407" s="19">
        <v>1</v>
      </c>
      <c r="G407" s="20"/>
      <c r="I407" s="1"/>
      <c r="J407" s="1"/>
    </row>
    <row r="408" spans="1:10" x14ac:dyDescent="0.25">
      <c r="A408" s="13" t="str">
        <f>B408&amp;"_"&amp;COUNTIF($B$10:B408,B408)</f>
        <v>7401_1</v>
      </c>
      <c r="B408" s="13">
        <v>7401</v>
      </c>
      <c r="C408" s="13"/>
      <c r="D408" s="14" t="s">
        <v>48</v>
      </c>
      <c r="E408" s="13" t="s">
        <v>14</v>
      </c>
      <c r="F408" s="19">
        <v>1</v>
      </c>
      <c r="G408" s="20"/>
      <c r="I408" s="1"/>
      <c r="J408" s="1"/>
    </row>
    <row r="409" spans="1:10" x14ac:dyDescent="0.25">
      <c r="A409" s="13" t="str">
        <f>B409&amp;"_"&amp;COUNTIF($B$10:B409,B409)</f>
        <v>7404_1</v>
      </c>
      <c r="B409" s="13">
        <v>7404</v>
      </c>
      <c r="C409" s="13"/>
      <c r="D409" s="14" t="s">
        <v>13</v>
      </c>
      <c r="E409" s="13" t="s">
        <v>13</v>
      </c>
      <c r="F409" s="19">
        <v>1</v>
      </c>
      <c r="G409" s="20"/>
      <c r="I409" s="1"/>
      <c r="J409" s="1"/>
    </row>
    <row r="410" spans="1:10" x14ac:dyDescent="0.25">
      <c r="A410" s="13" t="str">
        <f>B410&amp;"_"&amp;COUNTIF($B$10:B410,B410)</f>
        <v>7407_1</v>
      </c>
      <c r="B410" s="13">
        <v>7407</v>
      </c>
      <c r="C410" s="13"/>
      <c r="D410" s="14" t="s">
        <v>13</v>
      </c>
      <c r="E410" s="13" t="s">
        <v>14</v>
      </c>
      <c r="F410" s="19">
        <v>1</v>
      </c>
      <c r="G410" s="20"/>
      <c r="I410" s="1"/>
      <c r="J410" s="1"/>
    </row>
    <row r="411" spans="1:10" x14ac:dyDescent="0.25">
      <c r="A411" s="13" t="str">
        <f>B411&amp;"_"&amp;COUNTIF($B$10:B411,B411)</f>
        <v>7407_2</v>
      </c>
      <c r="B411" s="13">
        <v>7407</v>
      </c>
      <c r="C411" s="13"/>
      <c r="D411" s="14" t="s">
        <v>13</v>
      </c>
      <c r="E411" s="13" t="s">
        <v>13</v>
      </c>
      <c r="F411" s="19">
        <v>1</v>
      </c>
      <c r="G411" s="20"/>
      <c r="I411" s="1"/>
      <c r="J411" s="1"/>
    </row>
    <row r="412" spans="1:10" x14ac:dyDescent="0.25">
      <c r="A412" s="13" t="str">
        <f>B412&amp;"_"&amp;COUNTIF($B$10:B413,B412)</f>
        <v>7408_1</v>
      </c>
      <c r="B412" s="13">
        <v>7408</v>
      </c>
      <c r="C412" s="13"/>
      <c r="D412" s="14" t="s">
        <v>13</v>
      </c>
      <c r="E412" s="13" t="s">
        <v>13</v>
      </c>
      <c r="F412" s="19">
        <v>1</v>
      </c>
      <c r="G412" s="20"/>
      <c r="I412" s="1"/>
      <c r="J412" s="1"/>
    </row>
    <row r="413" spans="1:10" x14ac:dyDescent="0.25">
      <c r="A413" s="13" t="str">
        <f>B413&amp;"_"&amp;COUNTIF($B$10:B413,B413)</f>
        <v>7416_1</v>
      </c>
      <c r="B413" s="13">
        <v>7416</v>
      </c>
      <c r="C413" s="13"/>
      <c r="D413" s="14" t="s">
        <v>13</v>
      </c>
      <c r="E413" s="13" t="s">
        <v>14</v>
      </c>
      <c r="F413" s="19">
        <v>1</v>
      </c>
      <c r="G413" s="20"/>
      <c r="I413" s="1"/>
      <c r="J413" s="1"/>
    </row>
    <row r="414" spans="1:10" x14ac:dyDescent="0.25">
      <c r="A414" s="13" t="str">
        <f>B414&amp;"_"&amp;COUNTIF($B$10:B414,B414)</f>
        <v>7420_1</v>
      </c>
      <c r="B414" s="13">
        <v>7420</v>
      </c>
      <c r="C414" s="13"/>
      <c r="D414" s="14" t="s">
        <v>13</v>
      </c>
      <c r="E414" s="13" t="s">
        <v>13</v>
      </c>
      <c r="F414" s="19">
        <v>1</v>
      </c>
      <c r="G414" s="20"/>
      <c r="I414" s="1"/>
      <c r="J414" s="1"/>
    </row>
    <row r="415" spans="1:10" x14ac:dyDescent="0.25">
      <c r="A415" s="13" t="str">
        <f>B415&amp;"_"&amp;COUNTIF($B$10:B415,B415)</f>
        <v>7421_1</v>
      </c>
      <c r="B415" s="13">
        <v>7421</v>
      </c>
      <c r="C415" s="13"/>
      <c r="D415" s="14" t="s">
        <v>13</v>
      </c>
      <c r="E415" s="13" t="s">
        <v>13</v>
      </c>
      <c r="F415" s="19">
        <v>1</v>
      </c>
      <c r="G415" s="20"/>
      <c r="I415" s="1"/>
      <c r="J415" s="1"/>
    </row>
    <row r="416" spans="1:10" x14ac:dyDescent="0.25">
      <c r="A416" s="13" t="str">
        <f>B416&amp;"_"&amp;COUNTIF($B$10:B423,B416)</f>
        <v>7423_1</v>
      </c>
      <c r="B416" s="13">
        <v>7423</v>
      </c>
      <c r="C416" s="13"/>
      <c r="D416" s="14" t="s">
        <v>13</v>
      </c>
      <c r="E416" s="13" t="s">
        <v>16</v>
      </c>
      <c r="F416" s="19">
        <v>1</v>
      </c>
      <c r="G416" s="20"/>
      <c r="I416" s="1"/>
      <c r="J416" s="1"/>
    </row>
    <row r="417" spans="1:10" x14ac:dyDescent="0.25">
      <c r="A417" s="13" t="str">
        <f>B417&amp;"_"&amp;COUNTIF($B$10:B417,B417)</f>
        <v>7425_1</v>
      </c>
      <c r="B417" s="13">
        <v>7425</v>
      </c>
      <c r="C417" s="13"/>
      <c r="D417" s="14" t="s">
        <v>13</v>
      </c>
      <c r="E417" s="13" t="s">
        <v>13</v>
      </c>
      <c r="F417" s="19">
        <v>1</v>
      </c>
      <c r="G417" s="20"/>
      <c r="I417" s="1"/>
      <c r="J417" s="1"/>
    </row>
    <row r="418" spans="1:10" x14ac:dyDescent="0.25">
      <c r="A418" s="13" t="str">
        <f>B418&amp;"_"&amp;COUNTIF($B$10:B418,B418)</f>
        <v>7425_2</v>
      </c>
      <c r="B418" s="13">
        <v>7425</v>
      </c>
      <c r="C418" s="13"/>
      <c r="D418" s="14" t="s">
        <v>13</v>
      </c>
      <c r="E418" s="13" t="s">
        <v>13</v>
      </c>
      <c r="F418" s="19">
        <v>1</v>
      </c>
      <c r="G418" s="20"/>
      <c r="I418" s="1"/>
      <c r="J418" s="1"/>
    </row>
    <row r="419" spans="1:10" x14ac:dyDescent="0.25">
      <c r="A419" s="13" t="str">
        <f>B419&amp;"_"&amp;COUNTIF($B$10:B419,B419)</f>
        <v>7459_1</v>
      </c>
      <c r="B419" s="13">
        <v>7459</v>
      </c>
      <c r="C419" s="13"/>
      <c r="D419" s="14" t="s">
        <v>13</v>
      </c>
      <c r="E419" s="13" t="s">
        <v>13</v>
      </c>
      <c r="F419" s="19">
        <v>1</v>
      </c>
      <c r="G419" s="20"/>
      <c r="I419" s="1"/>
      <c r="J419" s="1"/>
    </row>
    <row r="420" spans="1:10" x14ac:dyDescent="0.25">
      <c r="A420" s="13" t="str">
        <f>B420&amp;"_"&amp;COUNTIF($B$10:B420,B420)</f>
        <v>7462_1</v>
      </c>
      <c r="B420" s="13">
        <v>7462</v>
      </c>
      <c r="C420" s="13"/>
      <c r="D420" s="14" t="s">
        <v>13</v>
      </c>
      <c r="E420" s="13" t="s">
        <v>13</v>
      </c>
      <c r="F420" s="19">
        <v>1</v>
      </c>
      <c r="G420" s="20"/>
      <c r="I420" s="1"/>
      <c r="J420" s="1"/>
    </row>
    <row r="421" spans="1:10" x14ac:dyDescent="0.25">
      <c r="A421" s="13" t="str">
        <f>B421&amp;"_"&amp;COUNTIF($B$10:B421,B421)</f>
        <v>7463_1</v>
      </c>
      <c r="B421" s="13">
        <v>7463</v>
      </c>
      <c r="C421" s="13"/>
      <c r="D421" s="14" t="s">
        <v>13</v>
      </c>
      <c r="E421" s="13" t="s">
        <v>13</v>
      </c>
      <c r="F421" s="19">
        <v>1</v>
      </c>
      <c r="G421" s="20"/>
      <c r="I421" s="1"/>
      <c r="J421" s="1"/>
    </row>
    <row r="422" spans="1:10" x14ac:dyDescent="0.25">
      <c r="A422" s="13" t="str">
        <f>B422&amp;"_"&amp;COUNTIF($B$10:B422,B422)</f>
        <v>7468_1</v>
      </c>
      <c r="B422" s="13">
        <v>7468</v>
      </c>
      <c r="C422" s="13"/>
      <c r="D422" s="14" t="s">
        <v>49</v>
      </c>
      <c r="E422" s="13" t="s">
        <v>14</v>
      </c>
      <c r="F422" s="19">
        <v>1</v>
      </c>
      <c r="G422" s="20"/>
      <c r="I422" s="1"/>
      <c r="J422" s="1"/>
    </row>
    <row r="423" spans="1:10" x14ac:dyDescent="0.25">
      <c r="A423" s="13" t="str">
        <f>B423&amp;"_"&amp;COUNTIF($B$10:B423,B423)</f>
        <v>7485_1</v>
      </c>
      <c r="B423" s="13">
        <v>7485</v>
      </c>
      <c r="C423" s="13"/>
      <c r="D423" s="14" t="s">
        <v>50</v>
      </c>
      <c r="E423" s="13" t="s">
        <v>13</v>
      </c>
      <c r="F423" s="19">
        <v>1</v>
      </c>
      <c r="G423" s="20"/>
      <c r="I423" s="1"/>
      <c r="J423" s="1"/>
    </row>
    <row r="424" spans="1:10" x14ac:dyDescent="0.25">
      <c r="A424" s="13" t="str">
        <f>B424&amp;"_"&amp;COUNTIF($B$10:B424,B424)</f>
        <v>7485_2</v>
      </c>
      <c r="B424" s="13">
        <v>7485</v>
      </c>
      <c r="C424" s="13"/>
      <c r="D424" s="14" t="s">
        <v>13</v>
      </c>
      <c r="E424" s="13" t="s">
        <v>13</v>
      </c>
      <c r="F424" s="19">
        <v>1</v>
      </c>
      <c r="G424" s="20"/>
      <c r="I424" s="1"/>
      <c r="J424" s="1"/>
    </row>
    <row r="425" spans="1:10" x14ac:dyDescent="0.25">
      <c r="A425" s="13" t="str">
        <f>B425&amp;"_"&amp;COUNTIF($B$10:B434,B425)</f>
        <v>7485_3</v>
      </c>
      <c r="B425" s="13">
        <v>7485</v>
      </c>
      <c r="C425" s="13"/>
      <c r="D425" s="14" t="s">
        <v>25</v>
      </c>
      <c r="E425" s="13" t="s">
        <v>16</v>
      </c>
      <c r="F425" s="19">
        <v>1</v>
      </c>
      <c r="G425" s="20"/>
      <c r="I425" s="1"/>
      <c r="J425" s="1"/>
    </row>
    <row r="426" spans="1:10" x14ac:dyDescent="0.25">
      <c r="A426" s="13" t="str">
        <f>B426&amp;"_"&amp;COUNTIF($B$10:B426,B426)</f>
        <v>7488_1</v>
      </c>
      <c r="B426" s="13">
        <v>7488</v>
      </c>
      <c r="C426" s="13"/>
      <c r="D426" s="14" t="s">
        <v>13</v>
      </c>
      <c r="E426" s="13" t="s">
        <v>13</v>
      </c>
      <c r="F426" s="19">
        <v>1</v>
      </c>
      <c r="G426" s="20"/>
      <c r="I426" s="1"/>
      <c r="J426" s="1"/>
    </row>
    <row r="427" spans="1:10" x14ac:dyDescent="0.25">
      <c r="A427" s="13" t="str">
        <f>B427&amp;"_"&amp;COUNTIF($B$10:B427,B427)</f>
        <v>7496_1</v>
      </c>
      <c r="B427" s="13">
        <v>7496</v>
      </c>
      <c r="C427" s="13"/>
      <c r="D427" s="14" t="s">
        <v>13</v>
      </c>
      <c r="E427" s="13" t="s">
        <v>13</v>
      </c>
      <c r="F427" s="19">
        <v>1</v>
      </c>
      <c r="G427" s="20"/>
      <c r="I427" s="1"/>
      <c r="J427" s="1"/>
    </row>
    <row r="428" spans="1:10" x14ac:dyDescent="0.25">
      <c r="A428" s="13" t="str">
        <f>B428&amp;"_"&amp;COUNTIF($B$10:B428,B428)</f>
        <v>7499_1</v>
      </c>
      <c r="B428" s="13">
        <v>7499</v>
      </c>
      <c r="C428" s="13"/>
      <c r="D428" s="14" t="s">
        <v>51</v>
      </c>
      <c r="E428" s="13" t="s">
        <v>13</v>
      </c>
      <c r="F428" s="19">
        <v>2</v>
      </c>
      <c r="G428" s="20"/>
      <c r="I428" s="1"/>
      <c r="J428" s="1"/>
    </row>
    <row r="429" spans="1:10" x14ac:dyDescent="0.25">
      <c r="A429" s="13" t="str">
        <f>B429&amp;"_"&amp;COUNTIF($B$10:B429,B429)</f>
        <v>7499_2</v>
      </c>
      <c r="B429" s="13">
        <v>7499</v>
      </c>
      <c r="C429" s="13"/>
      <c r="D429" s="14" t="s">
        <v>13</v>
      </c>
      <c r="E429" s="13" t="s">
        <v>14</v>
      </c>
      <c r="F429" s="19">
        <v>2</v>
      </c>
      <c r="G429" s="20"/>
      <c r="I429" s="1"/>
      <c r="J429" s="1"/>
    </row>
    <row r="430" spans="1:10" x14ac:dyDescent="0.25">
      <c r="A430" s="13" t="str">
        <f>B430&amp;"_"&amp;COUNTIF($B$10:B443,B430)</f>
        <v>7499_3</v>
      </c>
      <c r="B430" s="13">
        <v>7499</v>
      </c>
      <c r="C430" s="13"/>
      <c r="D430" s="14" t="s">
        <v>52</v>
      </c>
      <c r="E430" s="13" t="s">
        <v>14</v>
      </c>
      <c r="F430" s="19">
        <v>1</v>
      </c>
      <c r="G430" s="20"/>
      <c r="I430" s="1"/>
      <c r="J430" s="1"/>
    </row>
    <row r="431" spans="1:10" x14ac:dyDescent="0.25">
      <c r="A431" s="13" t="str">
        <f>B431&amp;"_"&amp;COUNTIF($B$10:B431,B431)</f>
        <v>7501_1</v>
      </c>
      <c r="B431" s="13">
        <v>7501</v>
      </c>
      <c r="C431" s="13"/>
      <c r="D431" s="14" t="s">
        <v>13</v>
      </c>
      <c r="E431" s="13" t="s">
        <v>14</v>
      </c>
      <c r="F431" s="19">
        <v>1</v>
      </c>
      <c r="G431" s="20"/>
      <c r="I431" s="1"/>
      <c r="J431" s="1"/>
    </row>
    <row r="432" spans="1:10" x14ac:dyDescent="0.25">
      <c r="A432" s="13" t="str">
        <f>B432&amp;"_"&amp;COUNTIF($B$10:B432,B432)</f>
        <v>7502_1</v>
      </c>
      <c r="B432" s="13">
        <v>7502</v>
      </c>
      <c r="C432" s="13"/>
      <c r="D432" s="14" t="s">
        <v>53</v>
      </c>
      <c r="E432" s="13" t="s">
        <v>14</v>
      </c>
      <c r="F432" s="19">
        <v>1</v>
      </c>
      <c r="G432" s="20"/>
      <c r="I432" s="1"/>
      <c r="J432" s="1"/>
    </row>
    <row r="433" spans="1:10" x14ac:dyDescent="0.25">
      <c r="A433" s="13" t="str">
        <f>B433&amp;"_"&amp;COUNTIF($B$10:B433,B433)</f>
        <v>7502_2</v>
      </c>
      <c r="B433" s="13">
        <v>7502</v>
      </c>
      <c r="C433" s="13"/>
      <c r="D433" s="21" t="s">
        <v>54</v>
      </c>
      <c r="E433" s="13" t="s">
        <v>13</v>
      </c>
      <c r="F433" s="19">
        <v>1</v>
      </c>
      <c r="G433" s="20"/>
      <c r="I433" s="1"/>
      <c r="J433" s="1"/>
    </row>
    <row r="434" spans="1:10" x14ac:dyDescent="0.25">
      <c r="A434" s="13" t="str">
        <f>B434&amp;"_"&amp;COUNTIF($B$10:B434,B434)</f>
        <v>7504_1</v>
      </c>
      <c r="B434" s="13">
        <v>7504</v>
      </c>
      <c r="C434" s="13"/>
      <c r="D434" s="14" t="s">
        <v>55</v>
      </c>
      <c r="E434" s="13" t="s">
        <v>16</v>
      </c>
      <c r="F434" s="19">
        <v>1</v>
      </c>
      <c r="G434" s="20"/>
      <c r="I434" s="1"/>
      <c r="J434" s="1"/>
    </row>
    <row r="435" spans="1:10" x14ac:dyDescent="0.25">
      <c r="A435" s="13" t="str">
        <f>B435&amp;"_"&amp;COUNTIF($B$10:B435,B435)</f>
        <v>7504_2</v>
      </c>
      <c r="B435" s="13">
        <v>7504</v>
      </c>
      <c r="C435" s="13"/>
      <c r="D435" s="14" t="s">
        <v>56</v>
      </c>
      <c r="E435" s="13" t="s">
        <v>13</v>
      </c>
      <c r="F435" s="19">
        <v>1</v>
      </c>
      <c r="G435" s="20"/>
      <c r="I435" s="1"/>
      <c r="J435" s="1"/>
    </row>
    <row r="436" spans="1:10" x14ac:dyDescent="0.25">
      <c r="A436" s="13" t="str">
        <f>B436&amp;"_"&amp;COUNTIF($B$10:B438,B436)</f>
        <v>7504_3</v>
      </c>
      <c r="B436" s="13">
        <v>7504</v>
      </c>
      <c r="C436" s="13"/>
      <c r="D436" s="14" t="s">
        <v>13</v>
      </c>
      <c r="E436" s="13" t="s">
        <v>13</v>
      </c>
      <c r="F436" s="19">
        <v>1</v>
      </c>
      <c r="G436" s="20"/>
      <c r="I436" s="1"/>
      <c r="J436" s="1"/>
    </row>
    <row r="437" spans="1:10" x14ac:dyDescent="0.25">
      <c r="A437" s="13" t="str">
        <f>B437&amp;"_"&amp;COUNTIF($B$10:B448,B437)</f>
        <v>7506_2</v>
      </c>
      <c r="B437" s="13">
        <v>7506</v>
      </c>
      <c r="C437" s="13"/>
      <c r="D437" s="14" t="s">
        <v>13</v>
      </c>
      <c r="E437" s="13" t="s">
        <v>16</v>
      </c>
      <c r="F437" s="19">
        <v>1</v>
      </c>
      <c r="G437" s="20"/>
      <c r="I437" s="1"/>
      <c r="J437" s="1"/>
    </row>
    <row r="438" spans="1:10" x14ac:dyDescent="0.25">
      <c r="A438" s="13" t="str">
        <f>B438&amp;"_"&amp;COUNTIF($B$10:B444,B438)</f>
        <v>7506_2</v>
      </c>
      <c r="B438" s="13">
        <v>7506</v>
      </c>
      <c r="C438" s="13"/>
      <c r="D438" s="14" t="s">
        <v>57</v>
      </c>
      <c r="E438" s="13" t="s">
        <v>13</v>
      </c>
      <c r="F438" s="19">
        <v>1</v>
      </c>
      <c r="G438" s="20"/>
      <c r="I438" s="1"/>
      <c r="J438" s="1"/>
    </row>
    <row r="439" spans="1:10" x14ac:dyDescent="0.25">
      <c r="A439" s="13" t="str">
        <f>B439&amp;"_"&amp;COUNTIF($B$10:B439,B439)</f>
        <v>7508_1</v>
      </c>
      <c r="B439" s="13">
        <v>7508</v>
      </c>
      <c r="C439" s="13"/>
      <c r="D439" s="14" t="s">
        <v>13</v>
      </c>
      <c r="E439" s="13" t="s">
        <v>13</v>
      </c>
      <c r="F439" s="19">
        <v>1</v>
      </c>
      <c r="G439" s="20"/>
      <c r="I439" s="1"/>
      <c r="J439" s="1"/>
    </row>
    <row r="440" spans="1:10" x14ac:dyDescent="0.25">
      <c r="A440" s="13" t="str">
        <f>B440&amp;"_"&amp;COUNTIF($B$10:B440,B440)</f>
        <v>7517_1</v>
      </c>
      <c r="B440" s="13">
        <v>7517</v>
      </c>
      <c r="C440" s="13"/>
      <c r="D440" s="14" t="s">
        <v>13</v>
      </c>
      <c r="E440" s="13" t="s">
        <v>13</v>
      </c>
      <c r="F440" s="19">
        <v>4</v>
      </c>
      <c r="G440" s="20"/>
      <c r="I440" s="1"/>
      <c r="J440" s="1"/>
    </row>
    <row r="441" spans="1:10" x14ac:dyDescent="0.25">
      <c r="A441" s="13" t="str">
        <f>B441&amp;"_"&amp;COUNTIF($B$10:B441,B441)</f>
        <v>7519_1</v>
      </c>
      <c r="B441" s="13">
        <v>7519</v>
      </c>
      <c r="C441" s="13"/>
      <c r="D441" s="14" t="s">
        <v>56</v>
      </c>
      <c r="E441" s="13" t="s">
        <v>13</v>
      </c>
      <c r="F441" s="19">
        <v>2</v>
      </c>
      <c r="G441" s="20"/>
      <c r="I441" s="1"/>
      <c r="J441" s="1"/>
    </row>
    <row r="442" spans="1:10" x14ac:dyDescent="0.25">
      <c r="A442" s="13" t="str">
        <f>B442&amp;"_"&amp;COUNTIF($B$10:B442,B442)</f>
        <v>7521_1</v>
      </c>
      <c r="B442" s="13">
        <v>7521</v>
      </c>
      <c r="C442" s="13"/>
      <c r="D442" s="14" t="s">
        <v>13</v>
      </c>
      <c r="E442" s="13" t="s">
        <v>13</v>
      </c>
      <c r="F442" s="19">
        <v>1</v>
      </c>
      <c r="G442" s="20"/>
      <c r="I442" s="1"/>
      <c r="J442" s="1"/>
    </row>
    <row r="443" spans="1:10" x14ac:dyDescent="0.25">
      <c r="A443" s="13" t="str">
        <f>B443&amp;"_"&amp;COUNTIF($B$10:B443,B443)</f>
        <v>7528_1</v>
      </c>
      <c r="B443" s="13">
        <v>7528</v>
      </c>
      <c r="C443" s="13"/>
      <c r="D443" s="14" t="s">
        <v>13</v>
      </c>
      <c r="E443" s="13" t="s">
        <v>13</v>
      </c>
      <c r="F443" s="19">
        <v>1</v>
      </c>
      <c r="G443" s="20"/>
      <c r="I443" s="1"/>
      <c r="J443" s="1"/>
    </row>
    <row r="444" spans="1:10" x14ac:dyDescent="0.25">
      <c r="A444" s="13" t="str">
        <f>B444&amp;"_"&amp;COUNTIF($B$10:B444,B444)</f>
        <v>7529_1</v>
      </c>
      <c r="B444" s="13">
        <v>7529</v>
      </c>
      <c r="C444" s="13"/>
      <c r="D444" s="14" t="s">
        <v>13</v>
      </c>
      <c r="E444" s="13" t="s">
        <v>13</v>
      </c>
      <c r="F444" s="19">
        <v>2</v>
      </c>
      <c r="G444" s="20"/>
      <c r="I444" s="1"/>
      <c r="J444" s="1"/>
    </row>
    <row r="445" spans="1:10" x14ac:dyDescent="0.25">
      <c r="A445" s="13" t="str">
        <f>B445&amp;"_"&amp;COUNTIF($B$10:B445,B445)</f>
        <v>7530_1</v>
      </c>
      <c r="B445" s="13">
        <v>7530</v>
      </c>
      <c r="C445" s="13"/>
      <c r="D445" s="14" t="s">
        <v>13</v>
      </c>
      <c r="E445" s="13" t="s">
        <v>13</v>
      </c>
      <c r="F445" s="19">
        <v>2</v>
      </c>
      <c r="G445" s="20"/>
      <c r="I445" s="1"/>
      <c r="J445" s="1"/>
    </row>
    <row r="446" spans="1:10" x14ac:dyDescent="0.25">
      <c r="A446" s="13" t="str">
        <f>B446&amp;"_"&amp;COUNTIF($B$10:B446,B446)</f>
        <v>7531_1</v>
      </c>
      <c r="B446" s="13">
        <v>7531</v>
      </c>
      <c r="C446" s="13"/>
      <c r="D446" s="14" t="s">
        <v>13</v>
      </c>
      <c r="E446" s="13" t="s">
        <v>13</v>
      </c>
      <c r="F446" s="19">
        <v>1</v>
      </c>
      <c r="G446" s="20"/>
      <c r="I446" s="1"/>
      <c r="J446" s="1"/>
    </row>
    <row r="447" spans="1:10" x14ac:dyDescent="0.25">
      <c r="A447" s="13" t="str">
        <f>B447&amp;"_"&amp;COUNTIF($B$10:B447,B447)</f>
        <v>7533_1</v>
      </c>
      <c r="B447" s="13">
        <v>7533</v>
      </c>
      <c r="C447" s="13"/>
      <c r="D447" s="14" t="s">
        <v>13</v>
      </c>
      <c r="E447" s="13" t="s">
        <v>13</v>
      </c>
      <c r="F447" s="19">
        <v>2</v>
      </c>
      <c r="G447" s="20"/>
      <c r="I447" s="1"/>
      <c r="J447" s="1"/>
    </row>
    <row r="448" spans="1:10" x14ac:dyDescent="0.25">
      <c r="A448" s="13" t="str">
        <f>B448&amp;"_"&amp;COUNTIF($B$10:B448,B448)</f>
        <v>7534_1</v>
      </c>
      <c r="B448" s="13">
        <v>7534</v>
      </c>
      <c r="C448" s="13"/>
      <c r="D448" s="14" t="s">
        <v>13</v>
      </c>
      <c r="E448" s="13" t="s">
        <v>14</v>
      </c>
      <c r="F448" s="19">
        <v>2</v>
      </c>
      <c r="G448" s="20"/>
      <c r="I448" s="1"/>
      <c r="J448" s="1"/>
    </row>
    <row r="449" spans="1:10" x14ac:dyDescent="0.25">
      <c r="A449" s="13" t="str">
        <f>B449&amp;"_"&amp;COUNTIF($B$10:B449,B449)</f>
        <v>7536_1</v>
      </c>
      <c r="B449" s="13">
        <v>7536</v>
      </c>
      <c r="C449" s="13"/>
      <c r="D449" s="14" t="s">
        <v>13</v>
      </c>
      <c r="E449" s="13" t="s">
        <v>13</v>
      </c>
      <c r="F449" s="19">
        <v>1</v>
      </c>
      <c r="G449" s="20"/>
      <c r="I449" s="1"/>
      <c r="J449" s="1"/>
    </row>
    <row r="450" spans="1:10" x14ac:dyDescent="0.25">
      <c r="A450" s="13" t="str">
        <f>B450&amp;"_"&amp;COUNTIF($B$10:B450,B450)</f>
        <v>7544_1</v>
      </c>
      <c r="B450" s="13">
        <v>7544</v>
      </c>
      <c r="C450" s="13"/>
      <c r="D450" s="14" t="s">
        <v>13</v>
      </c>
      <c r="E450" s="13" t="s">
        <v>14</v>
      </c>
      <c r="F450" s="19">
        <v>1</v>
      </c>
      <c r="G450" s="20"/>
      <c r="I450" s="1"/>
      <c r="J450" s="1"/>
    </row>
    <row r="451" spans="1:10" x14ac:dyDescent="0.25">
      <c r="A451" s="13" t="str">
        <f>B451&amp;"_"&amp;COUNTIF($B$10:B451,B451)</f>
        <v>7545_1</v>
      </c>
      <c r="B451" s="13">
        <v>7545</v>
      </c>
      <c r="C451" s="13"/>
      <c r="D451" s="14" t="s">
        <v>13</v>
      </c>
      <c r="E451" s="13" t="s">
        <v>13</v>
      </c>
      <c r="F451" s="19">
        <v>1</v>
      </c>
      <c r="G451" s="20"/>
      <c r="I451" s="1"/>
      <c r="J451" s="1"/>
    </row>
    <row r="452" spans="1:10" x14ac:dyDescent="0.25">
      <c r="A452" s="13" t="str">
        <f>B452&amp;"_"&amp;COUNTIF($B$10:B452,B452)</f>
        <v>7546_1</v>
      </c>
      <c r="B452" s="13">
        <v>7546</v>
      </c>
      <c r="C452" s="13"/>
      <c r="D452" s="14" t="s">
        <v>13</v>
      </c>
      <c r="E452" s="13" t="s">
        <v>13</v>
      </c>
      <c r="F452" s="19">
        <v>1</v>
      </c>
      <c r="G452" s="20"/>
      <c r="I452" s="1"/>
      <c r="J452" s="1"/>
    </row>
    <row r="453" spans="1:10" x14ac:dyDescent="0.25">
      <c r="A453" s="13" t="str">
        <f>B453&amp;"_"&amp;COUNTIF($B$10:B453,B453)</f>
        <v>7547_1</v>
      </c>
      <c r="B453" s="13">
        <v>7547</v>
      </c>
      <c r="C453" s="13"/>
      <c r="D453" s="14" t="s">
        <v>13</v>
      </c>
      <c r="E453" s="13" t="s">
        <v>13</v>
      </c>
      <c r="F453" s="19">
        <v>1</v>
      </c>
      <c r="G453" s="20"/>
      <c r="I453" s="1"/>
      <c r="J453" s="1"/>
    </row>
    <row r="454" spans="1:10" x14ac:dyDescent="0.25">
      <c r="A454" s="13" t="str">
        <f>B454&amp;"_"&amp;COUNTIF($B$10:B454,B454)</f>
        <v>7548_1</v>
      </c>
      <c r="B454" s="13">
        <v>7548</v>
      </c>
      <c r="C454" s="13"/>
      <c r="D454" s="14" t="s">
        <v>13</v>
      </c>
      <c r="E454" s="13" t="s">
        <v>13</v>
      </c>
      <c r="F454" s="19">
        <v>3</v>
      </c>
      <c r="G454" s="20"/>
      <c r="I454" s="1"/>
      <c r="J454" s="1"/>
    </row>
    <row r="455" spans="1:10" x14ac:dyDescent="0.25">
      <c r="A455" s="13" t="str">
        <f>B455&amp;"_"&amp;COUNTIF($B$10:B455,B455)</f>
        <v>7549_1</v>
      </c>
      <c r="B455" s="13">
        <v>7549</v>
      </c>
      <c r="C455" s="13"/>
      <c r="D455" s="14" t="s">
        <v>13</v>
      </c>
      <c r="E455" s="13" t="s">
        <v>13</v>
      </c>
      <c r="F455" s="19">
        <v>2</v>
      </c>
      <c r="G455" s="20"/>
      <c r="I455" s="1"/>
      <c r="J455" s="1"/>
    </row>
    <row r="456" spans="1:10" x14ac:dyDescent="0.25">
      <c r="A456" s="13" t="str">
        <f>B456&amp;"_"&amp;COUNTIF($B$10:B456,B456)</f>
        <v>7578_1</v>
      </c>
      <c r="B456" s="13">
        <v>7578</v>
      </c>
      <c r="C456" s="13"/>
      <c r="D456" s="14" t="s">
        <v>13</v>
      </c>
      <c r="E456" s="13" t="s">
        <v>13</v>
      </c>
      <c r="F456" s="19">
        <v>1</v>
      </c>
      <c r="G456" s="20"/>
      <c r="I456" s="1"/>
      <c r="J456" s="1"/>
    </row>
    <row r="457" spans="1:10" x14ac:dyDescent="0.25">
      <c r="A457" s="13" t="str">
        <f>B457&amp;"_"&amp;COUNTIF($B$10:B457,B457)</f>
        <v>7579_1</v>
      </c>
      <c r="B457" s="13">
        <v>7579</v>
      </c>
      <c r="C457" s="13"/>
      <c r="D457" s="14" t="s">
        <v>13</v>
      </c>
      <c r="E457" s="13" t="s">
        <v>13</v>
      </c>
      <c r="F457" s="19">
        <v>1</v>
      </c>
      <c r="G457" s="20"/>
      <c r="I457" s="1"/>
      <c r="J457" s="1"/>
    </row>
    <row r="458" spans="1:10" x14ac:dyDescent="0.25">
      <c r="A458" s="13" t="str">
        <f>B458&amp;"_"&amp;COUNTIF($B$10:B458,B458)</f>
        <v>7581_1</v>
      </c>
      <c r="B458" s="13">
        <v>7581</v>
      </c>
      <c r="C458" s="13"/>
      <c r="D458" s="14" t="s">
        <v>13</v>
      </c>
      <c r="E458" s="13" t="s">
        <v>13</v>
      </c>
      <c r="F458" s="19">
        <v>1</v>
      </c>
      <c r="G458" s="20"/>
      <c r="I458" s="1"/>
      <c r="J458" s="1"/>
    </row>
    <row r="459" spans="1:10" x14ac:dyDescent="0.25">
      <c r="A459" s="13" t="str">
        <f>B459&amp;"_"&amp;COUNTIF($B$10:B459,B459)</f>
        <v>7595_1</v>
      </c>
      <c r="B459" s="13">
        <v>7595</v>
      </c>
      <c r="C459" s="13"/>
      <c r="D459" s="14" t="s">
        <v>13</v>
      </c>
      <c r="E459" s="13" t="s">
        <v>16</v>
      </c>
      <c r="F459" s="19">
        <v>1</v>
      </c>
      <c r="G459" s="20"/>
      <c r="I459" s="1"/>
      <c r="J459" s="1"/>
    </row>
    <row r="460" spans="1:10" x14ac:dyDescent="0.25">
      <c r="A460" s="13" t="str">
        <f>B460&amp;"_"&amp;COUNTIF($B$10:B460,B460)</f>
        <v>7596_1</v>
      </c>
      <c r="B460" s="13">
        <v>7596</v>
      </c>
      <c r="C460" s="13"/>
      <c r="D460" s="14" t="s">
        <v>13</v>
      </c>
      <c r="E460" s="13" t="s">
        <v>13</v>
      </c>
      <c r="F460" s="19">
        <v>1</v>
      </c>
      <c r="G460" s="20"/>
      <c r="I460" s="1"/>
      <c r="J460" s="1"/>
    </row>
    <row r="461" spans="1:10" x14ac:dyDescent="0.25">
      <c r="A461" s="13" t="str">
        <f>B461&amp;"_"&amp;COUNTIF($B$10:B461,B461)</f>
        <v>7599_1</v>
      </c>
      <c r="B461" s="13">
        <v>7599</v>
      </c>
      <c r="C461" s="13"/>
      <c r="D461" s="14" t="s">
        <v>13</v>
      </c>
      <c r="E461" s="13" t="s">
        <v>13</v>
      </c>
      <c r="F461" s="19">
        <v>2</v>
      </c>
      <c r="G461" s="20"/>
      <c r="I461" s="1"/>
      <c r="J461" s="1"/>
    </row>
    <row r="462" spans="1:10" x14ac:dyDescent="0.25">
      <c r="A462" s="13" t="str">
        <f>B462&amp;"_"&amp;COUNTIF($B$10:B462,B462)</f>
        <v>7600_1</v>
      </c>
      <c r="B462" s="13">
        <v>7600</v>
      </c>
      <c r="C462" s="13"/>
      <c r="D462" s="14" t="s">
        <v>13</v>
      </c>
      <c r="E462" s="13" t="s">
        <v>13</v>
      </c>
      <c r="F462" s="19">
        <v>1</v>
      </c>
      <c r="G462" s="20"/>
      <c r="I462" s="1"/>
      <c r="J462" s="1"/>
    </row>
    <row r="463" spans="1:10" x14ac:dyDescent="0.25">
      <c r="A463" s="13" t="str">
        <f>B463&amp;"_"&amp;COUNTIF($B$10:B463,B463)</f>
        <v>7601_1</v>
      </c>
      <c r="B463" s="13">
        <v>7601</v>
      </c>
      <c r="C463" s="13"/>
      <c r="D463" s="14" t="s">
        <v>13</v>
      </c>
      <c r="E463" s="13" t="s">
        <v>13</v>
      </c>
      <c r="F463" s="19">
        <v>1</v>
      </c>
      <c r="G463" s="20"/>
      <c r="I463" s="1"/>
      <c r="J463" s="1"/>
    </row>
    <row r="464" spans="1:10" x14ac:dyDescent="0.25">
      <c r="A464" s="13" t="str">
        <f>B464&amp;"_"&amp;COUNTIF($B$10:B464,B464)</f>
        <v>7605_1</v>
      </c>
      <c r="B464" s="13">
        <v>7605</v>
      </c>
      <c r="C464" s="13"/>
      <c r="D464" s="14" t="s">
        <v>13</v>
      </c>
      <c r="E464" s="13" t="s">
        <v>14</v>
      </c>
      <c r="F464" s="19">
        <v>1</v>
      </c>
      <c r="G464" s="20"/>
      <c r="I464" s="1"/>
      <c r="J464" s="1"/>
    </row>
    <row r="465" spans="1:10" x14ac:dyDescent="0.25">
      <c r="A465" s="13" t="str">
        <f>B465&amp;"_"&amp;COUNTIF($B$10:B465,B465)</f>
        <v>7622_1</v>
      </c>
      <c r="B465" s="13">
        <v>7622</v>
      </c>
      <c r="C465" s="13"/>
      <c r="D465" s="14" t="s">
        <v>13</v>
      </c>
      <c r="E465" s="13" t="s">
        <v>13</v>
      </c>
      <c r="F465" s="19">
        <v>2</v>
      </c>
      <c r="G465" s="20"/>
      <c r="I465" s="1"/>
      <c r="J465" s="1"/>
    </row>
    <row r="466" spans="1:10" x14ac:dyDescent="0.25">
      <c r="A466" s="13" t="str">
        <f>B466&amp;"_"&amp;COUNTIF($B$10:B466,B466)</f>
        <v>7624_1</v>
      </c>
      <c r="B466" s="13">
        <v>7624</v>
      </c>
      <c r="C466" s="13"/>
      <c r="D466" s="14" t="s">
        <v>13</v>
      </c>
      <c r="E466" s="13" t="s">
        <v>13</v>
      </c>
      <c r="F466" s="19">
        <v>2</v>
      </c>
      <c r="G466" s="20"/>
      <c r="I466" s="1"/>
      <c r="J466" s="1"/>
    </row>
    <row r="467" spans="1:10" x14ac:dyDescent="0.25">
      <c r="A467" s="13" t="str">
        <f>B467&amp;"_"&amp;COUNTIF($B$10:B467,B467)</f>
        <v>7628_1</v>
      </c>
      <c r="B467" s="13">
        <v>7628</v>
      </c>
      <c r="C467" s="13"/>
      <c r="D467" s="14" t="s">
        <v>13</v>
      </c>
      <c r="E467" s="13" t="s">
        <v>13</v>
      </c>
      <c r="F467" s="19">
        <v>2</v>
      </c>
      <c r="G467" s="20"/>
      <c r="I467" s="1"/>
      <c r="J467" s="1"/>
    </row>
    <row r="468" spans="1:10" x14ac:dyDescent="0.25">
      <c r="A468" s="13" t="str">
        <f>B468&amp;"_"&amp;COUNTIF($B$10:B468,B468)</f>
        <v>7652_1</v>
      </c>
      <c r="B468" s="13">
        <v>7652</v>
      </c>
      <c r="C468" s="13"/>
      <c r="D468" s="14" t="s">
        <v>13</v>
      </c>
      <c r="E468" s="13" t="s">
        <v>13</v>
      </c>
      <c r="F468" s="19">
        <v>1</v>
      </c>
      <c r="G468" s="20"/>
      <c r="I468" s="1"/>
      <c r="J468" s="1"/>
    </row>
    <row r="469" spans="1:10" x14ac:dyDescent="0.25">
      <c r="A469" s="13" t="str">
        <f>B469&amp;"_"&amp;COUNTIF($B$10:B477,B469)</f>
        <v>7652_2</v>
      </c>
      <c r="B469" s="13">
        <v>7652</v>
      </c>
      <c r="C469" s="13"/>
      <c r="D469" s="14" t="s">
        <v>24</v>
      </c>
      <c r="E469" s="13" t="s">
        <v>16</v>
      </c>
      <c r="F469" s="19">
        <v>1</v>
      </c>
      <c r="G469" s="20"/>
      <c r="I469" s="1"/>
      <c r="J469" s="1"/>
    </row>
    <row r="470" spans="1:10" x14ac:dyDescent="0.25">
      <c r="A470" s="13" t="str">
        <f>B470&amp;"_"&amp;COUNTIF($B$10:B470,B470)</f>
        <v>7659_1</v>
      </c>
      <c r="B470" s="13">
        <v>7659</v>
      </c>
      <c r="C470" s="13"/>
      <c r="D470" s="14" t="s">
        <v>13</v>
      </c>
      <c r="E470" s="13" t="s">
        <v>13</v>
      </c>
      <c r="F470" s="19">
        <v>1</v>
      </c>
      <c r="G470" s="20"/>
      <c r="I470" s="1"/>
      <c r="J470" s="1"/>
    </row>
    <row r="471" spans="1:10" x14ac:dyDescent="0.25">
      <c r="A471" s="13" t="str">
        <f>B471&amp;"_"&amp;COUNTIF($B$10:B471,B471)</f>
        <v>7693_1</v>
      </c>
      <c r="B471" s="13">
        <v>7693</v>
      </c>
      <c r="C471" s="13"/>
      <c r="D471" s="14" t="s">
        <v>13</v>
      </c>
      <c r="E471" s="13" t="s">
        <v>13</v>
      </c>
      <c r="F471" s="19">
        <v>1</v>
      </c>
      <c r="G471" s="20"/>
      <c r="I471" s="1"/>
      <c r="J471" s="1"/>
    </row>
    <row r="472" spans="1:10" x14ac:dyDescent="0.25">
      <c r="A472" s="13" t="str">
        <f>B472&amp;"_"&amp;COUNTIF($B$10:B472,B472)</f>
        <v>7704_1</v>
      </c>
      <c r="B472" s="13">
        <v>7704</v>
      </c>
      <c r="C472" s="13"/>
      <c r="D472" s="14" t="s">
        <v>13</v>
      </c>
      <c r="E472" s="13" t="s">
        <v>13</v>
      </c>
      <c r="F472" s="19">
        <v>1</v>
      </c>
      <c r="G472" s="20"/>
      <c r="I472" s="1"/>
      <c r="J472" s="1"/>
    </row>
    <row r="473" spans="1:10" x14ac:dyDescent="0.25">
      <c r="A473" s="13" t="str">
        <f>B473&amp;"_"&amp;COUNTIF($B$10:B473,B473)</f>
        <v>7710_1</v>
      </c>
      <c r="B473" s="13">
        <v>7710</v>
      </c>
      <c r="C473" s="13"/>
      <c r="D473" s="14" t="s">
        <v>13</v>
      </c>
      <c r="E473" s="13" t="s">
        <v>13</v>
      </c>
      <c r="F473" s="19">
        <v>1</v>
      </c>
      <c r="G473" s="20"/>
      <c r="I473" s="1"/>
      <c r="J473" s="1"/>
    </row>
    <row r="474" spans="1:10" x14ac:dyDescent="0.25">
      <c r="A474" s="13" t="str">
        <f>B474&amp;"_"&amp;COUNTIF($B$10:B474,B474)</f>
        <v>7712_1</v>
      </c>
      <c r="B474" s="13">
        <v>7712</v>
      </c>
      <c r="C474" s="13"/>
      <c r="D474" s="14" t="s">
        <v>24</v>
      </c>
      <c r="E474" s="13" t="s">
        <v>16</v>
      </c>
      <c r="F474" s="19">
        <v>1</v>
      </c>
      <c r="G474" s="20"/>
      <c r="I474" s="1"/>
      <c r="J474" s="1"/>
    </row>
    <row r="475" spans="1:10" x14ac:dyDescent="0.25">
      <c r="A475" s="13" t="str">
        <f>B475&amp;"_"&amp;COUNTIF($B$10:B475,B475)</f>
        <v>7733_1</v>
      </c>
      <c r="B475" s="13">
        <v>7733</v>
      </c>
      <c r="C475" s="13"/>
      <c r="D475" s="14" t="s">
        <v>13</v>
      </c>
      <c r="E475" s="13" t="s">
        <v>13</v>
      </c>
      <c r="F475" s="19">
        <v>2</v>
      </c>
      <c r="G475" s="20"/>
      <c r="I475" s="1"/>
      <c r="J475" s="1"/>
    </row>
    <row r="476" spans="1:10" x14ac:dyDescent="0.25">
      <c r="A476" s="13" t="str">
        <f>B476&amp;"_"&amp;COUNTIF($B$10:B476,B476)</f>
        <v>7739_1</v>
      </c>
      <c r="B476" s="13">
        <v>7739</v>
      </c>
      <c r="C476" s="13"/>
      <c r="D476" s="14" t="s">
        <v>13</v>
      </c>
      <c r="E476" s="13" t="s">
        <v>14</v>
      </c>
      <c r="F476" s="19">
        <v>1</v>
      </c>
      <c r="G476" s="20"/>
      <c r="I476" s="1"/>
      <c r="J476" s="1"/>
    </row>
    <row r="477" spans="1:10" x14ac:dyDescent="0.25">
      <c r="A477" s="13" t="str">
        <f>B477&amp;"_"&amp;COUNTIF($B$10:B477,B477)</f>
        <v>7739_2</v>
      </c>
      <c r="B477" s="13">
        <v>7739</v>
      </c>
      <c r="C477" s="13"/>
      <c r="D477" s="14" t="s">
        <v>13</v>
      </c>
      <c r="E477" s="13" t="s">
        <v>13</v>
      </c>
      <c r="F477" s="19">
        <v>1</v>
      </c>
      <c r="G477" s="20"/>
      <c r="I477" s="1"/>
      <c r="J477" s="1"/>
    </row>
    <row r="478" spans="1:10" x14ac:dyDescent="0.25">
      <c r="A478" s="13" t="str">
        <f>B478&amp;"_"&amp;COUNTIF($B$10:B478,B478)</f>
        <v>7751_1</v>
      </c>
      <c r="B478" s="13">
        <v>7751</v>
      </c>
      <c r="C478" s="13"/>
      <c r="D478" s="14" t="s">
        <v>13</v>
      </c>
      <c r="E478" s="13" t="s">
        <v>13</v>
      </c>
      <c r="F478" s="19">
        <v>1</v>
      </c>
      <c r="G478" s="20"/>
      <c r="I478" s="1"/>
      <c r="J478" s="1"/>
    </row>
    <row r="479" spans="1:10" x14ac:dyDescent="0.25">
      <c r="A479" s="13" t="str">
        <f>B479&amp;"_"&amp;COUNTIF($B$10:B479,B479)</f>
        <v>7770_1</v>
      </c>
      <c r="B479" s="13">
        <v>7770</v>
      </c>
      <c r="C479" s="13"/>
      <c r="D479" s="14" t="s">
        <v>13</v>
      </c>
      <c r="E479" s="13" t="s">
        <v>13</v>
      </c>
      <c r="F479" s="19">
        <v>2</v>
      </c>
      <c r="G479" s="20"/>
      <c r="I479" s="1"/>
      <c r="J479" s="1"/>
    </row>
    <row r="480" spans="1:10" x14ac:dyDescent="0.25">
      <c r="A480" s="13" t="str">
        <f>B480&amp;"_"&amp;COUNTIF($B$10:B502,B480)</f>
        <v>8001_1</v>
      </c>
      <c r="B480" s="13">
        <v>8001</v>
      </c>
      <c r="C480" s="13"/>
      <c r="D480" s="14"/>
      <c r="E480" s="13"/>
      <c r="F480" s="19">
        <v>1</v>
      </c>
      <c r="G480" s="20"/>
      <c r="I480" s="1"/>
      <c r="J480" s="1"/>
    </row>
    <row r="481" spans="1:10" x14ac:dyDescent="0.25">
      <c r="A481" s="13" t="str">
        <f>B481&amp;"_"&amp;COUNTIF($B$10:B495,B481)</f>
        <v>8003_1</v>
      </c>
      <c r="B481" s="13">
        <v>8003</v>
      </c>
      <c r="C481" s="13"/>
      <c r="D481" s="14"/>
      <c r="E481" s="13"/>
      <c r="F481" s="19">
        <v>1</v>
      </c>
      <c r="G481" s="20"/>
      <c r="I481" s="1"/>
      <c r="J481" s="1"/>
    </row>
    <row r="482" spans="1:10" x14ac:dyDescent="0.25">
      <c r="A482" s="13" t="str">
        <f>B482&amp;"_"&amp;COUNTIF($B$10:B499,B482)</f>
        <v>8004_1</v>
      </c>
      <c r="B482" s="13">
        <v>8004</v>
      </c>
      <c r="C482" s="13"/>
      <c r="D482" s="14"/>
      <c r="E482" s="13"/>
      <c r="F482" s="19">
        <v>1</v>
      </c>
      <c r="G482" s="20"/>
      <c r="I482" s="1"/>
      <c r="J482" s="1"/>
    </row>
    <row r="483" spans="1:10" x14ac:dyDescent="0.25">
      <c r="A483" s="13" t="str">
        <f>B483&amp;"_"&amp;COUNTIF($B$10:B499,B483)</f>
        <v>8024_1</v>
      </c>
      <c r="B483" s="13">
        <v>8024</v>
      </c>
      <c r="C483" s="13"/>
      <c r="D483" s="14"/>
      <c r="E483" s="13"/>
      <c r="F483" s="19">
        <v>1</v>
      </c>
      <c r="G483" s="20"/>
      <c r="I483" s="1"/>
      <c r="J483" s="1"/>
    </row>
    <row r="484" spans="1:10" x14ac:dyDescent="0.25">
      <c r="A484" s="13" t="str">
        <f>B484&amp;"_"&amp;COUNTIF($B$10:B486,B484)</f>
        <v>8160_1</v>
      </c>
      <c r="B484" s="13">
        <v>8160</v>
      </c>
      <c r="C484" s="13"/>
      <c r="D484" s="14"/>
      <c r="E484" s="13"/>
      <c r="F484" s="19">
        <v>1</v>
      </c>
      <c r="G484" s="20"/>
      <c r="I484" s="1"/>
      <c r="J484" s="1"/>
    </row>
    <row r="485" spans="1:10" x14ac:dyDescent="0.25">
      <c r="A485" s="13" t="str">
        <f>B485&amp;"_"&amp;COUNTIF($B$10:B500,B485)</f>
        <v>8203_1</v>
      </c>
      <c r="B485" s="13">
        <v>8203</v>
      </c>
      <c r="C485" s="13"/>
      <c r="D485" s="14" t="s">
        <v>13</v>
      </c>
      <c r="E485" s="13" t="s">
        <v>14</v>
      </c>
      <c r="F485" s="19">
        <v>1</v>
      </c>
      <c r="G485" s="20"/>
      <c r="I485" s="1"/>
      <c r="J485" s="1"/>
    </row>
    <row r="486" spans="1:10" x14ac:dyDescent="0.25">
      <c r="A486" s="13" t="str">
        <f>B486&amp;"_"&amp;COUNTIF($B$10:B486,B486)</f>
        <v>8243_1</v>
      </c>
      <c r="B486" s="13">
        <v>8243</v>
      </c>
      <c r="C486" s="13"/>
      <c r="D486" s="14"/>
      <c r="E486" s="13"/>
      <c r="F486" s="19">
        <v>1</v>
      </c>
      <c r="G486" s="20"/>
      <c r="I486" s="1"/>
      <c r="J486" s="1"/>
    </row>
    <row r="487" spans="1:10" x14ac:dyDescent="0.25">
      <c r="A487" s="13" t="str">
        <f>B487&amp;"_"&amp;COUNTIF($B$10:B492,B487)</f>
        <v>8383_1</v>
      </c>
      <c r="B487" s="13">
        <v>8383</v>
      </c>
      <c r="C487" s="13"/>
      <c r="D487" s="14" t="s">
        <v>58</v>
      </c>
      <c r="E487" s="13" t="s">
        <v>16</v>
      </c>
      <c r="F487" s="19">
        <v>1</v>
      </c>
      <c r="G487" s="20"/>
      <c r="I487" s="1"/>
      <c r="J487" s="1"/>
    </row>
    <row r="488" spans="1:10" x14ac:dyDescent="0.25">
      <c r="A488" s="13" t="str">
        <f>B488&amp;"_"&amp;COUNTIF($B$10:B515,B488)</f>
        <v>8403_1</v>
      </c>
      <c r="B488" s="13">
        <v>8403</v>
      </c>
      <c r="C488" s="13"/>
      <c r="D488" s="14"/>
      <c r="E488" s="13"/>
      <c r="F488" s="19">
        <v>1</v>
      </c>
      <c r="G488" s="20"/>
      <c r="I488" s="1"/>
      <c r="J488" s="1"/>
    </row>
    <row r="489" spans="1:10" x14ac:dyDescent="0.25">
      <c r="A489" s="13" t="str">
        <f>B489&amp;"_"&amp;COUNTIF($B$10:B493,B489)</f>
        <v>8404_1</v>
      </c>
      <c r="B489" s="13">
        <v>8404</v>
      </c>
      <c r="C489" s="13"/>
      <c r="D489" s="14"/>
      <c r="E489" s="13"/>
      <c r="F489" s="19">
        <v>1</v>
      </c>
      <c r="G489" s="20"/>
      <c r="I489" s="1"/>
      <c r="J489" s="1"/>
    </row>
    <row r="490" spans="1:10" x14ac:dyDescent="0.25">
      <c r="A490" s="13" t="str">
        <f>B490&amp;"_"&amp;COUNTIF($B$10:B503,B490)</f>
        <v>8460_1</v>
      </c>
      <c r="B490" s="13">
        <v>8460</v>
      </c>
      <c r="C490" s="13"/>
      <c r="D490" s="14"/>
      <c r="E490" s="13"/>
      <c r="F490" s="19">
        <v>1</v>
      </c>
      <c r="G490" s="20"/>
      <c r="I490" s="1"/>
      <c r="J490" s="1"/>
    </row>
    <row r="491" spans="1:10" x14ac:dyDescent="0.25">
      <c r="A491" s="13" t="str">
        <f>B491&amp;"_"&amp;COUNTIF($B$10:B502,B491)</f>
        <v>8481_1</v>
      </c>
      <c r="B491" s="13">
        <v>8481</v>
      </c>
      <c r="C491" s="13"/>
      <c r="D491" s="14"/>
      <c r="E491" s="13"/>
      <c r="F491" s="19">
        <v>1</v>
      </c>
      <c r="G491" s="20"/>
      <c r="I491" s="1"/>
      <c r="J491" s="1"/>
    </row>
    <row r="492" spans="1:10" x14ac:dyDescent="0.25">
      <c r="A492" s="13" t="str">
        <f>B492&amp;"_"&amp;COUNTIF($B$10:B492,B492)</f>
        <v>8582_1</v>
      </c>
      <c r="B492" s="13">
        <v>8582</v>
      </c>
      <c r="C492" s="13"/>
      <c r="D492" s="14" t="s">
        <v>13</v>
      </c>
      <c r="E492" s="13" t="s">
        <v>13</v>
      </c>
      <c r="F492" s="19">
        <v>2</v>
      </c>
      <c r="G492" s="20"/>
      <c r="I492" s="1"/>
      <c r="J492" s="1"/>
    </row>
    <row r="493" spans="1:10" x14ac:dyDescent="0.25">
      <c r="A493" s="13" t="str">
        <f>B493&amp;"_"&amp;COUNTIF($B$10:B493,B493)</f>
        <v>8602_1</v>
      </c>
      <c r="B493" s="13">
        <v>8602</v>
      </c>
      <c r="C493" s="13"/>
      <c r="D493" s="14" t="s">
        <v>59</v>
      </c>
      <c r="E493" s="13" t="s">
        <v>13</v>
      </c>
      <c r="F493" s="19">
        <v>1</v>
      </c>
      <c r="G493" s="20"/>
      <c r="I493" s="1"/>
      <c r="J493" s="1"/>
    </row>
    <row r="494" spans="1:10" x14ac:dyDescent="0.25">
      <c r="A494" s="13" t="str">
        <f>B494&amp;"_"&amp;COUNTIF($B$10:B515,B494)</f>
        <v>8642_1</v>
      </c>
      <c r="B494" s="13">
        <v>8642</v>
      </c>
      <c r="C494" s="13"/>
      <c r="D494" s="14"/>
      <c r="E494" s="13"/>
      <c r="F494" s="19">
        <v>2</v>
      </c>
      <c r="G494" s="20"/>
      <c r="I494" s="1"/>
      <c r="J494" s="1"/>
    </row>
    <row r="495" spans="1:10" x14ac:dyDescent="0.25">
      <c r="A495" s="13" t="str">
        <f>B495&amp;"_"&amp;COUNTIF($B$10:B505,B495)</f>
        <v>8702_1</v>
      </c>
      <c r="B495" s="13">
        <v>8702</v>
      </c>
      <c r="C495" s="13"/>
      <c r="D495" s="14"/>
      <c r="E495" s="13"/>
      <c r="F495" s="19">
        <v>3</v>
      </c>
      <c r="G495" s="20"/>
      <c r="I495" s="1"/>
      <c r="J495" s="1"/>
    </row>
    <row r="496" spans="1:10" x14ac:dyDescent="0.25">
      <c r="A496" s="13" t="str">
        <f>B496&amp;"_"&amp;COUNTIF($B$10:B499,B496)</f>
        <v>8703_1</v>
      </c>
      <c r="B496" s="13">
        <v>8703</v>
      </c>
      <c r="C496" s="13"/>
      <c r="D496" s="14"/>
      <c r="E496" s="13"/>
      <c r="F496" s="19">
        <v>1</v>
      </c>
      <c r="G496" s="20"/>
      <c r="I496" s="1"/>
      <c r="J496" s="1"/>
    </row>
    <row r="497" spans="1:10" x14ac:dyDescent="0.25">
      <c r="A497" s="13" t="str">
        <f>B497&amp;"_"&amp;COUNTIF($B$10:B502,B497)</f>
        <v>8724_1</v>
      </c>
      <c r="B497" s="13">
        <v>8724</v>
      </c>
      <c r="C497" s="13"/>
      <c r="D497" s="14"/>
      <c r="E497" s="13"/>
      <c r="F497" s="19">
        <v>1</v>
      </c>
      <c r="G497" s="20"/>
      <c r="I497" s="1"/>
      <c r="J497" s="1"/>
    </row>
    <row r="498" spans="1:10" x14ac:dyDescent="0.25">
      <c r="A498" s="13" t="str">
        <f>B498&amp;"_"&amp;COUNTIF($B$10:B515,B498)</f>
        <v>8780_2</v>
      </c>
      <c r="B498" s="13">
        <v>8780</v>
      </c>
      <c r="C498" s="13"/>
      <c r="D498" s="14"/>
      <c r="E498" s="13"/>
      <c r="F498" s="19">
        <v>1</v>
      </c>
      <c r="G498" s="20"/>
      <c r="I498" s="1"/>
      <c r="J498" s="1"/>
    </row>
    <row r="499" spans="1:10" x14ac:dyDescent="0.25">
      <c r="A499" s="13" t="str">
        <f>B499&amp;"_"&amp;COUNTIF($B$10:B515,B499)</f>
        <v>8780_2</v>
      </c>
      <c r="B499" s="13">
        <v>8780</v>
      </c>
      <c r="C499" s="13"/>
      <c r="D499" s="14" t="s">
        <v>60</v>
      </c>
      <c r="E499" s="13" t="s">
        <v>13</v>
      </c>
      <c r="F499" s="19">
        <v>1</v>
      </c>
      <c r="G499" s="20"/>
      <c r="I499" s="1"/>
      <c r="J499" s="1"/>
    </row>
    <row r="500" spans="1:10" x14ac:dyDescent="0.25">
      <c r="A500" s="13" t="str">
        <f>B500&amp;"_"&amp;COUNTIF($B$10:B500,B500)</f>
        <v>8781_1</v>
      </c>
      <c r="B500" s="13">
        <v>8781</v>
      </c>
      <c r="C500" s="13"/>
      <c r="D500" s="14"/>
      <c r="E500" s="13"/>
      <c r="F500" s="19">
        <v>1</v>
      </c>
      <c r="G500" s="20"/>
      <c r="I500" s="1"/>
      <c r="J500" s="1"/>
    </row>
    <row r="501" spans="1:10" x14ac:dyDescent="0.25">
      <c r="A501" s="13" t="str">
        <f>B501&amp;"_"&amp;COUNTIF($B$10:B502,B501)</f>
        <v>8883_1</v>
      </c>
      <c r="B501" s="13">
        <v>8883</v>
      </c>
      <c r="C501" s="13"/>
      <c r="D501" s="14"/>
      <c r="E501" s="13"/>
      <c r="F501" s="19">
        <v>1</v>
      </c>
      <c r="G501" s="20"/>
      <c r="I501" s="1"/>
      <c r="J501" s="1"/>
    </row>
    <row r="502" spans="1:10" x14ac:dyDescent="0.25">
      <c r="A502" s="13" t="str">
        <f>B502&amp;"_"&amp;COUNTIF($B$10:B524,B502)</f>
        <v>8941_1</v>
      </c>
      <c r="B502" s="13">
        <v>8941</v>
      </c>
      <c r="C502" s="13"/>
      <c r="D502" s="14" t="s">
        <v>13</v>
      </c>
      <c r="E502" s="13" t="s">
        <v>13</v>
      </c>
      <c r="F502" s="19">
        <v>3</v>
      </c>
      <c r="G502" s="20"/>
      <c r="I502" s="1"/>
      <c r="J502" s="1"/>
    </row>
    <row r="503" spans="1:10" x14ac:dyDescent="0.25">
      <c r="A503" s="13" t="str">
        <f>B503&amp;"_"&amp;COUNTIF($B$10:B515,B503)</f>
        <v>8945_1</v>
      </c>
      <c r="B503" s="13">
        <v>8945</v>
      </c>
      <c r="C503" s="13"/>
      <c r="D503" s="14" t="s">
        <v>13</v>
      </c>
      <c r="E503" s="13" t="s">
        <v>13</v>
      </c>
      <c r="F503" s="19">
        <v>1</v>
      </c>
      <c r="G503" s="20"/>
      <c r="I503" s="1"/>
      <c r="J503" s="1"/>
    </row>
    <row r="504" spans="1:10" x14ac:dyDescent="0.25">
      <c r="A504" s="13" t="str">
        <f>B504&amp;"_"&amp;COUNTIF($B$10:B504,B504)</f>
        <v>4??_1</v>
      </c>
      <c r="B504" s="13" t="s">
        <v>61</v>
      </c>
      <c r="C504" s="13"/>
      <c r="D504" s="14" t="s">
        <v>13</v>
      </c>
      <c r="E504" s="13" t="s">
        <v>13</v>
      </c>
      <c r="F504" s="19">
        <v>1</v>
      </c>
      <c r="G504" s="20"/>
      <c r="I504" s="1"/>
      <c r="J504" s="1"/>
    </row>
    <row r="505" spans="1:10" x14ac:dyDescent="0.25">
      <c r="A505" s="13" t="str">
        <f>B505&amp;"_"&amp;COUNTIF($B$10:B515,B505)</f>
        <v>marron_1</v>
      </c>
      <c r="B505" s="13" t="s">
        <v>62</v>
      </c>
      <c r="C505" s="13"/>
      <c r="D505" s="14" t="s">
        <v>46</v>
      </c>
      <c r="E505" s="13" t="s">
        <v>13</v>
      </c>
      <c r="F505" s="19">
        <v>1</v>
      </c>
      <c r="G505" s="20"/>
      <c r="I505" s="1"/>
      <c r="J505" s="1"/>
    </row>
    <row r="506" spans="1:10" x14ac:dyDescent="0.25">
      <c r="A506" s="13" t="str">
        <f>B506&amp;"_"&amp;COUNTIF($B$10:B515,B506)</f>
        <v>silver maison_1</v>
      </c>
      <c r="B506" s="13" t="s">
        <v>63</v>
      </c>
      <c r="C506" s="13"/>
      <c r="D506" s="14"/>
      <c r="E506" s="13" t="s">
        <v>14</v>
      </c>
      <c r="F506" s="19">
        <v>1</v>
      </c>
      <c r="G506" s="20"/>
      <c r="I506" s="1"/>
      <c r="J506" s="1"/>
    </row>
    <row r="507" spans="1:10" x14ac:dyDescent="0.25">
      <c r="A507" s="13" t="str">
        <f>B507&amp;"_"&amp;COUNTIF($B$10:B515,B507)</f>
        <v>œillet_1</v>
      </c>
      <c r="B507" s="13" t="s">
        <v>64</v>
      </c>
      <c r="C507" s="13"/>
      <c r="D507" s="14" t="s">
        <v>65</v>
      </c>
      <c r="E507" s="13" t="s">
        <v>16</v>
      </c>
      <c r="F507" s="19">
        <v>2</v>
      </c>
      <c r="G507" s="20">
        <v>1.7749999999999999</v>
      </c>
      <c r="I507" s="1"/>
      <c r="J507" s="1"/>
    </row>
    <row r="508" spans="1:10" x14ac:dyDescent="0.25">
      <c r="A508" s="13" t="str">
        <f>B508&amp;"_"&amp;COUNTIF($B$10:B515,B508)</f>
        <v>thé vert_1</v>
      </c>
      <c r="B508" s="13" t="s">
        <v>66</v>
      </c>
      <c r="C508" s="13"/>
      <c r="D508" s="14" t="s">
        <v>65</v>
      </c>
      <c r="E508" s="13" t="s">
        <v>16</v>
      </c>
      <c r="F508" s="19">
        <v>2</v>
      </c>
      <c r="G508" s="20">
        <v>1.23</v>
      </c>
      <c r="I508" s="1"/>
      <c r="J508" s="1"/>
    </row>
    <row r="509" spans="1:10" x14ac:dyDescent="0.25">
      <c r="A509" s="13" t="str">
        <f>B509&amp;"_"&amp;COUNTIF($B$10:B515,B509)</f>
        <v>eau cologne_1</v>
      </c>
      <c r="B509" s="13" t="s">
        <v>67</v>
      </c>
      <c r="C509" s="13"/>
      <c r="D509" s="14" t="s">
        <v>65</v>
      </c>
      <c r="E509" s="13" t="s">
        <v>16</v>
      </c>
      <c r="F509" s="19">
        <v>2</v>
      </c>
      <c r="G509" s="20">
        <v>1.5449999999999999</v>
      </c>
      <c r="I509" s="1"/>
      <c r="J509" s="1"/>
    </row>
    <row r="510" spans="1:10" x14ac:dyDescent="0.25">
      <c r="A510" s="13" t="str">
        <f>B510&amp;"_"&amp;COUNTIF($B$10:B515,B510)</f>
        <v>gingembre rouge_1</v>
      </c>
      <c r="B510" s="13" t="s">
        <v>68</v>
      </c>
      <c r="C510" s="13"/>
      <c r="D510" s="14" t="s">
        <v>65</v>
      </c>
      <c r="E510" s="13" t="s">
        <v>16</v>
      </c>
      <c r="F510" s="19">
        <v>1</v>
      </c>
      <c r="G510" s="20">
        <v>2.3450000000000002</v>
      </c>
      <c r="I510" s="1"/>
      <c r="J510" s="1"/>
    </row>
    <row r="511" spans="1:10" x14ac:dyDescent="0.25">
      <c r="A511" s="13" t="str">
        <f>B511&amp;"_"&amp;COUNTIF($B$10:B515,B511)</f>
        <v>bois orange_1</v>
      </c>
      <c r="B511" s="13" t="s">
        <v>69</v>
      </c>
      <c r="C511" s="13"/>
      <c r="D511" s="14" t="s">
        <v>65</v>
      </c>
      <c r="E511" s="13" t="s">
        <v>16</v>
      </c>
      <c r="F511" s="19">
        <v>2</v>
      </c>
      <c r="G511" s="20">
        <v>1.23</v>
      </c>
      <c r="I511" s="1"/>
      <c r="J511" s="1"/>
    </row>
    <row r="512" spans="1:10" x14ac:dyDescent="0.25">
      <c r="A512" s="13" t="str">
        <f>B512&amp;"_"&amp;COUNTIF($B$10:B515,B512)</f>
        <v>bois santal_1</v>
      </c>
      <c r="B512" s="13" t="s">
        <v>70</v>
      </c>
      <c r="C512" s="13"/>
      <c r="D512" s="14" t="s">
        <v>65</v>
      </c>
      <c r="E512" s="13" t="s">
        <v>16</v>
      </c>
      <c r="F512" s="19">
        <v>2</v>
      </c>
      <c r="G512" s="20">
        <v>1.98</v>
      </c>
      <c r="I512" s="1"/>
      <c r="J512" s="1"/>
    </row>
    <row r="513" spans="1:10" x14ac:dyDescent="0.25">
      <c r="A513" s="13" t="str">
        <f>B513&amp;"_"&amp;COUNTIF($B$10:B515,B513)</f>
        <v>lavande_1</v>
      </c>
      <c r="B513" s="13" t="s">
        <v>1</v>
      </c>
      <c r="C513" s="13"/>
      <c r="D513" s="14" t="s">
        <v>65</v>
      </c>
      <c r="E513" s="13" t="s">
        <v>16</v>
      </c>
      <c r="F513" s="19">
        <v>2</v>
      </c>
      <c r="G513" s="20">
        <v>1.2150000000000001</v>
      </c>
      <c r="I513" s="1"/>
      <c r="J513" s="1"/>
    </row>
    <row r="514" spans="1:10" x14ac:dyDescent="0.25">
      <c r="A514" s="13" t="str">
        <f>B514&amp;"_"&amp;COUNTIF($B$10:B515,B514)</f>
        <v>osmanthus_1</v>
      </c>
      <c r="B514" s="13" t="s">
        <v>71</v>
      </c>
      <c r="C514" s="13"/>
      <c r="D514" s="14" t="s">
        <v>65</v>
      </c>
      <c r="E514" s="13" t="s">
        <v>16</v>
      </c>
      <c r="F514" s="19">
        <v>1</v>
      </c>
      <c r="G514" s="20">
        <v>0.55000000000000004</v>
      </c>
      <c r="I514" s="1"/>
      <c r="J514" s="1"/>
    </row>
    <row r="515" spans="1:10" x14ac:dyDescent="0.25">
      <c r="A515" s="13" t="str">
        <f>B515&amp;"_"&amp;COUNTIF($B$10:B515,B515)</f>
        <v>fleur de figuier_1</v>
      </c>
      <c r="B515" s="13" t="s">
        <v>72</v>
      </c>
      <c r="C515" s="13"/>
      <c r="D515" s="14" t="s">
        <v>65</v>
      </c>
      <c r="E515" s="13" t="s">
        <v>16</v>
      </c>
      <c r="F515" s="19">
        <v>1</v>
      </c>
      <c r="G515" s="20">
        <v>1.8819999999999999</v>
      </c>
      <c r="I515" s="1"/>
      <c r="J515" s="1"/>
    </row>
    <row r="516" spans="1:10" x14ac:dyDescent="0.25">
      <c r="I516" s="1"/>
      <c r="J516" s="1"/>
    </row>
    <row r="517" spans="1:10" x14ac:dyDescent="0.25">
      <c r="I517" s="1"/>
      <c r="J517" s="1"/>
    </row>
    <row r="518" spans="1:10" x14ac:dyDescent="0.25">
      <c r="I518" s="1"/>
      <c r="J518" s="1"/>
    </row>
    <row r="519" spans="1:10" x14ac:dyDescent="0.25">
      <c r="I519" s="1"/>
      <c r="J519" s="1"/>
    </row>
    <row r="520" spans="1:10" x14ac:dyDescent="0.25">
      <c r="I520" s="1"/>
      <c r="J520" s="1"/>
    </row>
    <row r="521" spans="1:10" x14ac:dyDescent="0.25">
      <c r="I521" s="1"/>
      <c r="J521" s="1"/>
    </row>
    <row r="522" spans="1:10" x14ac:dyDescent="0.25">
      <c r="I522" s="1"/>
      <c r="J522" s="1"/>
    </row>
    <row r="523" spans="1:10" x14ac:dyDescent="0.25">
      <c r="I523" s="1"/>
      <c r="J523" s="1"/>
    </row>
    <row r="524" spans="1:10" x14ac:dyDescent="0.25">
      <c r="I524" s="1"/>
      <c r="J524" s="1"/>
    </row>
    <row r="525" spans="1:10" x14ac:dyDescent="0.25">
      <c r="I525" s="1"/>
      <c r="J525" s="1"/>
    </row>
    <row r="526" spans="1:10" x14ac:dyDescent="0.25">
      <c r="I526" s="1"/>
      <c r="J526" s="1"/>
    </row>
    <row r="527" spans="1:10" x14ac:dyDescent="0.25">
      <c r="I527" s="1"/>
      <c r="J527" s="1"/>
    </row>
    <row r="528" spans="1:10" x14ac:dyDescent="0.25">
      <c r="I528" s="1"/>
      <c r="J528" s="1"/>
    </row>
    <row r="529" spans="9:10" x14ac:dyDescent="0.25">
      <c r="I529" s="1"/>
      <c r="J529" s="1"/>
    </row>
    <row r="530" spans="9:10" x14ac:dyDescent="0.25">
      <c r="I530" s="1"/>
      <c r="J530" s="1"/>
    </row>
    <row r="531" spans="9:10" x14ac:dyDescent="0.25">
      <c r="I531" s="1"/>
      <c r="J531" s="1"/>
    </row>
    <row r="532" spans="9:10" x14ac:dyDescent="0.25">
      <c r="I532" s="1"/>
      <c r="J532" s="1"/>
    </row>
    <row r="533" spans="9:10" x14ac:dyDescent="0.25">
      <c r="I533" s="1"/>
      <c r="J533" s="1"/>
    </row>
    <row r="534" spans="9:10" x14ac:dyDescent="0.25">
      <c r="I534" s="1"/>
      <c r="J534" s="1"/>
    </row>
    <row r="535" spans="9:10" x14ac:dyDescent="0.25">
      <c r="I535" s="1"/>
      <c r="J535" s="1"/>
    </row>
    <row r="536" spans="9:10" x14ac:dyDescent="0.25">
      <c r="I536" s="1"/>
      <c r="J536" s="1"/>
    </row>
    <row r="537" spans="9:10" x14ac:dyDescent="0.25">
      <c r="I537" s="1"/>
      <c r="J537" s="1"/>
    </row>
    <row r="538" spans="9:10" x14ac:dyDescent="0.25">
      <c r="I538" s="1"/>
      <c r="J538" s="1"/>
    </row>
    <row r="539" spans="9:10" x14ac:dyDescent="0.25">
      <c r="I539" s="1"/>
      <c r="J539" s="1"/>
    </row>
    <row r="540" spans="9:10" x14ac:dyDescent="0.25">
      <c r="I540" s="1"/>
      <c r="J540" s="1"/>
    </row>
    <row r="541" spans="9:10" x14ac:dyDescent="0.25">
      <c r="I541" s="1"/>
      <c r="J541" s="1"/>
    </row>
    <row r="542" spans="9:10" x14ac:dyDescent="0.25">
      <c r="I542" s="1"/>
      <c r="J542" s="1"/>
    </row>
    <row r="543" spans="9:10" x14ac:dyDescent="0.25">
      <c r="I543" s="1"/>
      <c r="J543" s="1"/>
    </row>
    <row r="544" spans="9:10" x14ac:dyDescent="0.25">
      <c r="I544" s="1"/>
      <c r="J544" s="1"/>
    </row>
    <row r="545" spans="9:10" x14ac:dyDescent="0.25">
      <c r="I545" s="1"/>
      <c r="J545" s="1"/>
    </row>
    <row r="546" spans="9:10" x14ac:dyDescent="0.25">
      <c r="I546" s="1"/>
      <c r="J546" s="1"/>
    </row>
    <row r="547" spans="9:10" x14ac:dyDescent="0.25">
      <c r="I547" s="1"/>
      <c r="J547" s="1"/>
    </row>
    <row r="548" spans="9:10" x14ac:dyDescent="0.25">
      <c r="I548" s="1"/>
      <c r="J548" s="1"/>
    </row>
    <row r="549" spans="9:10" x14ac:dyDescent="0.25">
      <c r="I549" s="1"/>
      <c r="J549" s="1"/>
    </row>
    <row r="550" spans="9:10" x14ac:dyDescent="0.25">
      <c r="I550" s="1"/>
      <c r="J550" s="1"/>
    </row>
    <row r="551" spans="9:10" x14ac:dyDescent="0.25">
      <c r="I551" s="1"/>
      <c r="J551" s="1"/>
    </row>
    <row r="552" spans="9:10" x14ac:dyDescent="0.25">
      <c r="I552" s="1"/>
      <c r="J552" s="1"/>
    </row>
    <row r="553" spans="9:10" x14ac:dyDescent="0.25">
      <c r="I553" s="1"/>
      <c r="J553" s="1"/>
    </row>
    <row r="554" spans="9:10" x14ac:dyDescent="0.25">
      <c r="I554" s="1"/>
      <c r="J554" s="1"/>
    </row>
    <row r="555" spans="9:10" x14ac:dyDescent="0.25">
      <c r="I555" s="1"/>
      <c r="J555" s="1"/>
    </row>
    <row r="556" spans="9:10" x14ac:dyDescent="0.25">
      <c r="I556" s="1"/>
      <c r="J556" s="1"/>
    </row>
    <row r="557" spans="9:10" x14ac:dyDescent="0.25">
      <c r="I557" s="1"/>
      <c r="J557" s="1"/>
    </row>
    <row r="558" spans="9:10" x14ac:dyDescent="0.25">
      <c r="I558" s="1"/>
      <c r="J558" s="1"/>
    </row>
    <row r="559" spans="9:10" x14ac:dyDescent="0.25">
      <c r="I559" s="1"/>
      <c r="J559" s="1"/>
    </row>
    <row r="560" spans="9:10" x14ac:dyDescent="0.25">
      <c r="I560" s="1"/>
      <c r="J560" s="1"/>
    </row>
    <row r="561" spans="9:10" x14ac:dyDescent="0.25">
      <c r="I561" s="1"/>
      <c r="J561" s="1"/>
    </row>
    <row r="562" spans="9:10" x14ac:dyDescent="0.25">
      <c r="I562" s="1"/>
      <c r="J562" s="1"/>
    </row>
    <row r="563" spans="9:10" x14ac:dyDescent="0.25">
      <c r="I563" s="1"/>
      <c r="J563" s="1"/>
    </row>
    <row r="564" spans="9:10" x14ac:dyDescent="0.25">
      <c r="I564" s="1"/>
      <c r="J564" s="1"/>
    </row>
    <row r="565" spans="9:10" x14ac:dyDescent="0.25">
      <c r="I565" s="1"/>
      <c r="J565" s="1"/>
    </row>
    <row r="566" spans="9:10" x14ac:dyDescent="0.25">
      <c r="I566" s="1"/>
      <c r="J566" s="1"/>
    </row>
    <row r="567" spans="9:10" x14ac:dyDescent="0.25">
      <c r="I567" s="1"/>
      <c r="J567" s="1"/>
    </row>
    <row r="568" spans="9:10" x14ac:dyDescent="0.25">
      <c r="I568" s="1"/>
      <c r="J568" s="1"/>
    </row>
    <row r="569" spans="9:10" x14ac:dyDescent="0.25">
      <c r="I569" s="1"/>
      <c r="J569" s="1"/>
    </row>
    <row r="570" spans="9:10" x14ac:dyDescent="0.25">
      <c r="I570" s="1"/>
      <c r="J570" s="1"/>
    </row>
    <row r="571" spans="9:10" x14ac:dyDescent="0.25">
      <c r="I571" s="1"/>
      <c r="J571" s="1"/>
    </row>
    <row r="572" spans="9:10" x14ac:dyDescent="0.25">
      <c r="I572" s="1"/>
      <c r="J572" s="1"/>
    </row>
    <row r="573" spans="9:10" x14ac:dyDescent="0.25">
      <c r="I573" s="1"/>
      <c r="J573" s="1"/>
    </row>
    <row r="574" spans="9:10" x14ac:dyDescent="0.25">
      <c r="I574" s="1"/>
      <c r="J574" s="1"/>
    </row>
    <row r="575" spans="9:10" x14ac:dyDescent="0.25">
      <c r="I575" s="1"/>
      <c r="J575" s="1"/>
    </row>
    <row r="576" spans="9:10" x14ac:dyDescent="0.25">
      <c r="I576" s="1"/>
      <c r="J576" s="1"/>
    </row>
    <row r="577" spans="8:10" x14ac:dyDescent="0.25">
      <c r="I577" s="1"/>
      <c r="J577" s="1"/>
    </row>
    <row r="578" spans="8:10" x14ac:dyDescent="0.25">
      <c r="I578" s="1"/>
      <c r="J578" s="1"/>
    </row>
    <row r="579" spans="8:10" x14ac:dyDescent="0.25">
      <c r="I579" s="1"/>
      <c r="J579" s="1"/>
    </row>
    <row r="580" spans="8:10" x14ac:dyDescent="0.25">
      <c r="I580" s="1"/>
      <c r="J580" s="1"/>
    </row>
    <row r="581" spans="8:10" x14ac:dyDescent="0.25">
      <c r="H581" s="1"/>
      <c r="I581" s="1"/>
      <c r="J581" s="1"/>
    </row>
    <row r="582" spans="8:10" x14ac:dyDescent="0.25">
      <c r="H582" s="1"/>
      <c r="I582" s="1"/>
      <c r="J582" s="1"/>
    </row>
    <row r="583" spans="8:10" x14ac:dyDescent="0.25">
      <c r="H583" s="1"/>
      <c r="I583" s="1"/>
      <c r="J583" s="1"/>
    </row>
    <row r="584" spans="8:10" x14ac:dyDescent="0.25">
      <c r="H584" s="1"/>
      <c r="I584" s="1"/>
      <c r="J584" s="1"/>
    </row>
    <row r="585" spans="8:10" x14ac:dyDescent="0.25">
      <c r="H585" s="1"/>
      <c r="I585" s="1"/>
      <c r="J585" s="1"/>
    </row>
    <row r="586" spans="8:10" x14ac:dyDescent="0.25">
      <c r="H586" s="1"/>
      <c r="I586" s="1"/>
      <c r="J586" s="1"/>
    </row>
    <row r="587" spans="8:10" x14ac:dyDescent="0.25">
      <c r="H587" s="1"/>
      <c r="I587" s="1"/>
      <c r="J587" s="1"/>
    </row>
    <row r="588" spans="8:10" x14ac:dyDescent="0.25">
      <c r="H588" s="1"/>
      <c r="I588" s="1"/>
      <c r="J588" s="1"/>
    </row>
    <row r="589" spans="8:10" x14ac:dyDescent="0.25">
      <c r="H589" s="1"/>
      <c r="I589" s="1"/>
      <c r="J589" s="1"/>
    </row>
    <row r="590" spans="8:10" x14ac:dyDescent="0.25">
      <c r="H590" s="1"/>
      <c r="I590" s="1"/>
      <c r="J590" s="1"/>
    </row>
    <row r="591" spans="8:10" x14ac:dyDescent="0.25">
      <c r="H591" s="1"/>
      <c r="I591" s="1"/>
      <c r="J591" s="1"/>
    </row>
    <row r="592" spans="8:10" x14ac:dyDescent="0.25">
      <c r="H592" s="1"/>
      <c r="I592" s="1"/>
      <c r="J592" s="1"/>
    </row>
    <row r="593" spans="8:10" x14ac:dyDescent="0.25">
      <c r="H593" s="1"/>
      <c r="I593" s="1"/>
      <c r="J593" s="1"/>
    </row>
    <row r="594" spans="8:10" x14ac:dyDescent="0.25">
      <c r="H594" s="1"/>
      <c r="I594" s="1"/>
      <c r="J594" s="1"/>
    </row>
    <row r="595" spans="8:10" x14ac:dyDescent="0.25">
      <c r="H595" s="1"/>
      <c r="I595" s="1"/>
      <c r="J595" s="1"/>
    </row>
    <row r="596" spans="8:10" x14ac:dyDescent="0.25">
      <c r="H596" s="1"/>
      <c r="I596" s="1"/>
      <c r="J596" s="1"/>
    </row>
    <row r="597" spans="8:10" x14ac:dyDescent="0.25">
      <c r="H597" s="1"/>
      <c r="I597" s="1"/>
      <c r="J597" s="1"/>
    </row>
    <row r="598" spans="8:10" x14ac:dyDescent="0.25">
      <c r="H598" s="1"/>
      <c r="I598" s="1"/>
      <c r="J598" s="1"/>
    </row>
    <row r="599" spans="8:10" x14ac:dyDescent="0.25">
      <c r="H599" s="1"/>
      <c r="I599" s="1"/>
      <c r="J599" s="1"/>
    </row>
    <row r="600" spans="8:10" x14ac:dyDescent="0.25">
      <c r="H600" s="1"/>
      <c r="I600" s="1"/>
      <c r="J600" s="1"/>
    </row>
    <row r="601" spans="8:10" x14ac:dyDescent="0.25">
      <c r="H601" s="1"/>
      <c r="I601" s="1"/>
      <c r="J601" s="1"/>
    </row>
    <row r="602" spans="8:10" x14ac:dyDescent="0.25">
      <c r="H602" s="1"/>
      <c r="I602" s="1"/>
      <c r="J602" s="1"/>
    </row>
    <row r="603" spans="8:10" x14ac:dyDescent="0.25">
      <c r="H603" s="1"/>
      <c r="I603" s="1"/>
      <c r="J603" s="1"/>
    </row>
    <row r="604" spans="8:10" x14ac:dyDescent="0.25">
      <c r="H604" s="1"/>
      <c r="I604" s="1"/>
      <c r="J604" s="1"/>
    </row>
    <row r="605" spans="8:10" x14ac:dyDescent="0.25">
      <c r="H605" s="1"/>
      <c r="I605" s="1"/>
      <c r="J605" s="1"/>
    </row>
    <row r="606" spans="8:10" x14ac:dyDescent="0.25">
      <c r="H606" s="1"/>
      <c r="I606" s="1"/>
      <c r="J606" s="1"/>
    </row>
    <row r="607" spans="8:10" x14ac:dyDescent="0.25">
      <c r="H607" s="1"/>
      <c r="I607" s="1"/>
      <c r="J607" s="1"/>
    </row>
    <row r="608" spans="8:10" x14ac:dyDescent="0.25">
      <c r="H608" s="1"/>
      <c r="I608" s="1"/>
      <c r="J608" s="1"/>
    </row>
    <row r="609" spans="8:10" x14ac:dyDescent="0.25">
      <c r="H609" s="1"/>
      <c r="I609" s="1"/>
      <c r="J609" s="1"/>
    </row>
    <row r="610" spans="8:10" x14ac:dyDescent="0.25">
      <c r="H610" s="1"/>
      <c r="I610" s="1"/>
      <c r="J610" s="1"/>
    </row>
    <row r="611" spans="8:10" x14ac:dyDescent="0.25">
      <c r="H611" s="1"/>
      <c r="I611" s="1"/>
      <c r="J611" s="1"/>
    </row>
    <row r="612" spans="8:10" x14ac:dyDescent="0.25">
      <c r="H612" s="1"/>
      <c r="I612" s="1"/>
      <c r="J612" s="1"/>
    </row>
    <row r="613" spans="8:10" x14ac:dyDescent="0.25">
      <c r="H613" s="1"/>
      <c r="I613" s="1"/>
      <c r="J613" s="1"/>
    </row>
    <row r="614" spans="8:10" x14ac:dyDescent="0.25">
      <c r="H614" s="1"/>
      <c r="I614" s="1"/>
      <c r="J614" s="1"/>
    </row>
    <row r="615" spans="8:10" x14ac:dyDescent="0.25">
      <c r="H615" s="1"/>
      <c r="I615" s="1"/>
      <c r="J615" s="1"/>
    </row>
    <row r="616" spans="8:10" x14ac:dyDescent="0.25">
      <c r="H616" s="1"/>
      <c r="I616" s="1"/>
      <c r="J616" s="1"/>
    </row>
    <row r="617" spans="8:10" x14ac:dyDescent="0.25">
      <c r="H617" s="1"/>
      <c r="I617" s="1"/>
      <c r="J617" s="1"/>
    </row>
    <row r="618" spans="8:10" x14ac:dyDescent="0.25">
      <c r="H618" s="1"/>
      <c r="I618" s="1"/>
      <c r="J618" s="1"/>
    </row>
    <row r="619" spans="8:10" x14ac:dyDescent="0.25">
      <c r="H619" s="1"/>
      <c r="I619" s="1"/>
      <c r="J619" s="1"/>
    </row>
    <row r="620" spans="8:10" x14ac:dyDescent="0.25">
      <c r="H620" s="1"/>
      <c r="I620" s="1"/>
      <c r="J620" s="1"/>
    </row>
    <row r="621" spans="8:10" x14ac:dyDescent="0.25">
      <c r="H621" s="1"/>
      <c r="I621" s="1"/>
      <c r="J621" s="1"/>
    </row>
    <row r="622" spans="8:10" x14ac:dyDescent="0.25">
      <c r="H622" s="1"/>
      <c r="I622" s="1"/>
      <c r="J622" s="1"/>
    </row>
    <row r="623" spans="8:10" x14ac:dyDescent="0.25">
      <c r="H623" s="1"/>
      <c r="I623" s="1"/>
      <c r="J623" s="1"/>
    </row>
    <row r="624" spans="8:10" x14ac:dyDescent="0.25">
      <c r="H624" s="1"/>
      <c r="I624" s="1"/>
      <c r="J624" s="1"/>
    </row>
    <row r="625" spans="8:10" x14ac:dyDescent="0.25">
      <c r="H625" s="1"/>
      <c r="I625" s="1"/>
      <c r="J625" s="1"/>
    </row>
    <row r="626" spans="8:10" x14ac:dyDescent="0.25">
      <c r="H626" s="1"/>
      <c r="I626" s="1"/>
      <c r="J626" s="1"/>
    </row>
    <row r="627" spans="8:10" x14ac:dyDescent="0.25">
      <c r="H627" s="1"/>
      <c r="I627" s="1"/>
      <c r="J627" s="1"/>
    </row>
    <row r="628" spans="8:10" x14ac:dyDescent="0.25">
      <c r="H628" s="1"/>
      <c r="I628" s="1"/>
      <c r="J628" s="1"/>
    </row>
    <row r="629" spans="8:10" x14ac:dyDescent="0.25">
      <c r="H629" s="1"/>
      <c r="I629" s="1"/>
      <c r="J629" s="1"/>
    </row>
    <row r="630" spans="8:10" x14ac:dyDescent="0.25">
      <c r="H630" s="1"/>
      <c r="I630" s="1"/>
      <c r="J630" s="1"/>
    </row>
    <row r="631" spans="8:10" x14ac:dyDescent="0.25">
      <c r="H631" s="1"/>
      <c r="I631" s="1"/>
      <c r="J631" s="1"/>
    </row>
    <row r="632" spans="8:10" x14ac:dyDescent="0.25">
      <c r="H632" s="1"/>
      <c r="I632" s="1"/>
      <c r="J632" s="1"/>
    </row>
    <row r="633" spans="8:10" x14ac:dyDescent="0.25">
      <c r="H633" s="1"/>
      <c r="I633" s="1"/>
      <c r="J633" s="1"/>
    </row>
    <row r="634" spans="8:10" x14ac:dyDescent="0.25">
      <c r="H634" s="1"/>
      <c r="I634" s="1"/>
      <c r="J634" s="1"/>
    </row>
    <row r="635" spans="8:10" x14ac:dyDescent="0.25">
      <c r="H635" s="1"/>
      <c r="I635" s="1"/>
      <c r="J635" s="1"/>
    </row>
    <row r="636" spans="8:10" x14ac:dyDescent="0.25">
      <c r="H636" s="1"/>
      <c r="I636" s="1"/>
      <c r="J636" s="1"/>
    </row>
    <row r="637" spans="8:10" x14ac:dyDescent="0.25">
      <c r="H637" s="1"/>
      <c r="I637" s="1"/>
      <c r="J637" s="1"/>
    </row>
    <row r="638" spans="8:10" x14ac:dyDescent="0.25">
      <c r="H638" s="1"/>
      <c r="I638" s="1"/>
      <c r="J638" s="1"/>
    </row>
    <row r="639" spans="8:10" x14ac:dyDescent="0.25">
      <c r="H639" s="1"/>
      <c r="I639" s="1"/>
      <c r="J639" s="1"/>
    </row>
    <row r="640" spans="8:10" x14ac:dyDescent="0.25">
      <c r="H640" s="1"/>
      <c r="I640" s="1"/>
      <c r="J640" s="1"/>
    </row>
    <row r="641" spans="8:10" x14ac:dyDescent="0.25">
      <c r="H641" s="1"/>
      <c r="I641" s="1"/>
      <c r="J641" s="1"/>
    </row>
    <row r="642" spans="8:10" x14ac:dyDescent="0.25">
      <c r="H642" s="1"/>
      <c r="I642" s="1"/>
      <c r="J642" s="1"/>
    </row>
    <row r="643" spans="8:10" x14ac:dyDescent="0.25">
      <c r="H643" s="1"/>
      <c r="I643" s="1"/>
      <c r="J643" s="1"/>
    </row>
    <row r="644" spans="8:10" x14ac:dyDescent="0.25">
      <c r="H644" s="1"/>
      <c r="I644" s="1"/>
      <c r="J644" s="1"/>
    </row>
    <row r="645" spans="8:10" x14ac:dyDescent="0.25">
      <c r="H645" s="1"/>
      <c r="I645" s="1"/>
      <c r="J645" s="1"/>
    </row>
    <row r="646" spans="8:10" x14ac:dyDescent="0.25">
      <c r="H646" s="1"/>
      <c r="I646" s="1"/>
      <c r="J646" s="1"/>
    </row>
    <row r="647" spans="8:10" x14ac:dyDescent="0.25">
      <c r="H647" s="1"/>
      <c r="I647" s="1"/>
      <c r="J647" s="1"/>
    </row>
    <row r="648" spans="8:10" x14ac:dyDescent="0.25">
      <c r="H648" s="1"/>
      <c r="I648" s="1"/>
      <c r="J648" s="1"/>
    </row>
    <row r="649" spans="8:10" x14ac:dyDescent="0.25">
      <c r="H649" s="1"/>
      <c r="I649" s="1"/>
      <c r="J649" s="1"/>
    </row>
    <row r="650" spans="8:10" x14ac:dyDescent="0.25">
      <c r="H650" s="1"/>
      <c r="I650" s="1"/>
      <c r="J650" s="1"/>
    </row>
    <row r="651" spans="8:10" x14ac:dyDescent="0.25">
      <c r="H651" s="1"/>
      <c r="I651" s="1"/>
      <c r="J651" s="1"/>
    </row>
    <row r="652" spans="8:10" x14ac:dyDescent="0.25">
      <c r="H652" s="1"/>
      <c r="I652" s="1"/>
      <c r="J652" s="1"/>
    </row>
    <row r="653" spans="8:10" x14ac:dyDescent="0.25">
      <c r="H653" s="1"/>
      <c r="I653" s="1"/>
      <c r="J653" s="1"/>
    </row>
    <row r="654" spans="8:10" x14ac:dyDescent="0.25">
      <c r="H654" s="1"/>
      <c r="I654" s="1"/>
      <c r="J654" s="1"/>
    </row>
    <row r="655" spans="8:10" x14ac:dyDescent="0.25">
      <c r="H655" s="1"/>
      <c r="I655" s="1"/>
      <c r="J655" s="1"/>
    </row>
    <row r="656" spans="8:10" x14ac:dyDescent="0.25">
      <c r="H656" s="1"/>
      <c r="I656" s="1"/>
      <c r="J656" s="1"/>
    </row>
    <row r="657" spans="8:10" x14ac:dyDescent="0.25">
      <c r="H657" s="1"/>
      <c r="I657" s="1"/>
      <c r="J657" s="1"/>
    </row>
    <row r="658" spans="8:10" x14ac:dyDescent="0.25">
      <c r="H658" s="1"/>
      <c r="I658" s="1"/>
      <c r="J658" s="1"/>
    </row>
    <row r="659" spans="8:10" x14ac:dyDescent="0.25">
      <c r="H659" s="1"/>
      <c r="I659" s="1"/>
      <c r="J659" s="1"/>
    </row>
    <row r="660" spans="8:10" x14ac:dyDescent="0.25">
      <c r="H660" s="1"/>
      <c r="I660" s="1"/>
      <c r="J660" s="1"/>
    </row>
    <row r="661" spans="8:10" x14ac:dyDescent="0.25">
      <c r="H661" s="1"/>
      <c r="I661" s="1"/>
      <c r="J661" s="1"/>
    </row>
    <row r="662" spans="8:10" x14ac:dyDescent="0.25">
      <c r="H662" s="1"/>
      <c r="I662" s="1"/>
      <c r="J662" s="1"/>
    </row>
    <row r="663" spans="8:10" x14ac:dyDescent="0.25">
      <c r="H663" s="1"/>
      <c r="I663" s="1"/>
      <c r="J663" s="1"/>
    </row>
    <row r="664" spans="8:10" x14ac:dyDescent="0.25">
      <c r="H664" s="1"/>
      <c r="I664" s="1"/>
      <c r="J664" s="1"/>
    </row>
    <row r="665" spans="8:10" x14ac:dyDescent="0.25">
      <c r="H665" s="1"/>
      <c r="I665" s="1"/>
      <c r="J665" s="1"/>
    </row>
    <row r="666" spans="8:10" x14ac:dyDescent="0.25">
      <c r="H666" s="1"/>
      <c r="I666" s="1"/>
      <c r="J666" s="1"/>
    </row>
    <row r="667" spans="8:10" x14ac:dyDescent="0.25">
      <c r="H667" s="1"/>
      <c r="I667" s="1"/>
      <c r="J667" s="1"/>
    </row>
    <row r="668" spans="8:10" x14ac:dyDescent="0.25">
      <c r="H668" s="1"/>
      <c r="I668" s="1"/>
      <c r="J668" s="1"/>
    </row>
    <row r="669" spans="8:10" x14ac:dyDescent="0.25">
      <c r="H669" s="1"/>
      <c r="I669" s="1"/>
      <c r="J669" s="1"/>
    </row>
    <row r="670" spans="8:10" x14ac:dyDescent="0.25">
      <c r="H670" s="1"/>
      <c r="I670" s="1"/>
      <c r="J670" s="1"/>
    </row>
    <row r="671" spans="8:10" x14ac:dyDescent="0.25">
      <c r="H671" s="1"/>
      <c r="I671" s="1"/>
      <c r="J671" s="1"/>
    </row>
    <row r="672" spans="8:10" x14ac:dyDescent="0.25">
      <c r="H672" s="1"/>
      <c r="I672" s="1"/>
      <c r="J672" s="1"/>
    </row>
    <row r="673" spans="8:10" x14ac:dyDescent="0.25">
      <c r="H673" s="1"/>
      <c r="I673" s="1"/>
      <c r="J673" s="1"/>
    </row>
  </sheetData>
  <mergeCells count="3">
    <mergeCell ref="D1:E1"/>
    <mergeCell ref="I3:I7"/>
    <mergeCell ref="I9:I1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 encre</vt:lpstr>
      <vt:lpstr>calculateur</vt:lpstr>
      <vt:lpstr>Stock teinte à realiser</vt:lpstr>
      <vt:lpstr>Tab_Encre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2021-06-29T08:24:38Z</dcterms:created>
  <dcterms:modified xsi:type="dcterms:W3CDTF">2021-07-09T10:26:13Z</dcterms:modified>
</cp:coreProperties>
</file>