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A\Documents\Docs Axels\"/>
    </mc:Choice>
  </mc:AlternateContent>
  <xr:revisionPtr revIDLastSave="0" documentId="8_{25C4A09A-D593-43EB-A750-1FB4333A0ADF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DC01" sheetId="2" r:id="rId1"/>
    <sheet name="Juillet 21" sheetId="3" r:id="rId2"/>
  </sheets>
  <calcPr calcId="191029" calcMode="manual"/>
  <pivotCaches>
    <pivotCache cacheId="11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54" i="3" l="1"/>
  <c r="AB54" i="3"/>
  <c r="Q54" i="3"/>
  <c r="P54" i="3"/>
  <c r="AD54" i="3" s="1"/>
  <c r="AD53" i="3"/>
  <c r="AD52" i="3"/>
  <c r="AC52" i="3"/>
  <c r="AB52" i="3"/>
  <c r="Q52" i="3"/>
  <c r="P52" i="3"/>
  <c r="AD51" i="3"/>
  <c r="AC51" i="3"/>
  <c r="AB51" i="3"/>
  <c r="Q51" i="3"/>
  <c r="P51" i="3"/>
  <c r="AF50" i="3"/>
  <c r="AG50" i="3" s="1"/>
  <c r="AD50" i="3"/>
  <c r="AB49" i="3"/>
  <c r="Q49" i="3"/>
  <c r="P49" i="3"/>
  <c r="AD49" i="3" s="1"/>
  <c r="F49" i="3"/>
  <c r="AB48" i="3"/>
  <c r="F48" i="3"/>
  <c r="P48" i="3" s="1"/>
  <c r="AB47" i="3"/>
  <c r="Q47" i="3"/>
  <c r="P47" i="3"/>
  <c r="AD47" i="3" s="1"/>
  <c r="F47" i="3"/>
  <c r="F46" i="3"/>
  <c r="AB46" i="3" s="1"/>
  <c r="AB45" i="3"/>
  <c r="Q45" i="3"/>
  <c r="AD45" i="3" s="1"/>
  <c r="P45" i="3"/>
  <c r="AB44" i="3"/>
  <c r="Q44" i="3"/>
  <c r="AD44" i="3" s="1"/>
  <c r="P44" i="3"/>
  <c r="F44" i="3"/>
  <c r="AF43" i="3"/>
  <c r="AG43" i="3" s="1"/>
  <c r="AD43" i="3"/>
  <c r="F43" i="3"/>
  <c r="AD42" i="3"/>
  <c r="AB42" i="3"/>
  <c r="Q42" i="3"/>
  <c r="P42" i="3"/>
  <c r="AB41" i="3"/>
  <c r="Q41" i="3"/>
  <c r="P41" i="3"/>
  <c r="AD41" i="3" s="1"/>
  <c r="AB40" i="3"/>
  <c r="Q40" i="3"/>
  <c r="AD40" i="3" s="1"/>
  <c r="P40" i="3"/>
  <c r="AF39" i="3"/>
  <c r="AG39" i="3" s="1"/>
  <c r="AD39" i="3"/>
  <c r="F39" i="3"/>
  <c r="AB38" i="3"/>
  <c r="Q38" i="3"/>
  <c r="P38" i="3"/>
  <c r="AD38" i="3" s="1"/>
  <c r="F37" i="3"/>
  <c r="Q37" i="3" s="1"/>
  <c r="AB36" i="3"/>
  <c r="Q36" i="3"/>
  <c r="F36" i="3"/>
  <c r="P36" i="3" s="1"/>
  <c r="AD36" i="3" s="1"/>
  <c r="F35" i="3"/>
  <c r="AB35" i="3" s="1"/>
  <c r="AF34" i="3"/>
  <c r="AG34" i="3" s="1"/>
  <c r="AD34" i="3"/>
  <c r="F34" i="3"/>
  <c r="AC33" i="3"/>
  <c r="AB33" i="3"/>
  <c r="P33" i="3"/>
  <c r="F33" i="3"/>
  <c r="Q33" i="3" s="1"/>
  <c r="Q32" i="3"/>
  <c r="F32" i="3"/>
  <c r="AC32" i="3" s="1"/>
  <c r="AD31" i="3"/>
  <c r="AB31" i="3"/>
  <c r="Q31" i="3"/>
  <c r="P31" i="3"/>
  <c r="F31" i="3"/>
  <c r="AC31" i="3" s="1"/>
  <c r="AC30" i="3"/>
  <c r="AB30" i="3"/>
  <c r="Q30" i="3"/>
  <c r="P30" i="3"/>
  <c r="AD30" i="3" s="1"/>
  <c r="AG29" i="3"/>
  <c r="AF29" i="3"/>
  <c r="AD29" i="3"/>
  <c r="F29" i="3"/>
  <c r="AB28" i="3"/>
  <c r="Q28" i="3"/>
  <c r="P28" i="3"/>
  <c r="AD28" i="3" s="1"/>
  <c r="AB27" i="3"/>
  <c r="Q27" i="3"/>
  <c r="AD27" i="3" s="1"/>
  <c r="P27" i="3"/>
  <c r="AB26" i="3"/>
  <c r="Q26" i="3"/>
  <c r="P26" i="3"/>
  <c r="AD26" i="3" s="1"/>
  <c r="AD25" i="3"/>
  <c r="AB25" i="3"/>
  <c r="Q25" i="3"/>
  <c r="P25" i="3"/>
  <c r="AG24" i="3"/>
  <c r="AF24" i="3"/>
  <c r="AD24" i="3"/>
  <c r="F24" i="3"/>
  <c r="AC23" i="3"/>
  <c r="AB23" i="3"/>
  <c r="Q23" i="3"/>
  <c r="P23" i="3"/>
  <c r="AD23" i="3" s="1"/>
  <c r="AC22" i="3"/>
  <c r="AB22" i="3"/>
  <c r="Q22" i="3"/>
  <c r="P22" i="3"/>
  <c r="AD22" i="3" s="1"/>
  <c r="AC21" i="3"/>
  <c r="AB21" i="3"/>
  <c r="Q21" i="3"/>
  <c r="AD21" i="3" s="1"/>
  <c r="P21" i="3"/>
  <c r="AC20" i="3"/>
  <c r="AB20" i="3"/>
  <c r="Q20" i="3"/>
  <c r="AD20" i="3" s="1"/>
  <c r="P20" i="3"/>
  <c r="AC19" i="3"/>
  <c r="AB19" i="3"/>
  <c r="Q19" i="3"/>
  <c r="P19" i="3"/>
  <c r="AD19" i="3" s="1"/>
  <c r="AG18" i="3"/>
  <c r="AF18" i="3"/>
  <c r="AD18" i="3"/>
  <c r="F18" i="3"/>
  <c r="AD17" i="3"/>
  <c r="E17" i="3"/>
  <c r="AC16" i="3"/>
  <c r="AB16" i="3"/>
  <c r="AD16" i="3" s="1"/>
  <c r="Q16" i="3"/>
  <c r="P16" i="3"/>
  <c r="AC15" i="3"/>
  <c r="AB15" i="3"/>
  <c r="Q15" i="3"/>
  <c r="P15" i="3"/>
  <c r="AD15" i="3" s="1"/>
  <c r="AC14" i="3"/>
  <c r="AB14" i="3"/>
  <c r="Q14" i="3"/>
  <c r="P14" i="3"/>
  <c r="AD14" i="3" s="1"/>
  <c r="AD13" i="3"/>
  <c r="AC13" i="3"/>
  <c r="AB13" i="3"/>
  <c r="Q13" i="3"/>
  <c r="P13" i="3"/>
  <c r="E13" i="3"/>
  <c r="AG12" i="3"/>
  <c r="AF12" i="3"/>
  <c r="AD12" i="3"/>
  <c r="F12" i="3"/>
  <c r="AC11" i="3"/>
  <c r="Q11" i="3"/>
  <c r="F11" i="3"/>
  <c r="AC10" i="3"/>
  <c r="AB10" i="3"/>
  <c r="P10" i="3"/>
  <c r="F10" i="3"/>
  <c r="AB9" i="3"/>
  <c r="Q9" i="3"/>
  <c r="F9" i="3"/>
  <c r="Q8" i="3"/>
  <c r="P8" i="3"/>
  <c r="F8" i="3"/>
  <c r="P11" i="3" s="1"/>
  <c r="AC7" i="3"/>
  <c r="AB7" i="3"/>
  <c r="Q7" i="3"/>
  <c r="P7" i="3"/>
  <c r="AD7" i="3" s="1"/>
  <c r="E7" i="3"/>
  <c r="AF6" i="3"/>
  <c r="AF51" i="3" s="1"/>
  <c r="AD6" i="3"/>
  <c r="AD55" i="3" s="1"/>
  <c r="AD62" i="3" l="1"/>
  <c r="AD56" i="3"/>
  <c r="AD57" i="3" s="1"/>
  <c r="AD60" i="3" s="1"/>
  <c r="AE52" i="3"/>
  <c r="AE21" i="3"/>
  <c r="AE28" i="3"/>
  <c r="AE7" i="3"/>
  <c r="AE17" i="3"/>
  <c r="AE36" i="3"/>
  <c r="AE47" i="3"/>
  <c r="AE13" i="3"/>
  <c r="AD33" i="3"/>
  <c r="AG6" i="3"/>
  <c r="AG51" i="3" s="1"/>
  <c r="P9" i="3"/>
  <c r="AD9" i="3" s="1"/>
  <c r="AE9" i="3" s="1"/>
  <c r="Q10" i="3"/>
  <c r="AD10" i="3" s="1"/>
  <c r="AE10" i="3" s="1"/>
  <c r="AB11" i="3"/>
  <c r="AD11" i="3" s="1"/>
  <c r="AE11" i="3" s="1"/>
  <c r="P32" i="3"/>
  <c r="AD32" i="3" s="1"/>
  <c r="AE32" i="3" s="1"/>
  <c r="AB37" i="3"/>
  <c r="Q48" i="3"/>
  <c r="AD48" i="3" s="1"/>
  <c r="AE48" i="3" s="1"/>
  <c r="AB32" i="3"/>
  <c r="AC9" i="3"/>
  <c r="P35" i="3"/>
  <c r="AB8" i="3"/>
  <c r="AD8" i="3" s="1"/>
  <c r="AE8" i="3" s="1"/>
  <c r="Q35" i="3"/>
  <c r="P46" i="3"/>
  <c r="AD46" i="3" s="1"/>
  <c r="AE46" i="3" s="1"/>
  <c r="AC8" i="3"/>
  <c r="Q46" i="3"/>
  <c r="P37" i="3"/>
  <c r="AD37" i="3" s="1"/>
  <c r="AE45" i="3" l="1"/>
  <c r="AE26" i="3"/>
  <c r="AE54" i="3"/>
  <c r="AE38" i="3"/>
  <c r="AE42" i="3"/>
  <c r="AE22" i="3"/>
  <c r="AE49" i="3"/>
  <c r="AE27" i="3"/>
  <c r="AE40" i="3"/>
  <c r="AD35" i="3"/>
  <c r="AE35" i="3" s="1"/>
  <c r="AE37" i="3"/>
  <c r="AE44" i="3"/>
  <c r="AE15" i="3"/>
  <c r="AE41" i="3"/>
  <c r="AE23" i="3"/>
  <c r="AE33" i="3"/>
  <c r="AE51" i="3"/>
  <c r="AE55" i="3" s="1"/>
  <c r="AE31" i="3"/>
  <c r="AE19" i="3"/>
  <c r="AE14" i="3"/>
  <c r="AE20" i="3"/>
  <c r="AE25" i="3"/>
  <c r="AE30" i="3"/>
  <c r="AE16" i="3"/>
</calcChain>
</file>

<file path=xl/sharedStrings.xml><?xml version="1.0" encoding="utf-8"?>
<sst xmlns="http://schemas.openxmlformats.org/spreadsheetml/2006/main" count="423" uniqueCount="93">
  <si>
    <t>Date pour facturation</t>
  </si>
  <si>
    <t>Récépissé</t>
  </si>
  <si>
    <t>Nom agence</t>
  </si>
  <si>
    <t>Code ligne départ</t>
  </si>
  <si>
    <t>Libellé produit vendu</t>
  </si>
  <si>
    <t>Montant Net HT</t>
  </si>
  <si>
    <t>T20</t>
  </si>
  <si>
    <t>T04</t>
  </si>
  <si>
    <t>T01</t>
  </si>
  <si>
    <t>T11</t>
  </si>
  <si>
    <t>T06</t>
  </si>
  <si>
    <t>T02</t>
  </si>
  <si>
    <t>T07</t>
  </si>
  <si>
    <t>Dédié Pont d'Ain</t>
  </si>
  <si>
    <t>AFF01</t>
  </si>
  <si>
    <t>T08</t>
  </si>
  <si>
    <t>T03</t>
  </si>
  <si>
    <t>T05</t>
  </si>
  <si>
    <t>T10</t>
  </si>
  <si>
    <t xml:space="preserve"> DC01</t>
  </si>
  <si>
    <t>Étiquettes de lignes</t>
  </si>
  <si>
    <t>(vide)</t>
  </si>
  <si>
    <t>Total général</t>
  </si>
  <si>
    <t>Étiquettes de colonnes</t>
  </si>
  <si>
    <t>Somme de Montant Net HT</t>
  </si>
  <si>
    <t>Masque de facturation - tournées dédiées PDA</t>
  </si>
  <si>
    <t>Tournée</t>
  </si>
  <si>
    <t>Filiale</t>
  </si>
  <si>
    <t>N° Compte</t>
  </si>
  <si>
    <t>Point de vente</t>
  </si>
  <si>
    <t>forfait</t>
  </si>
  <si>
    <t>Pondération</t>
  </si>
  <si>
    <t>TOTAL</t>
  </si>
  <si>
    <t>TOTAL + SFU</t>
  </si>
  <si>
    <t>T1</t>
  </si>
  <si>
    <t>SG</t>
  </si>
  <si>
    <t>SMG D&amp;C SAVOI FIV BELLEGAR STOC</t>
  </si>
  <si>
    <t>SMG D&amp;C SAVOIE ANNECY STOCK</t>
  </si>
  <si>
    <t>QM DECOUX  STOCK ANNECY</t>
  </si>
  <si>
    <t>SMG D&amp;C SAVOIE CHAMBERY STOCK</t>
  </si>
  <si>
    <t>SMG D&amp;C SAVOIE ALBERVILLE STOCK</t>
  </si>
  <si>
    <t>T2</t>
  </si>
  <si>
    <t>DR</t>
  </si>
  <si>
    <t>DESCOURS &amp; CAB BOURGOIN STOCK</t>
  </si>
  <si>
    <t>SMG CROLLES STOCK</t>
  </si>
  <si>
    <t>QM SMH STOCK</t>
  </si>
  <si>
    <t>SMG MOIRANS STOCK</t>
  </si>
  <si>
    <t>PLE</t>
  </si>
  <si>
    <t>PLE PONT D'AIN APPROS - KOPRAM</t>
  </si>
  <si>
    <t>T3</t>
  </si>
  <si>
    <t>DESCOURS &amp; CABAUD RILLIEUX STOC</t>
  </si>
  <si>
    <t>DESCOURS &amp; CAB DECINES STOCK</t>
  </si>
  <si>
    <t>DESCOURS &amp; CABAUD IRIGNY STOCK</t>
  </si>
  <si>
    <t>DESCOURS &amp; CABAUD DARDILLY STOC</t>
  </si>
  <si>
    <t>DESCOURS &amp; CA VILLEFRANCHE STOC</t>
  </si>
  <si>
    <t>T4</t>
  </si>
  <si>
    <t>BB</t>
  </si>
  <si>
    <t>MARINGUE SAGETAT BOURG B STOCK</t>
  </si>
  <si>
    <t>MARINGUE SAGETAT MACON STOCK</t>
  </si>
  <si>
    <t>MARINGUE SAGETAT MONTCEAU STOCK</t>
  </si>
  <si>
    <t>MARINGUE SAGETAT CRISSEY</t>
  </si>
  <si>
    <t>DESCOURS &amp; CAB ST ETIENNE STOCK</t>
  </si>
  <si>
    <t>616€/581€</t>
  </si>
  <si>
    <t>QUINCAILLERIE PETIT STE STOCK</t>
  </si>
  <si>
    <t>DESCOURS &amp; CAB MONTBRISON STOCK</t>
  </si>
  <si>
    <t>DESCOURS &amp; CABAUD ROANNE STOCK</t>
  </si>
  <si>
    <t>T5</t>
  </si>
  <si>
    <t>DESCOURS &amp; CABAUD SALAISE STOCK</t>
  </si>
  <si>
    <t>DESCOURS &amp; CAB DAVEZIEUX STOCK</t>
  </si>
  <si>
    <t>DESCOURS &amp; CABAUD ROMANS STOCK</t>
  </si>
  <si>
    <t>QM VALENCE STOCK</t>
  </si>
  <si>
    <t>T6</t>
  </si>
  <si>
    <t>DESCOURS &amp; CABAUD VALENCE STOCK</t>
  </si>
  <si>
    <t>DESCOURS &amp; CAB MONTELIMAR STOCK</t>
  </si>
  <si>
    <t>DESCOURS &amp; CAB PIERRELATTE STOC</t>
  </si>
  <si>
    <t>T7</t>
  </si>
  <si>
    <t>DESCOURS &amp; CABAUD THIERS STOCK</t>
  </si>
  <si>
    <t>DESCOURS &amp; CAB CLERMONT FD STOC</t>
  </si>
  <si>
    <t>DESCOURS &amp; CABAUD BRIOUDE STOC</t>
  </si>
  <si>
    <t>DESCOURS &amp; CABAUD ST CHELY STOC</t>
  </si>
  <si>
    <t>DESCOURS &amp; CAB ST FLOUR STOCK</t>
  </si>
  <si>
    <t>DESCOURS &amp; CABAUD AURILLAC STOC</t>
  </si>
  <si>
    <t>T9/T8</t>
  </si>
  <si>
    <t>T9</t>
  </si>
  <si>
    <t>SMG ECHIROLLES STOCK</t>
  </si>
  <si>
    <t>T8</t>
  </si>
  <si>
    <t>DESCOURS &amp; CAB VENISSIEUX STOCK</t>
  </si>
  <si>
    <t>²%</t>
  </si>
  <si>
    <t>T10 bis</t>
  </si>
  <si>
    <t>Total Tournées</t>
  </si>
  <si>
    <t>Total Gazole</t>
  </si>
  <si>
    <t>Total AFF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</si>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</sst>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_-* #,##0.0\ &quot;€&quot;_-;\-* #,##0.0\ &quot;€&quot;_-;_-* &quot;-&quot;??\ &quot;€&quot;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8"/>
      <color indexed="8"/>
      <name val="Arial"/>
      <family val="2"/>
    </font>
    <font>
      <sz val="8"/>
      <color rgb="FF00000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/>
  </cellStyleXfs>
  <cellXfs count="50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18" fillId="33" borderId="0" xfId="0" applyFont="1" applyFill="1" applyAlignment="1">
      <alignment horizontal="center" vertical="center"/>
    </xf>
    <xf numFmtId="0" fontId="17" fillId="33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14" fontId="0" fillId="0" borderId="10" xfId="0" applyNumberFormat="1" applyBorder="1" applyAlignment="1">
      <alignment vertic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20" fillId="0" borderId="10" xfId="0" applyFont="1" applyBorder="1"/>
    <xf numFmtId="0" fontId="20" fillId="0" borderId="10" xfId="0" applyFont="1" applyBorder="1" applyAlignment="1">
      <alignment horizontal="center"/>
    </xf>
    <xf numFmtId="164" fontId="0" fillId="35" borderId="10" xfId="42" applyNumberFormat="1" applyFont="1" applyFill="1" applyBorder="1"/>
    <xf numFmtId="164" fontId="13" fillId="33" borderId="10" xfId="0" applyNumberFormat="1" applyFont="1" applyFill="1" applyBorder="1" applyAlignment="1">
      <alignment horizontal="center"/>
    </xf>
    <xf numFmtId="6" fontId="0" fillId="0" borderId="11" xfId="0" applyNumberFormat="1" applyBorder="1" applyAlignment="1">
      <alignment horizontal="center" vertical="center"/>
    </xf>
    <xf numFmtId="9" fontId="0" fillId="0" borderId="10" xfId="0" applyNumberFormat="1" applyBorder="1" applyAlignment="1">
      <alignment horizontal="center"/>
    </xf>
    <xf numFmtId="164" fontId="0" fillId="0" borderId="10" xfId="0" applyNumberFormat="1" applyBorder="1"/>
    <xf numFmtId="164" fontId="0" fillId="0" borderId="10" xfId="0" applyNumberFormat="1" applyBorder="1" applyAlignment="1">
      <alignment horizontal="center"/>
    </xf>
    <xf numFmtId="6" fontId="0" fillId="0" borderId="12" xfId="0" applyNumberFormat="1" applyBorder="1" applyAlignment="1">
      <alignment horizontal="center" vertical="center"/>
    </xf>
    <xf numFmtId="9" fontId="0" fillId="0" borderId="10" xfId="43" applyFont="1" applyBorder="1" applyAlignment="1">
      <alignment horizontal="center"/>
    </xf>
    <xf numFmtId="6" fontId="0" fillId="0" borderId="13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0" fillId="35" borderId="10" xfId="0" applyFill="1" applyBorder="1" applyAlignment="1">
      <alignment horizontal="center"/>
    </xf>
    <xf numFmtId="0" fontId="20" fillId="35" borderId="10" xfId="0" applyFont="1" applyFill="1" applyBorder="1"/>
    <xf numFmtId="0" fontId="0" fillId="35" borderId="10" xfId="0" applyFill="1" applyBorder="1"/>
    <xf numFmtId="6" fontId="0" fillId="35" borderId="10" xfId="0" applyNumberFormat="1" applyFill="1" applyBorder="1" applyAlignment="1">
      <alignment horizontal="center"/>
    </xf>
    <xf numFmtId="9" fontId="0" fillId="36" borderId="10" xfId="43" applyFont="1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22" fillId="0" borderId="10" xfId="44" applyNumberFormat="1" applyFont="1" applyBorder="1" applyAlignment="1">
      <alignment horizontal="left" vertical="center"/>
    </xf>
    <xf numFmtId="0" fontId="23" fillId="0" borderId="10" xfId="44" applyFont="1" applyBorder="1" applyAlignment="1">
      <alignment horizontal="center" vertical="center"/>
    </xf>
    <xf numFmtId="49" fontId="24" fillId="0" borderId="10" xfId="44" applyNumberFormat="1" applyFont="1" applyBorder="1"/>
    <xf numFmtId="0" fontId="17" fillId="0" borderId="10" xfId="0" applyFont="1" applyBorder="1" applyAlignment="1">
      <alignment horizontal="center" vertical="center"/>
    </xf>
    <xf numFmtId="164" fontId="0" fillId="35" borderId="10" xfId="0" applyNumberFormat="1" applyFill="1" applyBorder="1"/>
    <xf numFmtId="164" fontId="0" fillId="33" borderId="10" xfId="0" applyNumberFormat="1" applyFill="1" applyBorder="1" applyAlignment="1">
      <alignment horizontal="center"/>
    </xf>
    <xf numFmtId="6" fontId="25" fillId="0" borderId="10" xfId="0" applyNumberFormat="1" applyFont="1" applyBorder="1" applyAlignment="1">
      <alignment horizontal="center" vertical="center"/>
    </xf>
    <xf numFmtId="164" fontId="0" fillId="0" borderId="0" xfId="0" applyNumberFormat="1"/>
    <xf numFmtId="164" fontId="16" fillId="0" borderId="0" xfId="0" applyNumberFormat="1" applyFont="1"/>
    <xf numFmtId="0" fontId="20" fillId="0" borderId="0" xfId="0" applyFont="1"/>
    <xf numFmtId="0" fontId="0" fillId="0" borderId="0" xfId="0" applyAlignment="1">
      <alignment horizontal="center"/>
    </xf>
    <xf numFmtId="0" fontId="17" fillId="0" borderId="0" xfId="0" applyFont="1" applyAlignment="1">
      <alignment horizontal="center" vertical="center"/>
    </xf>
    <xf numFmtId="0" fontId="16" fillId="0" borderId="0" xfId="0" applyFont="1"/>
    <xf numFmtId="165" fontId="0" fillId="35" borderId="0" xfId="0" applyNumberFormat="1" applyFill="1"/>
    <xf numFmtId="9" fontId="0" fillId="0" borderId="0" xfId="0" applyNumberFormat="1" applyAlignment="1">
      <alignment horizontal="center"/>
    </xf>
    <xf numFmtId="0" fontId="26" fillId="0" borderId="0" xfId="0" applyFont="1"/>
    <xf numFmtId="44" fontId="0" fillId="0" borderId="0" xfId="0" applyNumberFormat="1"/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Normal 2" xfId="44" xr:uid="{89C36188-CB11-4B70-B9E4-A61C09BCCCEE}"/>
    <cellStyle name="Note" xfId="15" builtinId="10" customBuiltin="1"/>
    <cellStyle name="Pourcentage" xfId="43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xel Arnaud" refreshedDate="44410.608515162035" createdVersion="3" refreshedVersion="6" minRefreshableVersion="3" recordCount="89" xr:uid="{C003483B-C5CA-43A3-8496-D76D30167B21}">
  <cacheSource type="worksheet">
    <worksheetSource ref="A1:F90" sheet="DC01"/>
  </cacheSource>
  <cacheFields count="6">
    <cacheField name="Date pour facturation" numFmtId="14">
      <sharedItems containsSemiMixedTypes="0" containsNonDate="0" containsDate="1" containsString="0" minDate="2021-07-01T00:00:00" maxDate="2021-07-31T00:00:00" count="21">
        <d v="2021-07-01T00:00:00"/>
        <d v="2021-07-02T00:00:00"/>
        <d v="2021-07-05T00:00:00"/>
        <d v="2021-07-06T00:00:00"/>
        <d v="2021-07-07T00:00:00"/>
        <d v="2021-07-08T00:00:00"/>
        <d v="2021-07-09T00:00:00"/>
        <d v="2021-07-13T00:00:00"/>
        <d v="2021-07-26T00:00:00"/>
        <d v="2021-07-27T00:00:00"/>
        <d v="2021-07-28T00:00:00"/>
        <d v="2021-07-30T00:00:00"/>
        <d v="2021-07-12T00:00:00"/>
        <d v="2021-07-15T00:00:00"/>
        <d v="2021-07-19T00:00:00"/>
        <d v="2021-07-21T00:00:00"/>
        <d v="2021-07-16T00:00:00"/>
        <d v="2021-07-20T00:00:00"/>
        <d v="2021-07-23T00:00:00"/>
        <d v="2021-07-22T00:00:00"/>
        <d v="2021-07-29T00:00:00"/>
      </sharedItems>
    </cacheField>
    <cacheField name="Récépissé" numFmtId="0">
      <sharedItems containsSemiMixedTypes="0" containsString="0" containsNumber="1" containsInteger="1" minValue="184598" maxValue="207831778"/>
    </cacheField>
    <cacheField name="Nom agence" numFmtId="0">
      <sharedItems/>
    </cacheField>
    <cacheField name="Code ligne départ" numFmtId="0">
      <sharedItems containsBlank="1" count="13">
        <s v="AFF01"/>
        <s v="T01"/>
        <s v="T02"/>
        <s v="T03"/>
        <s v="T04"/>
        <s v="T05"/>
        <s v="T06"/>
        <s v="T07"/>
        <s v="T08"/>
        <s v="T10"/>
        <s v="T11"/>
        <s v="T20"/>
        <m/>
      </sharedItems>
    </cacheField>
    <cacheField name="Libellé produit vendu" numFmtId="0">
      <sharedItems/>
    </cacheField>
    <cacheField name="Montant Net HT" numFmtId="0">
      <sharedItems containsSemiMixedTypes="0" containsString="0" containsNumber="1" minValue="0" maxValue="16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9">
  <r>
    <x v="0"/>
    <n v="157582778"/>
    <s v=" DC01"/>
    <x v="0"/>
    <s v="Dédié Pont d'Ain"/>
    <n v="476.31"/>
  </r>
  <r>
    <x v="1"/>
    <n v="164415778"/>
    <s v=" DC01"/>
    <x v="0"/>
    <s v="Dédié Pont d'Ain"/>
    <n v="596.16"/>
  </r>
  <r>
    <x v="2"/>
    <n v="165854778"/>
    <s v=" DC01"/>
    <x v="0"/>
    <s v="Dédié Pont d'Ain"/>
    <n v="476.31"/>
  </r>
  <r>
    <x v="3"/>
    <n v="168164778"/>
    <s v=" DC01"/>
    <x v="0"/>
    <s v="Dédié Pont d'Ain"/>
    <n v="529"/>
  </r>
  <r>
    <x v="4"/>
    <n v="164754778"/>
    <s v=" DC01"/>
    <x v="0"/>
    <s v="Dédié Pont d'Ain"/>
    <n v="605.46"/>
  </r>
  <r>
    <x v="5"/>
    <n v="168968778"/>
    <s v=" DC01"/>
    <x v="0"/>
    <s v="Dédié Pont d'Ain"/>
    <n v="476.31"/>
  </r>
  <r>
    <x v="6"/>
    <n v="171346778"/>
    <s v=" DC01"/>
    <x v="0"/>
    <s v="Dédié Pont d'Ain"/>
    <n v="529"/>
  </r>
  <r>
    <x v="7"/>
    <n v="170219778"/>
    <s v=" DC01"/>
    <x v="0"/>
    <s v="Dédié Pont d'Ain"/>
    <n v="310"/>
  </r>
  <r>
    <x v="8"/>
    <n v="175677778"/>
    <s v=" DC01"/>
    <x v="0"/>
    <s v="Dédié Pont d'Ain"/>
    <n v="270"/>
  </r>
  <r>
    <x v="9"/>
    <n v="187192"/>
    <s v=" DC01"/>
    <x v="0"/>
    <s v="Dédié Pont d'Ain"/>
    <n v="185"/>
  </r>
  <r>
    <x v="10"/>
    <n v="182174778"/>
    <s v=" DC01"/>
    <x v="0"/>
    <s v="Dédié Pont d'Ain"/>
    <n v="0"/>
  </r>
  <r>
    <x v="11"/>
    <n v="187673"/>
    <s v=" DC01"/>
    <x v="0"/>
    <s v="Dédié Pont d'Ain"/>
    <n v="330"/>
  </r>
  <r>
    <x v="2"/>
    <n v="162777778"/>
    <s v=" DC01"/>
    <x v="1"/>
    <s v="Dédié Pont d'Ain"/>
    <n v="615.7600000000001"/>
  </r>
  <r>
    <x v="12"/>
    <n v="174446778"/>
    <s v=" DC01"/>
    <x v="1"/>
    <s v="Dédié Pont d'Ain"/>
    <n v="615.79999999999995"/>
  </r>
  <r>
    <x v="13"/>
    <n v="180195778"/>
    <s v=" DC01"/>
    <x v="1"/>
    <s v="Dédié Pont d'Ain"/>
    <n v="615.7600000000001"/>
  </r>
  <r>
    <x v="14"/>
    <n v="184845778"/>
    <s v=" DC01"/>
    <x v="1"/>
    <s v="Dédié Pont d'Ain"/>
    <n v="615.7600000000001"/>
  </r>
  <r>
    <x v="15"/>
    <n v="191082778"/>
    <s v=" DC01"/>
    <x v="1"/>
    <s v="Dédié Pont d'Ain"/>
    <n v="615.79999999999995"/>
  </r>
  <r>
    <x v="8"/>
    <n v="194239778"/>
    <s v=" DC01"/>
    <x v="1"/>
    <s v="Dédié Pont d'Ain"/>
    <n v="615.79999999999995"/>
  </r>
  <r>
    <x v="10"/>
    <n v="198630778"/>
    <s v=" DC01"/>
    <x v="1"/>
    <s v="Dédié Pont d'Ain"/>
    <n v="615.79999999999995"/>
  </r>
  <r>
    <x v="1"/>
    <n v="161462778"/>
    <s v=" DC01"/>
    <x v="2"/>
    <s v="Dédié Pont d'Ain"/>
    <n v="528.96"/>
  </r>
  <r>
    <x v="7"/>
    <n v="178224778"/>
    <s v=" DC01"/>
    <x v="2"/>
    <s v="Dédié Pont d'Ain"/>
    <n v="528.96"/>
  </r>
  <r>
    <x v="16"/>
    <n v="183320778"/>
    <s v=" DC01"/>
    <x v="2"/>
    <s v="Dédié Pont d'Ain"/>
    <n v="528.96"/>
  </r>
  <r>
    <x v="17"/>
    <n v="188791778"/>
    <s v=" DC01"/>
    <x v="2"/>
    <s v="Dédié Pont d'Ain"/>
    <n v="529.01"/>
  </r>
  <r>
    <x v="18"/>
    <n v="191112778"/>
    <s v=" DC01"/>
    <x v="2"/>
    <s v="Dédié Pont d'Ain"/>
    <n v="529.01"/>
  </r>
  <r>
    <x v="9"/>
    <n v="197814778"/>
    <s v=" DC01"/>
    <x v="2"/>
    <s v="Dédié Pont d'Ain"/>
    <n v="529"/>
  </r>
  <r>
    <x v="11"/>
    <n v="200573778"/>
    <s v=" DC01"/>
    <x v="2"/>
    <s v="Dédié Pont d'Ain"/>
    <n v="528.96"/>
  </r>
  <r>
    <x v="12"/>
    <n v="177220778"/>
    <s v=" DC01"/>
    <x v="3"/>
    <s v="Dédié Pont d'Ain"/>
    <n v="476.30000000000007"/>
  </r>
  <r>
    <x v="14"/>
    <n v="186154778"/>
    <s v=" DC01"/>
    <x v="3"/>
    <s v="Dédié Pont d'Ain"/>
    <n v="476.30000000000007"/>
  </r>
  <r>
    <x v="19"/>
    <n v="188122778"/>
    <s v=" DC01"/>
    <x v="3"/>
    <s v="Dédié Pont d'Ain"/>
    <n v="680.43999999999994"/>
  </r>
  <r>
    <x v="8"/>
    <n v="195291778"/>
    <s v=" DC01"/>
    <x v="3"/>
    <s v="Dédié Pont d'Ain"/>
    <n v="272.14000000000004"/>
  </r>
  <r>
    <x v="20"/>
    <n v="198046778"/>
    <s v=" DC01"/>
    <x v="3"/>
    <s v="Dédié Pont d'Ain"/>
    <n v="476.30000000000007"/>
  </r>
  <r>
    <x v="0"/>
    <n v="184598"/>
    <s v=" DC01"/>
    <x v="4"/>
    <s v="Dédié Pont d'Ain"/>
    <n v="661.28"/>
  </r>
  <r>
    <x v="3"/>
    <n v="165077778"/>
    <s v=" DC01"/>
    <x v="4"/>
    <s v="Dédié Pont d'Ain"/>
    <n v="511.4"/>
  </r>
  <r>
    <x v="5"/>
    <n v="171596778"/>
    <s v=" DC01"/>
    <x v="4"/>
    <s v="Dédié Pont d'Ain"/>
    <n v="511.45000000000005"/>
  </r>
  <r>
    <x v="7"/>
    <n v="177500778"/>
    <s v=" DC01"/>
    <x v="4"/>
    <s v="Dédié Pont d'Ain"/>
    <n v="511.44"/>
  </r>
  <r>
    <x v="17"/>
    <n v="178630778"/>
    <s v=" DC01"/>
    <x v="4"/>
    <s v="Dédié Pont d'Ain"/>
    <n v="511.45000000000005"/>
  </r>
  <r>
    <x v="19"/>
    <n v="191363778"/>
    <s v=" DC01"/>
    <x v="4"/>
    <s v="Dédié Pont d'Ain"/>
    <n v="511.45000000000005"/>
  </r>
  <r>
    <x v="9"/>
    <n v="195086778"/>
    <s v=" DC01"/>
    <x v="4"/>
    <s v="Dédié Pont d'Ain"/>
    <n v="511.45000000000005"/>
  </r>
  <r>
    <x v="20"/>
    <n v="200562778"/>
    <s v=" DC01"/>
    <x v="4"/>
    <s v="Dédié Pont d'Ain"/>
    <n v="511.45000000000005"/>
  </r>
  <r>
    <x v="4"/>
    <n v="168359778"/>
    <s v=" DC01"/>
    <x v="5"/>
    <s v="Dédié Pont d'Ain"/>
    <n v="596.18000000000006"/>
  </r>
  <r>
    <x v="6"/>
    <n v="170696778"/>
    <s v=" DC01"/>
    <x v="5"/>
    <s v="Dédié Pont d'Ain"/>
    <n v="596.18000000000006"/>
  </r>
  <r>
    <x v="13"/>
    <n v="179350778"/>
    <s v=" DC01"/>
    <x v="5"/>
    <s v="Dédié Pont d'Ain"/>
    <n v="278.25"/>
  </r>
  <r>
    <x v="16"/>
    <n v="184452778"/>
    <s v=" DC01"/>
    <x v="5"/>
    <s v="Dédié Pont d'Ain"/>
    <n v="317.95"/>
  </r>
  <r>
    <x v="15"/>
    <n v="188379778"/>
    <s v=" DC01"/>
    <x v="5"/>
    <s v="Dédié Pont d'Ain"/>
    <n v="596.12"/>
  </r>
  <r>
    <x v="18"/>
    <n v="196081778"/>
    <s v=" DC01"/>
    <x v="5"/>
    <s v="Dédié Pont d'Ain"/>
    <n v="596.12"/>
  </r>
  <r>
    <x v="10"/>
    <n v="198802778"/>
    <s v=" DC01"/>
    <x v="5"/>
    <s v="Dédié Pont d'Ain"/>
    <n v="596.12"/>
  </r>
  <r>
    <x v="11"/>
    <n v="204859778"/>
    <s v=" DC01"/>
    <x v="5"/>
    <s v="Dédié Pont d'Ain"/>
    <n v="596.12"/>
  </r>
  <r>
    <x v="2"/>
    <n v="164653778"/>
    <s v=" DC01"/>
    <x v="6"/>
    <s v="Dédié Pont d'Ain"/>
    <n v="736.65000000000009"/>
  </r>
  <r>
    <x v="4"/>
    <n v="171031778"/>
    <s v=" DC01"/>
    <x v="6"/>
    <s v="Dédié Pont d'Ain"/>
    <n v="736.69999999999993"/>
  </r>
  <r>
    <x v="12"/>
    <n v="175661778"/>
    <s v=" DC01"/>
    <x v="6"/>
    <s v="Dédié Pont d'Ain"/>
    <n v="736.69999999999993"/>
  </r>
  <r>
    <x v="14"/>
    <n v="186287778"/>
    <s v=" DC01"/>
    <x v="6"/>
    <s v="Dédié Pont d'Ain"/>
    <n v="736.69999999999993"/>
  </r>
  <r>
    <x v="15"/>
    <n v="184474778"/>
    <s v=" DC01"/>
    <x v="6"/>
    <s v="Dédié Pont d'Ain"/>
    <n v="736.69999999999993"/>
  </r>
  <r>
    <x v="8"/>
    <n v="194742778"/>
    <s v=" DC01"/>
    <x v="6"/>
    <s v="Dédié Pont d'Ain"/>
    <n v="736.65000000000009"/>
  </r>
  <r>
    <x v="10"/>
    <n v="200269778"/>
    <s v=" DC01"/>
    <x v="6"/>
    <s v="Dédié Pont d'Ain"/>
    <n v="736.65000000000009"/>
  </r>
  <r>
    <x v="2"/>
    <n v="164734778"/>
    <s v=" DC01"/>
    <x v="7"/>
    <s v="Dédié Pont d'Ain"/>
    <n v="442.21999999999997"/>
  </r>
  <r>
    <x v="4"/>
    <n v="170940778"/>
    <s v=" DC01"/>
    <x v="7"/>
    <s v="Dédié Pont d'Ain"/>
    <n v="442.20000000000005"/>
  </r>
  <r>
    <x v="12"/>
    <n v="176255778"/>
    <s v=" DC01"/>
    <x v="7"/>
    <s v="Dédié Pont d'Ain"/>
    <n v="442.21999999999997"/>
  </r>
  <r>
    <x v="14"/>
    <n v="187067778"/>
    <s v=" DC01"/>
    <x v="7"/>
    <s v="Dédié Pont d'Ain"/>
    <n v="442.21999999999997"/>
  </r>
  <r>
    <x v="15"/>
    <n v="190078778"/>
    <s v=" DC01"/>
    <x v="7"/>
    <s v="Dédié Pont d'Ain"/>
    <n v="442.20000000000005"/>
  </r>
  <r>
    <x v="8"/>
    <n v="195357778"/>
    <s v=" DC01"/>
    <x v="7"/>
    <s v="Dédié Pont d'Ain"/>
    <n v="442.21999999999997"/>
  </r>
  <r>
    <x v="10"/>
    <n v="200925778"/>
    <s v=" DC01"/>
    <x v="7"/>
    <s v="Dédié Pont d'Ain"/>
    <n v="442.18999999999994"/>
  </r>
  <r>
    <x v="0"/>
    <n v="162383778"/>
    <s v=" DC01"/>
    <x v="8"/>
    <s v="Dédié Pont d'Ain"/>
    <n v="368.34"/>
  </r>
  <r>
    <x v="1"/>
    <n v="162839778"/>
    <s v=" DC01"/>
    <x v="8"/>
    <s v="Dédié Pont d'Ain"/>
    <n v="368.34"/>
  </r>
  <r>
    <x v="3"/>
    <n v="166819778"/>
    <s v=" DC01"/>
    <x v="8"/>
    <s v="Dédié Pont d'Ain"/>
    <n v="368.34"/>
  </r>
  <r>
    <x v="4"/>
    <n v="167484778"/>
    <s v=" DC01"/>
    <x v="8"/>
    <s v="Dédié Pont d'Ain"/>
    <n v="368.34"/>
  </r>
  <r>
    <x v="5"/>
    <n v="173190778"/>
    <s v=" DC01"/>
    <x v="8"/>
    <s v="Dédié Pont d'Ain"/>
    <n v="368.34"/>
  </r>
  <r>
    <x v="6"/>
    <n v="173769778"/>
    <s v=" DC01"/>
    <x v="8"/>
    <s v="Dédié Pont d'Ain"/>
    <n v="368.34"/>
  </r>
  <r>
    <x v="7"/>
    <n v="177763778"/>
    <s v=" DC01"/>
    <x v="8"/>
    <s v="Dédié Pont d'Ain"/>
    <n v="736.68"/>
  </r>
  <r>
    <x v="13"/>
    <n v="183769778"/>
    <s v=" DC01"/>
    <x v="8"/>
    <s v="Dédié Pont d'Ain"/>
    <n v="491.12"/>
  </r>
  <r>
    <x v="16"/>
    <n v="184345778"/>
    <s v=" DC01"/>
    <x v="8"/>
    <s v="Dédié Pont d'Ain"/>
    <n v="245.57999999999998"/>
  </r>
  <r>
    <x v="17"/>
    <n v="186095778"/>
    <s v=" DC01"/>
    <x v="8"/>
    <s v="Dédié Pont d'Ain"/>
    <n v="736.68"/>
  </r>
  <r>
    <x v="15"/>
    <n v="186629778"/>
    <s v=" DC01"/>
    <x v="8"/>
    <s v="Dédié Pont d'Ain"/>
    <n v="0"/>
  </r>
  <r>
    <x v="19"/>
    <n v="192445778"/>
    <s v=" DC01"/>
    <x v="8"/>
    <s v="Dédié Pont d'Ain"/>
    <n v="736.68"/>
  </r>
  <r>
    <x v="18"/>
    <n v="192930778"/>
    <s v=" DC01"/>
    <x v="8"/>
    <s v="Dédié Pont d'Ain"/>
    <n v="0"/>
  </r>
  <r>
    <x v="9"/>
    <n v="196514778"/>
    <s v=" DC01"/>
    <x v="8"/>
    <s v="Dédié Pont d'Ain"/>
    <n v="736.68"/>
  </r>
  <r>
    <x v="10"/>
    <n v="196832778"/>
    <s v=" DC01"/>
    <x v="8"/>
    <s v="Dédié Pont d'Ain"/>
    <n v="245.56"/>
  </r>
  <r>
    <x v="20"/>
    <n v="202182778"/>
    <s v=" DC01"/>
    <x v="8"/>
    <s v="Dédié Pont d'Ain"/>
    <n v="245.56"/>
  </r>
  <r>
    <x v="11"/>
    <n v="202889778"/>
    <s v=" DC01"/>
    <x v="8"/>
    <s v="Dédié Pont d'Ain"/>
    <n v="245.57999999999998"/>
  </r>
  <r>
    <x v="1"/>
    <n v="163467778"/>
    <s v=" DC01"/>
    <x v="9"/>
    <s v="Dédié Pont d'Ain"/>
    <n v="636.48"/>
  </r>
  <r>
    <x v="6"/>
    <n v="173478778"/>
    <s v=" DC01"/>
    <x v="9"/>
    <s v="Dédié Pont d'Ain"/>
    <n v="636.43999999999994"/>
  </r>
  <r>
    <x v="16"/>
    <n v="187100778"/>
    <s v=" DC01"/>
    <x v="9"/>
    <s v="Dédié Pont d'Ain"/>
    <n v="636.48"/>
  </r>
  <r>
    <x v="18"/>
    <n v="195944778"/>
    <s v=" DC01"/>
    <x v="9"/>
    <s v="Dédié Pont d'Ain"/>
    <n v="636.48"/>
  </r>
  <r>
    <x v="11"/>
    <n v="207831778"/>
    <s v=" DC01"/>
    <x v="9"/>
    <s v="Dédié Pont d'Ain"/>
    <n v="636.48"/>
  </r>
  <r>
    <x v="3"/>
    <n v="169324778"/>
    <s v=" DC01"/>
    <x v="10"/>
    <s v="Dédié Pont d'Ain"/>
    <n v="600.32000000000005"/>
  </r>
  <r>
    <x v="7"/>
    <n v="182910778"/>
    <s v=" DC01"/>
    <x v="10"/>
    <s v="Dédié Pont d'Ain"/>
    <n v="600.32000000000005"/>
  </r>
  <r>
    <x v="17"/>
    <n v="190706778"/>
    <s v=" DC01"/>
    <x v="10"/>
    <s v="Dédié Pont d'Ain"/>
    <n v="600.28000000000009"/>
  </r>
  <r>
    <x v="9"/>
    <n v="197360778"/>
    <s v=" DC01"/>
    <x v="10"/>
    <s v="Dédié Pont d'Ain"/>
    <n v="600.28000000000009"/>
  </r>
  <r>
    <x v="9"/>
    <n v="187268"/>
    <s v=" DC01"/>
    <x v="11"/>
    <s v="Dédié Pont d'Ain"/>
    <n v="1600"/>
  </r>
  <r>
    <x v="9"/>
    <n v="187271"/>
    <s v=" DC01"/>
    <x v="12"/>
    <s v="Dédié Pont d'Ain"/>
    <n v="153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DDA8B5-B7A3-4E30-A446-4AC83582E31B}" name="TCD" cacheId="11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outline="1" outlineData="1" multipleFieldFilters="0">
  <location ref="H1:AD16" firstHeaderRow="1" firstDataRow="2" firstDataCol="1"/>
  <pivotFields count="6">
    <pivotField axis="axisCol" numFmtId="14" showAll="0">
      <items count="22">
        <item x="0"/>
        <item x="1"/>
        <item x="2"/>
        <item x="3"/>
        <item x="4"/>
        <item x="5"/>
        <item x="6"/>
        <item x="12"/>
        <item x="7"/>
        <item x="13"/>
        <item x="16"/>
        <item x="14"/>
        <item x="17"/>
        <item x="15"/>
        <item x="19"/>
        <item x="18"/>
        <item x="8"/>
        <item x="9"/>
        <item x="10"/>
        <item x="20"/>
        <item x="11"/>
        <item t="default"/>
      </items>
    </pivotField>
    <pivotField showAll="0"/>
    <pivotField showAll="0"/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showAll="0"/>
    <pivotField dataField="1" showAll="0"/>
  </pivotFields>
  <rowFields count="1">
    <field x="3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0"/>
  </colFields>
  <col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colItems>
  <dataFields count="1">
    <dataField name="Somme de Montant Net HT" fld="5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1A1A9-7E24-4D46-8ECC-64150499F88F}">
  <dimension ref="A1:AD90"/>
  <sheetViews>
    <sheetView tabSelected="1" workbookViewId="0">
      <selection activeCell="G23" sqref="B23:G23"/>
    </sheetView>
  </sheetViews>
  <sheetFormatPr baseColWidth="10" defaultRowHeight="14.5" x14ac:dyDescent="0.35"/>
  <cols>
    <col min="1" max="1" width="18.90625" bestFit="1" customWidth="1"/>
    <col min="2" max="2" width="9.81640625" bestFit="1" customWidth="1"/>
    <col min="3" max="3" width="11.08984375" bestFit="1" customWidth="1"/>
    <col min="4" max="4" width="15.453125" bestFit="1" customWidth="1"/>
    <col min="5" max="5" width="18.453125" bestFit="1" customWidth="1"/>
    <col min="6" max="6" width="14.1796875" bestFit="1" customWidth="1"/>
    <col min="8" max="8" width="23.90625" bestFit="1" customWidth="1"/>
    <col min="9" max="9" width="22.26953125" bestFit="1" customWidth="1"/>
    <col min="10" max="29" width="10.453125" bestFit="1" customWidth="1"/>
    <col min="30" max="30" width="11.7265625" bestFit="1" customWidth="1"/>
  </cols>
  <sheetData>
    <row r="1" spans="1:3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s="2" t="s">
        <v>24</v>
      </c>
      <c r="I1" s="2" t="s">
        <v>23</v>
      </c>
    </row>
    <row r="2" spans="1:30" x14ac:dyDescent="0.35">
      <c r="A2" s="1">
        <v>44378</v>
      </c>
      <c r="B2">
        <v>157582778</v>
      </c>
      <c r="C2" t="s">
        <v>19</v>
      </c>
      <c r="D2" t="s">
        <v>14</v>
      </c>
      <c r="E2" t="s">
        <v>13</v>
      </c>
      <c r="F2">
        <v>476.31</v>
      </c>
      <c r="H2" s="2" t="s">
        <v>20</v>
      </c>
      <c r="I2" s="1">
        <v>44378</v>
      </c>
      <c r="J2" s="1">
        <v>44379</v>
      </c>
      <c r="K2" s="1">
        <v>44382</v>
      </c>
      <c r="L2" s="1">
        <v>44383</v>
      </c>
      <c r="M2" s="1">
        <v>44384</v>
      </c>
      <c r="N2" s="1">
        <v>44385</v>
      </c>
      <c r="O2" s="1">
        <v>44386</v>
      </c>
      <c r="P2" s="1">
        <v>44389</v>
      </c>
      <c r="Q2" s="1">
        <v>44390</v>
      </c>
      <c r="R2" s="1">
        <v>44392</v>
      </c>
      <c r="S2" s="1">
        <v>44393</v>
      </c>
      <c r="T2" s="1">
        <v>44396</v>
      </c>
      <c r="U2" s="1">
        <v>44397</v>
      </c>
      <c r="V2" s="1">
        <v>44398</v>
      </c>
      <c r="W2" s="1">
        <v>44399</v>
      </c>
      <c r="X2" s="1">
        <v>44400</v>
      </c>
      <c r="Y2" s="1">
        <v>44403</v>
      </c>
      <c r="Z2" s="1">
        <v>44404</v>
      </c>
      <c r="AA2" s="1">
        <v>44405</v>
      </c>
      <c r="AB2" s="1">
        <v>44406</v>
      </c>
      <c r="AC2" s="1">
        <v>44407</v>
      </c>
      <c r="AD2" s="1" t="s">
        <v>22</v>
      </c>
    </row>
    <row r="3" spans="1:30" x14ac:dyDescent="0.35">
      <c r="A3" s="1">
        <v>44379</v>
      </c>
      <c r="B3">
        <v>164415778</v>
      </c>
      <c r="C3" t="s">
        <v>19</v>
      </c>
      <c r="D3" t="s">
        <v>14</v>
      </c>
      <c r="E3" t="s">
        <v>13</v>
      </c>
      <c r="F3">
        <v>596.16</v>
      </c>
      <c r="H3" s="3" t="s">
        <v>14</v>
      </c>
      <c r="I3" s="4">
        <v>476.31</v>
      </c>
      <c r="J3" s="4">
        <v>596.16</v>
      </c>
      <c r="K3" s="4">
        <v>476.31</v>
      </c>
      <c r="L3" s="4">
        <v>529</v>
      </c>
      <c r="M3" s="4">
        <v>605.46</v>
      </c>
      <c r="N3" s="4">
        <v>476.31</v>
      </c>
      <c r="O3" s="4">
        <v>529</v>
      </c>
      <c r="P3" s="4"/>
      <c r="Q3" s="4">
        <v>310</v>
      </c>
      <c r="R3" s="4"/>
      <c r="S3" s="4"/>
      <c r="T3" s="4"/>
      <c r="U3" s="4"/>
      <c r="V3" s="4"/>
      <c r="W3" s="4"/>
      <c r="X3" s="4"/>
      <c r="Y3" s="4">
        <v>270</v>
      </c>
      <c r="Z3" s="4">
        <v>185</v>
      </c>
      <c r="AA3" s="4">
        <v>0</v>
      </c>
      <c r="AB3" s="4"/>
      <c r="AC3" s="4">
        <v>330</v>
      </c>
      <c r="AD3" s="4">
        <v>4783.5499999999993</v>
      </c>
    </row>
    <row r="4" spans="1:30" x14ac:dyDescent="0.35">
      <c r="A4" s="1">
        <v>44382</v>
      </c>
      <c r="B4">
        <v>165854778</v>
      </c>
      <c r="C4" t="s">
        <v>19</v>
      </c>
      <c r="D4" t="s">
        <v>14</v>
      </c>
      <c r="E4" t="s">
        <v>13</v>
      </c>
      <c r="F4">
        <v>476.31</v>
      </c>
      <c r="H4" s="3" t="s">
        <v>8</v>
      </c>
      <c r="I4" s="4"/>
      <c r="J4" s="4"/>
      <c r="K4" s="4">
        <v>615.7600000000001</v>
      </c>
      <c r="L4" s="4"/>
      <c r="M4" s="4"/>
      <c r="N4" s="4"/>
      <c r="O4" s="4"/>
      <c r="P4" s="4">
        <v>615.79999999999995</v>
      </c>
      <c r="Q4" s="4"/>
      <c r="R4" s="4">
        <v>615.7600000000001</v>
      </c>
      <c r="S4" s="4"/>
      <c r="T4" s="4">
        <v>615.7600000000001</v>
      </c>
      <c r="U4" s="4"/>
      <c r="V4" s="4">
        <v>615.79999999999995</v>
      </c>
      <c r="W4" s="4"/>
      <c r="X4" s="4"/>
      <c r="Y4" s="4">
        <v>615.79999999999995</v>
      </c>
      <c r="Z4" s="4"/>
      <c r="AA4" s="4">
        <v>615.79999999999995</v>
      </c>
      <c r="AB4" s="4"/>
      <c r="AC4" s="4"/>
      <c r="AD4" s="4">
        <v>4310.4800000000005</v>
      </c>
    </row>
    <row r="5" spans="1:30" x14ac:dyDescent="0.35">
      <c r="A5" s="1">
        <v>44383</v>
      </c>
      <c r="B5">
        <v>168164778</v>
      </c>
      <c r="C5" t="s">
        <v>19</v>
      </c>
      <c r="D5" t="s">
        <v>14</v>
      </c>
      <c r="E5" t="s">
        <v>13</v>
      </c>
      <c r="F5">
        <v>529</v>
      </c>
      <c r="H5" s="3" t="s">
        <v>11</v>
      </c>
      <c r="I5" s="4"/>
      <c r="J5" s="4">
        <v>528.96</v>
      </c>
      <c r="K5" s="4"/>
      <c r="L5" s="4"/>
      <c r="M5" s="4"/>
      <c r="N5" s="4"/>
      <c r="O5" s="4"/>
      <c r="P5" s="4"/>
      <c r="Q5" s="4">
        <v>528.96</v>
      </c>
      <c r="R5" s="4"/>
      <c r="S5" s="4">
        <v>528.96</v>
      </c>
      <c r="T5" s="4"/>
      <c r="U5" s="4">
        <v>529.01</v>
      </c>
      <c r="V5" s="4"/>
      <c r="W5" s="4"/>
      <c r="X5" s="4">
        <v>529.01</v>
      </c>
      <c r="Y5" s="4"/>
      <c r="Z5" s="4">
        <v>529</v>
      </c>
      <c r="AA5" s="4"/>
      <c r="AB5" s="4"/>
      <c r="AC5" s="4">
        <v>528.96</v>
      </c>
      <c r="AD5" s="4">
        <v>3702.8600000000006</v>
      </c>
    </row>
    <row r="6" spans="1:30" x14ac:dyDescent="0.35">
      <c r="A6" s="1">
        <v>44384</v>
      </c>
      <c r="B6">
        <v>164754778</v>
      </c>
      <c r="C6" t="s">
        <v>19</v>
      </c>
      <c r="D6" t="s">
        <v>14</v>
      </c>
      <c r="E6" t="s">
        <v>13</v>
      </c>
      <c r="F6">
        <v>605.46</v>
      </c>
      <c r="H6" s="3" t="s">
        <v>16</v>
      </c>
      <c r="I6" s="4"/>
      <c r="J6" s="4"/>
      <c r="K6" s="4"/>
      <c r="L6" s="4"/>
      <c r="M6" s="4"/>
      <c r="N6" s="4"/>
      <c r="O6" s="4"/>
      <c r="P6" s="4">
        <v>476.30000000000007</v>
      </c>
      <c r="Q6" s="4"/>
      <c r="R6" s="4"/>
      <c r="S6" s="4"/>
      <c r="T6" s="4">
        <v>476.30000000000007</v>
      </c>
      <c r="U6" s="4"/>
      <c r="V6" s="4"/>
      <c r="W6" s="4">
        <v>680.43999999999994</v>
      </c>
      <c r="X6" s="4"/>
      <c r="Y6" s="4">
        <v>272.14000000000004</v>
      </c>
      <c r="Z6" s="4"/>
      <c r="AA6" s="4"/>
      <c r="AB6" s="4">
        <v>476.30000000000007</v>
      </c>
      <c r="AC6" s="4"/>
      <c r="AD6" s="4">
        <v>2381.48</v>
      </c>
    </row>
    <row r="7" spans="1:30" x14ac:dyDescent="0.35">
      <c r="A7" s="1">
        <v>44385</v>
      </c>
      <c r="B7">
        <v>168968778</v>
      </c>
      <c r="C7" t="s">
        <v>19</v>
      </c>
      <c r="D7" t="s">
        <v>14</v>
      </c>
      <c r="E7" t="s">
        <v>13</v>
      </c>
      <c r="F7">
        <v>476.31</v>
      </c>
      <c r="H7" s="3" t="s">
        <v>7</v>
      </c>
      <c r="I7" s="4">
        <v>661.28</v>
      </c>
      <c r="J7" s="4"/>
      <c r="K7" s="4"/>
      <c r="L7" s="4">
        <v>511.4</v>
      </c>
      <c r="M7" s="4"/>
      <c r="N7" s="4">
        <v>511.45000000000005</v>
      </c>
      <c r="O7" s="4"/>
      <c r="P7" s="4"/>
      <c r="Q7" s="4">
        <v>511.44</v>
      </c>
      <c r="R7" s="4"/>
      <c r="S7" s="4"/>
      <c r="T7" s="4"/>
      <c r="U7" s="4">
        <v>511.45000000000005</v>
      </c>
      <c r="V7" s="4"/>
      <c r="W7" s="4">
        <v>511.45000000000005</v>
      </c>
      <c r="X7" s="4"/>
      <c r="Y7" s="4"/>
      <c r="Z7" s="4">
        <v>511.45000000000005</v>
      </c>
      <c r="AA7" s="4"/>
      <c r="AB7" s="4">
        <v>511.45000000000005</v>
      </c>
      <c r="AC7" s="4"/>
      <c r="AD7" s="4">
        <v>4241.369999999999</v>
      </c>
    </row>
    <row r="8" spans="1:30" x14ac:dyDescent="0.35">
      <c r="A8" s="1">
        <v>44386</v>
      </c>
      <c r="B8">
        <v>171346778</v>
      </c>
      <c r="C8" t="s">
        <v>19</v>
      </c>
      <c r="D8" t="s">
        <v>14</v>
      </c>
      <c r="E8" t="s">
        <v>13</v>
      </c>
      <c r="F8">
        <v>529</v>
      </c>
      <c r="H8" s="3" t="s">
        <v>17</v>
      </c>
      <c r="I8" s="4"/>
      <c r="J8" s="4"/>
      <c r="K8" s="4"/>
      <c r="L8" s="4"/>
      <c r="M8" s="4">
        <v>596.18000000000006</v>
      </c>
      <c r="N8" s="4"/>
      <c r="O8" s="4">
        <v>596.18000000000006</v>
      </c>
      <c r="P8" s="4"/>
      <c r="Q8" s="4"/>
      <c r="R8" s="4">
        <v>278.25</v>
      </c>
      <c r="S8" s="4">
        <v>317.95</v>
      </c>
      <c r="T8" s="4"/>
      <c r="U8" s="4"/>
      <c r="V8" s="4">
        <v>596.12</v>
      </c>
      <c r="W8" s="4"/>
      <c r="X8" s="4">
        <v>596.12</v>
      </c>
      <c r="Y8" s="4"/>
      <c r="Z8" s="4"/>
      <c r="AA8" s="4">
        <v>596.12</v>
      </c>
      <c r="AB8" s="4"/>
      <c r="AC8" s="4">
        <v>596.12</v>
      </c>
      <c r="AD8" s="4">
        <v>4173.04</v>
      </c>
    </row>
    <row r="9" spans="1:30" x14ac:dyDescent="0.35">
      <c r="A9" s="1">
        <v>44390</v>
      </c>
      <c r="B9">
        <v>170219778</v>
      </c>
      <c r="C9" t="s">
        <v>19</v>
      </c>
      <c r="D9" t="s">
        <v>14</v>
      </c>
      <c r="E9" t="s">
        <v>13</v>
      </c>
      <c r="F9">
        <v>310</v>
      </c>
      <c r="H9" s="3" t="s">
        <v>10</v>
      </c>
      <c r="I9" s="4"/>
      <c r="J9" s="4"/>
      <c r="K9" s="4">
        <v>736.65000000000009</v>
      </c>
      <c r="L9" s="4"/>
      <c r="M9" s="4">
        <v>736.69999999999993</v>
      </c>
      <c r="N9" s="4"/>
      <c r="O9" s="4"/>
      <c r="P9" s="4">
        <v>736.69999999999993</v>
      </c>
      <c r="Q9" s="4"/>
      <c r="R9" s="4"/>
      <c r="S9" s="4"/>
      <c r="T9" s="4">
        <v>736.69999999999993</v>
      </c>
      <c r="U9" s="4"/>
      <c r="V9" s="4">
        <v>736.69999999999993</v>
      </c>
      <c r="W9" s="4"/>
      <c r="X9" s="4"/>
      <c r="Y9" s="4">
        <v>736.65000000000009</v>
      </c>
      <c r="Z9" s="4"/>
      <c r="AA9" s="4">
        <v>736.65000000000009</v>
      </c>
      <c r="AB9" s="4"/>
      <c r="AC9" s="4"/>
      <c r="AD9" s="4">
        <v>5156.75</v>
      </c>
    </row>
    <row r="10" spans="1:30" x14ac:dyDescent="0.35">
      <c r="A10" s="1">
        <v>44403</v>
      </c>
      <c r="B10">
        <v>175677778</v>
      </c>
      <c r="C10" t="s">
        <v>19</v>
      </c>
      <c r="D10" t="s">
        <v>14</v>
      </c>
      <c r="E10" t="s">
        <v>13</v>
      </c>
      <c r="F10">
        <v>270</v>
      </c>
      <c r="H10" s="3" t="s">
        <v>12</v>
      </c>
      <c r="I10" s="4"/>
      <c r="J10" s="4"/>
      <c r="K10" s="4">
        <v>442.21999999999997</v>
      </c>
      <c r="L10" s="4"/>
      <c r="M10" s="4">
        <v>442.20000000000005</v>
      </c>
      <c r="N10" s="4"/>
      <c r="O10" s="4"/>
      <c r="P10" s="4">
        <v>442.21999999999997</v>
      </c>
      <c r="Q10" s="4"/>
      <c r="R10" s="4"/>
      <c r="S10" s="4"/>
      <c r="T10" s="4">
        <v>442.21999999999997</v>
      </c>
      <c r="U10" s="4"/>
      <c r="V10" s="4">
        <v>442.20000000000005</v>
      </c>
      <c r="W10" s="4"/>
      <c r="X10" s="4"/>
      <c r="Y10" s="4">
        <v>442.21999999999997</v>
      </c>
      <c r="Z10" s="4"/>
      <c r="AA10" s="4">
        <v>442.18999999999994</v>
      </c>
      <c r="AB10" s="4"/>
      <c r="AC10" s="4"/>
      <c r="AD10" s="4">
        <v>3095.4700000000003</v>
      </c>
    </row>
    <row r="11" spans="1:30" x14ac:dyDescent="0.35">
      <c r="A11" s="1">
        <v>44404</v>
      </c>
      <c r="B11">
        <v>187192</v>
      </c>
      <c r="C11" t="s">
        <v>19</v>
      </c>
      <c r="D11" t="s">
        <v>14</v>
      </c>
      <c r="E11" t="s">
        <v>13</v>
      </c>
      <c r="F11">
        <v>185</v>
      </c>
      <c r="H11" s="3" t="s">
        <v>15</v>
      </c>
      <c r="I11" s="4">
        <v>368.34</v>
      </c>
      <c r="J11" s="4">
        <v>368.34</v>
      </c>
      <c r="K11" s="4"/>
      <c r="L11" s="4">
        <v>368.34</v>
      </c>
      <c r="M11" s="4">
        <v>368.34</v>
      </c>
      <c r="N11" s="4">
        <v>368.34</v>
      </c>
      <c r="O11" s="4">
        <v>368.34</v>
      </c>
      <c r="P11" s="4"/>
      <c r="Q11" s="4">
        <v>736.68</v>
      </c>
      <c r="R11" s="4">
        <v>491.12</v>
      </c>
      <c r="S11" s="4">
        <v>245.57999999999998</v>
      </c>
      <c r="T11" s="4"/>
      <c r="U11" s="4">
        <v>736.68</v>
      </c>
      <c r="V11" s="4">
        <v>0</v>
      </c>
      <c r="W11" s="4">
        <v>736.68</v>
      </c>
      <c r="X11" s="4">
        <v>0</v>
      </c>
      <c r="Y11" s="4"/>
      <c r="Z11" s="4">
        <v>736.68</v>
      </c>
      <c r="AA11" s="4">
        <v>245.56</v>
      </c>
      <c r="AB11" s="4">
        <v>245.56</v>
      </c>
      <c r="AC11" s="4">
        <v>245.57999999999998</v>
      </c>
      <c r="AD11" s="4">
        <v>6630.1600000000008</v>
      </c>
    </row>
    <row r="12" spans="1:30" x14ac:dyDescent="0.35">
      <c r="A12" s="1">
        <v>44405</v>
      </c>
      <c r="B12">
        <v>182174778</v>
      </c>
      <c r="C12" t="s">
        <v>19</v>
      </c>
      <c r="D12" t="s">
        <v>14</v>
      </c>
      <c r="E12" t="s">
        <v>13</v>
      </c>
      <c r="F12">
        <v>0</v>
      </c>
      <c r="H12" s="3" t="s">
        <v>18</v>
      </c>
      <c r="I12" s="4"/>
      <c r="J12" s="4">
        <v>636.48</v>
      </c>
      <c r="K12" s="4"/>
      <c r="L12" s="4"/>
      <c r="M12" s="4"/>
      <c r="N12" s="4"/>
      <c r="O12" s="4">
        <v>636.43999999999994</v>
      </c>
      <c r="P12" s="4"/>
      <c r="Q12" s="4"/>
      <c r="R12" s="4"/>
      <c r="S12" s="4">
        <v>636.48</v>
      </c>
      <c r="T12" s="4"/>
      <c r="U12" s="4"/>
      <c r="V12" s="4"/>
      <c r="W12" s="4"/>
      <c r="X12" s="4">
        <v>636.48</v>
      </c>
      <c r="Y12" s="4"/>
      <c r="Z12" s="4"/>
      <c r="AA12" s="4"/>
      <c r="AB12" s="4"/>
      <c r="AC12" s="4">
        <v>636.48</v>
      </c>
      <c r="AD12" s="4">
        <v>3182.36</v>
      </c>
    </row>
    <row r="13" spans="1:30" x14ac:dyDescent="0.35">
      <c r="A13" s="1">
        <v>44407</v>
      </c>
      <c r="B13">
        <v>187673</v>
      </c>
      <c r="C13" t="s">
        <v>19</v>
      </c>
      <c r="D13" t="s">
        <v>14</v>
      </c>
      <c r="E13" t="s">
        <v>13</v>
      </c>
      <c r="F13">
        <v>330</v>
      </c>
      <c r="H13" s="3" t="s">
        <v>9</v>
      </c>
      <c r="I13" s="4"/>
      <c r="J13" s="4"/>
      <c r="K13" s="4"/>
      <c r="L13" s="4">
        <v>600.32000000000005</v>
      </c>
      <c r="M13" s="4"/>
      <c r="N13" s="4"/>
      <c r="O13" s="4"/>
      <c r="P13" s="4"/>
      <c r="Q13" s="4">
        <v>600.32000000000005</v>
      </c>
      <c r="R13" s="4"/>
      <c r="S13" s="4"/>
      <c r="T13" s="4"/>
      <c r="U13" s="4">
        <v>600.28000000000009</v>
      </c>
      <c r="V13" s="4"/>
      <c r="W13" s="4"/>
      <c r="X13" s="4"/>
      <c r="Y13" s="4"/>
      <c r="Z13" s="4">
        <v>600.28000000000009</v>
      </c>
      <c r="AA13" s="4"/>
      <c r="AB13" s="4"/>
      <c r="AC13" s="4"/>
      <c r="AD13" s="4">
        <v>2401.2000000000003</v>
      </c>
    </row>
    <row r="14" spans="1:30" x14ac:dyDescent="0.35">
      <c r="A14" s="1">
        <v>44382</v>
      </c>
      <c r="B14">
        <v>162777778</v>
      </c>
      <c r="C14" t="s">
        <v>19</v>
      </c>
      <c r="D14" t="s">
        <v>8</v>
      </c>
      <c r="E14" t="s">
        <v>13</v>
      </c>
      <c r="F14">
        <v>615.7600000000001</v>
      </c>
      <c r="H14" s="3" t="s">
        <v>6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>
        <v>1600</v>
      </c>
      <c r="AA14" s="4"/>
      <c r="AB14" s="4"/>
      <c r="AC14" s="4"/>
      <c r="AD14" s="4">
        <v>1600</v>
      </c>
    </row>
    <row r="15" spans="1:30" x14ac:dyDescent="0.35">
      <c r="A15" s="1">
        <v>44389</v>
      </c>
      <c r="B15">
        <v>174446778</v>
      </c>
      <c r="C15" t="s">
        <v>19</v>
      </c>
      <c r="D15" t="s">
        <v>8</v>
      </c>
      <c r="E15" t="s">
        <v>13</v>
      </c>
      <c r="F15">
        <v>615.79999999999995</v>
      </c>
      <c r="H15" s="3" t="s">
        <v>21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>
        <v>153.32</v>
      </c>
      <c r="AA15" s="4"/>
      <c r="AB15" s="4"/>
      <c r="AC15" s="4"/>
      <c r="AD15" s="4">
        <v>153.32</v>
      </c>
    </row>
    <row r="16" spans="1:30" x14ac:dyDescent="0.35">
      <c r="A16" s="1">
        <v>44392</v>
      </c>
      <c r="B16">
        <v>180195778</v>
      </c>
      <c r="C16" t="s">
        <v>19</v>
      </c>
      <c r="D16" t="s">
        <v>8</v>
      </c>
      <c r="E16" t="s">
        <v>13</v>
      </c>
      <c r="F16">
        <v>615.7600000000001</v>
      </c>
      <c r="H16" s="3" t="s">
        <v>22</v>
      </c>
      <c r="I16" s="4">
        <v>1505.9299999999998</v>
      </c>
      <c r="J16" s="4">
        <v>2129.9399999999996</v>
      </c>
      <c r="K16" s="4">
        <v>2270.94</v>
      </c>
      <c r="L16" s="4">
        <v>2009.06</v>
      </c>
      <c r="M16" s="4">
        <v>2748.88</v>
      </c>
      <c r="N16" s="4">
        <v>1356.1</v>
      </c>
      <c r="O16" s="4">
        <v>2129.96</v>
      </c>
      <c r="P16" s="4">
        <v>2271.0199999999995</v>
      </c>
      <c r="Q16" s="4">
        <v>2687.4</v>
      </c>
      <c r="R16" s="4">
        <v>1385.13</v>
      </c>
      <c r="S16" s="4">
        <v>1728.97</v>
      </c>
      <c r="T16" s="4">
        <v>2270.98</v>
      </c>
      <c r="U16" s="4">
        <v>2377.42</v>
      </c>
      <c r="V16" s="4">
        <v>2390.8199999999997</v>
      </c>
      <c r="W16" s="4">
        <v>1928.5699999999997</v>
      </c>
      <c r="X16" s="4">
        <v>1761.6100000000001</v>
      </c>
      <c r="Y16" s="4">
        <v>2336.81</v>
      </c>
      <c r="Z16" s="4">
        <v>4315.7299999999996</v>
      </c>
      <c r="AA16" s="4">
        <v>2636.32</v>
      </c>
      <c r="AB16" s="4">
        <v>1233.3100000000002</v>
      </c>
      <c r="AC16" s="4">
        <v>2337.14</v>
      </c>
      <c r="AD16" s="4">
        <v>45812.04</v>
      </c>
    </row>
    <row r="17" spans="1:6" x14ac:dyDescent="0.35">
      <c r="A17" s="1">
        <v>44396</v>
      </c>
      <c r="B17">
        <v>184845778</v>
      </c>
      <c r="C17" t="s">
        <v>19</v>
      </c>
      <c r="D17" t="s">
        <v>8</v>
      </c>
      <c r="E17" t="s">
        <v>13</v>
      </c>
      <c r="F17">
        <v>615.7600000000001</v>
      </c>
    </row>
    <row r="18" spans="1:6" x14ac:dyDescent="0.35">
      <c r="A18" s="1">
        <v>44398</v>
      </c>
      <c r="B18">
        <v>191082778</v>
      </c>
      <c r="C18" t="s">
        <v>19</v>
      </c>
      <c r="D18" t="s">
        <v>8</v>
      </c>
      <c r="E18" t="s">
        <v>13</v>
      </c>
      <c r="F18">
        <v>615.79999999999995</v>
      </c>
    </row>
    <row r="19" spans="1:6" x14ac:dyDescent="0.35">
      <c r="A19" s="1">
        <v>44403</v>
      </c>
      <c r="B19">
        <v>194239778</v>
      </c>
      <c r="C19" t="s">
        <v>19</v>
      </c>
      <c r="D19" t="s">
        <v>8</v>
      </c>
      <c r="E19" t="s">
        <v>13</v>
      </c>
      <c r="F19">
        <v>615.79999999999995</v>
      </c>
    </row>
    <row r="20" spans="1:6" x14ac:dyDescent="0.35">
      <c r="A20" s="1">
        <v>44405</v>
      </c>
      <c r="B20">
        <v>198630778</v>
      </c>
      <c r="C20" t="s">
        <v>19</v>
      </c>
      <c r="D20" t="s">
        <v>8</v>
      </c>
      <c r="E20" t="s">
        <v>13</v>
      </c>
      <c r="F20">
        <v>615.79999999999995</v>
      </c>
    </row>
    <row r="21" spans="1:6" x14ac:dyDescent="0.35">
      <c r="A21" s="1">
        <v>44379</v>
      </c>
      <c r="B21">
        <v>161462778</v>
      </c>
      <c r="C21" t="s">
        <v>19</v>
      </c>
      <c r="D21" t="s">
        <v>11</v>
      </c>
      <c r="E21" t="s">
        <v>13</v>
      </c>
      <c r="F21">
        <v>528.96</v>
      </c>
    </row>
    <row r="22" spans="1:6" x14ac:dyDescent="0.35">
      <c r="A22" s="1">
        <v>44390</v>
      </c>
      <c r="B22">
        <v>178224778</v>
      </c>
      <c r="C22" t="s">
        <v>19</v>
      </c>
      <c r="D22" t="s">
        <v>11</v>
      </c>
      <c r="E22" t="s">
        <v>13</v>
      </c>
      <c r="F22">
        <v>528.96</v>
      </c>
    </row>
    <row r="23" spans="1:6" x14ac:dyDescent="0.35">
      <c r="A23" s="1">
        <v>44393</v>
      </c>
      <c r="B23">
        <v>183320778</v>
      </c>
      <c r="C23" t="s">
        <v>19</v>
      </c>
      <c r="D23" t="s">
        <v>11</v>
      </c>
      <c r="E23" t="s">
        <v>13</v>
      </c>
      <c r="F23">
        <v>528.96</v>
      </c>
    </row>
    <row r="24" spans="1:6" x14ac:dyDescent="0.35">
      <c r="A24" s="1">
        <v>44397</v>
      </c>
      <c r="B24">
        <v>188791778</v>
      </c>
      <c r="C24" t="s">
        <v>19</v>
      </c>
      <c r="D24" t="s">
        <v>11</v>
      </c>
      <c r="E24" t="s">
        <v>13</v>
      </c>
      <c r="F24">
        <v>529.01</v>
      </c>
    </row>
    <row r="25" spans="1:6" x14ac:dyDescent="0.35">
      <c r="A25" s="1">
        <v>44400</v>
      </c>
      <c r="B25">
        <v>191112778</v>
      </c>
      <c r="C25" t="s">
        <v>19</v>
      </c>
      <c r="D25" t="s">
        <v>11</v>
      </c>
      <c r="E25" t="s">
        <v>13</v>
      </c>
      <c r="F25">
        <v>529.01</v>
      </c>
    </row>
    <row r="26" spans="1:6" x14ac:dyDescent="0.35">
      <c r="A26" s="1">
        <v>44404</v>
      </c>
      <c r="B26">
        <v>197814778</v>
      </c>
      <c r="C26" t="s">
        <v>19</v>
      </c>
      <c r="D26" t="s">
        <v>11</v>
      </c>
      <c r="E26" t="s">
        <v>13</v>
      </c>
      <c r="F26">
        <v>529</v>
      </c>
    </row>
    <row r="27" spans="1:6" x14ac:dyDescent="0.35">
      <c r="A27" s="1">
        <v>44407</v>
      </c>
      <c r="B27">
        <v>200573778</v>
      </c>
      <c r="C27" t="s">
        <v>19</v>
      </c>
      <c r="D27" t="s">
        <v>11</v>
      </c>
      <c r="E27" t="s">
        <v>13</v>
      </c>
      <c r="F27">
        <v>528.96</v>
      </c>
    </row>
    <row r="28" spans="1:6" x14ac:dyDescent="0.35">
      <c r="A28" s="1">
        <v>44389</v>
      </c>
      <c r="B28">
        <v>177220778</v>
      </c>
      <c r="C28" t="s">
        <v>19</v>
      </c>
      <c r="D28" t="s">
        <v>16</v>
      </c>
      <c r="E28" t="s">
        <v>13</v>
      </c>
      <c r="F28">
        <v>476.30000000000007</v>
      </c>
    </row>
    <row r="29" spans="1:6" x14ac:dyDescent="0.35">
      <c r="A29" s="1">
        <v>44396</v>
      </c>
      <c r="B29">
        <v>186154778</v>
      </c>
      <c r="C29" t="s">
        <v>19</v>
      </c>
      <c r="D29" t="s">
        <v>16</v>
      </c>
      <c r="E29" t="s">
        <v>13</v>
      </c>
      <c r="F29">
        <v>476.30000000000007</v>
      </c>
    </row>
    <row r="30" spans="1:6" x14ac:dyDescent="0.35">
      <c r="A30" s="1">
        <v>44399</v>
      </c>
      <c r="B30">
        <v>188122778</v>
      </c>
      <c r="C30" t="s">
        <v>19</v>
      </c>
      <c r="D30" t="s">
        <v>16</v>
      </c>
      <c r="E30" t="s">
        <v>13</v>
      </c>
      <c r="F30">
        <v>680.43999999999994</v>
      </c>
    </row>
    <row r="31" spans="1:6" x14ac:dyDescent="0.35">
      <c r="A31" s="1">
        <v>44403</v>
      </c>
      <c r="B31">
        <v>195291778</v>
      </c>
      <c r="C31" t="s">
        <v>19</v>
      </c>
      <c r="D31" t="s">
        <v>16</v>
      </c>
      <c r="E31" t="s">
        <v>13</v>
      </c>
      <c r="F31">
        <v>272.14000000000004</v>
      </c>
    </row>
    <row r="32" spans="1:6" x14ac:dyDescent="0.35">
      <c r="A32" s="1">
        <v>44406</v>
      </c>
      <c r="B32">
        <v>198046778</v>
      </c>
      <c r="C32" t="s">
        <v>19</v>
      </c>
      <c r="D32" t="s">
        <v>16</v>
      </c>
      <c r="E32" t="s">
        <v>13</v>
      </c>
      <c r="F32">
        <v>476.30000000000007</v>
      </c>
    </row>
    <row r="33" spans="1:6" x14ac:dyDescent="0.35">
      <c r="A33" s="1">
        <v>44378</v>
      </c>
      <c r="B33">
        <v>184598</v>
      </c>
      <c r="C33" t="s">
        <v>19</v>
      </c>
      <c r="D33" t="s">
        <v>7</v>
      </c>
      <c r="E33" t="s">
        <v>13</v>
      </c>
      <c r="F33">
        <v>661.28</v>
      </c>
    </row>
    <row r="34" spans="1:6" x14ac:dyDescent="0.35">
      <c r="A34" s="1">
        <v>44383</v>
      </c>
      <c r="B34">
        <v>165077778</v>
      </c>
      <c r="C34" t="s">
        <v>19</v>
      </c>
      <c r="D34" t="s">
        <v>7</v>
      </c>
      <c r="E34" t="s">
        <v>13</v>
      </c>
      <c r="F34">
        <v>511.4</v>
      </c>
    </row>
    <row r="35" spans="1:6" x14ac:dyDescent="0.35">
      <c r="A35" s="1">
        <v>44385</v>
      </c>
      <c r="B35">
        <v>171596778</v>
      </c>
      <c r="C35" t="s">
        <v>19</v>
      </c>
      <c r="D35" t="s">
        <v>7</v>
      </c>
      <c r="E35" t="s">
        <v>13</v>
      </c>
      <c r="F35">
        <v>511.45000000000005</v>
      </c>
    </row>
    <row r="36" spans="1:6" x14ac:dyDescent="0.35">
      <c r="A36" s="1">
        <v>44390</v>
      </c>
      <c r="B36">
        <v>177500778</v>
      </c>
      <c r="C36" t="s">
        <v>19</v>
      </c>
      <c r="D36" t="s">
        <v>7</v>
      </c>
      <c r="E36" t="s">
        <v>13</v>
      </c>
      <c r="F36">
        <v>511.44</v>
      </c>
    </row>
    <row r="37" spans="1:6" x14ac:dyDescent="0.35">
      <c r="A37" s="1">
        <v>44397</v>
      </c>
      <c r="B37">
        <v>178630778</v>
      </c>
      <c r="C37" t="s">
        <v>19</v>
      </c>
      <c r="D37" t="s">
        <v>7</v>
      </c>
      <c r="E37" t="s">
        <v>13</v>
      </c>
      <c r="F37">
        <v>511.45000000000005</v>
      </c>
    </row>
    <row r="38" spans="1:6" x14ac:dyDescent="0.35">
      <c r="A38" s="1">
        <v>44399</v>
      </c>
      <c r="B38">
        <v>191363778</v>
      </c>
      <c r="C38" t="s">
        <v>19</v>
      </c>
      <c r="D38" t="s">
        <v>7</v>
      </c>
      <c r="E38" t="s">
        <v>13</v>
      </c>
      <c r="F38">
        <v>511.45000000000005</v>
      </c>
    </row>
    <row r="39" spans="1:6" x14ac:dyDescent="0.35">
      <c r="A39" s="1">
        <v>44404</v>
      </c>
      <c r="B39">
        <v>195086778</v>
      </c>
      <c r="C39" t="s">
        <v>19</v>
      </c>
      <c r="D39" t="s">
        <v>7</v>
      </c>
      <c r="E39" t="s">
        <v>13</v>
      </c>
      <c r="F39">
        <v>511.45000000000005</v>
      </c>
    </row>
    <row r="40" spans="1:6" x14ac:dyDescent="0.35">
      <c r="A40" s="1">
        <v>44406</v>
      </c>
      <c r="B40">
        <v>200562778</v>
      </c>
      <c r="C40" t="s">
        <v>19</v>
      </c>
      <c r="D40" t="s">
        <v>7</v>
      </c>
      <c r="E40" t="s">
        <v>13</v>
      </c>
      <c r="F40">
        <v>511.45000000000005</v>
      </c>
    </row>
    <row r="41" spans="1:6" x14ac:dyDescent="0.35">
      <c r="A41" s="1">
        <v>44384</v>
      </c>
      <c r="B41">
        <v>168359778</v>
      </c>
      <c r="C41" t="s">
        <v>19</v>
      </c>
      <c r="D41" t="s">
        <v>17</v>
      </c>
      <c r="E41" t="s">
        <v>13</v>
      </c>
      <c r="F41">
        <v>596.18000000000006</v>
      </c>
    </row>
    <row r="42" spans="1:6" x14ac:dyDescent="0.35">
      <c r="A42" s="1">
        <v>44386</v>
      </c>
      <c r="B42">
        <v>170696778</v>
      </c>
      <c r="C42" t="s">
        <v>19</v>
      </c>
      <c r="D42" t="s">
        <v>17</v>
      </c>
      <c r="E42" t="s">
        <v>13</v>
      </c>
      <c r="F42">
        <v>596.18000000000006</v>
      </c>
    </row>
    <row r="43" spans="1:6" x14ac:dyDescent="0.35">
      <c r="A43" s="1">
        <v>44392</v>
      </c>
      <c r="B43">
        <v>179350778</v>
      </c>
      <c r="C43" t="s">
        <v>19</v>
      </c>
      <c r="D43" t="s">
        <v>17</v>
      </c>
      <c r="E43" t="s">
        <v>13</v>
      </c>
      <c r="F43">
        <v>278.25</v>
      </c>
    </row>
    <row r="44" spans="1:6" x14ac:dyDescent="0.35">
      <c r="A44" s="1">
        <v>44393</v>
      </c>
      <c r="B44">
        <v>184452778</v>
      </c>
      <c r="C44" t="s">
        <v>19</v>
      </c>
      <c r="D44" t="s">
        <v>17</v>
      </c>
      <c r="E44" t="s">
        <v>13</v>
      </c>
      <c r="F44">
        <v>317.95</v>
      </c>
    </row>
    <row r="45" spans="1:6" x14ac:dyDescent="0.35">
      <c r="A45" s="1">
        <v>44398</v>
      </c>
      <c r="B45">
        <v>188379778</v>
      </c>
      <c r="C45" t="s">
        <v>19</v>
      </c>
      <c r="D45" t="s">
        <v>17</v>
      </c>
      <c r="E45" t="s">
        <v>13</v>
      </c>
      <c r="F45">
        <v>596.12</v>
      </c>
    </row>
    <row r="46" spans="1:6" x14ac:dyDescent="0.35">
      <c r="A46" s="1">
        <v>44400</v>
      </c>
      <c r="B46">
        <v>196081778</v>
      </c>
      <c r="C46" t="s">
        <v>19</v>
      </c>
      <c r="D46" t="s">
        <v>17</v>
      </c>
      <c r="E46" t="s">
        <v>13</v>
      </c>
      <c r="F46">
        <v>596.12</v>
      </c>
    </row>
    <row r="47" spans="1:6" x14ac:dyDescent="0.35">
      <c r="A47" s="1">
        <v>44405</v>
      </c>
      <c r="B47">
        <v>198802778</v>
      </c>
      <c r="C47" t="s">
        <v>19</v>
      </c>
      <c r="D47" t="s">
        <v>17</v>
      </c>
      <c r="E47" t="s">
        <v>13</v>
      </c>
      <c r="F47">
        <v>596.12</v>
      </c>
    </row>
    <row r="48" spans="1:6" x14ac:dyDescent="0.35">
      <c r="A48" s="1">
        <v>44407</v>
      </c>
      <c r="B48">
        <v>204859778</v>
      </c>
      <c r="C48" t="s">
        <v>19</v>
      </c>
      <c r="D48" t="s">
        <v>17</v>
      </c>
      <c r="E48" t="s">
        <v>13</v>
      </c>
      <c r="F48">
        <v>596.12</v>
      </c>
    </row>
    <row r="49" spans="1:6" x14ac:dyDescent="0.35">
      <c r="A49" s="1">
        <v>44382</v>
      </c>
      <c r="B49">
        <v>164653778</v>
      </c>
      <c r="C49" t="s">
        <v>19</v>
      </c>
      <c r="D49" t="s">
        <v>10</v>
      </c>
      <c r="E49" t="s">
        <v>13</v>
      </c>
      <c r="F49">
        <v>736.65000000000009</v>
      </c>
    </row>
    <row r="50" spans="1:6" x14ac:dyDescent="0.35">
      <c r="A50" s="1">
        <v>44384</v>
      </c>
      <c r="B50">
        <v>171031778</v>
      </c>
      <c r="C50" t="s">
        <v>19</v>
      </c>
      <c r="D50" t="s">
        <v>10</v>
      </c>
      <c r="E50" t="s">
        <v>13</v>
      </c>
      <c r="F50">
        <v>736.69999999999993</v>
      </c>
    </row>
    <row r="51" spans="1:6" x14ac:dyDescent="0.35">
      <c r="A51" s="1">
        <v>44389</v>
      </c>
      <c r="B51">
        <v>175661778</v>
      </c>
      <c r="C51" t="s">
        <v>19</v>
      </c>
      <c r="D51" t="s">
        <v>10</v>
      </c>
      <c r="E51" t="s">
        <v>13</v>
      </c>
      <c r="F51">
        <v>736.69999999999993</v>
      </c>
    </row>
    <row r="52" spans="1:6" x14ac:dyDescent="0.35">
      <c r="A52" s="1">
        <v>44396</v>
      </c>
      <c r="B52">
        <v>186287778</v>
      </c>
      <c r="C52" t="s">
        <v>19</v>
      </c>
      <c r="D52" t="s">
        <v>10</v>
      </c>
      <c r="E52" t="s">
        <v>13</v>
      </c>
      <c r="F52">
        <v>736.69999999999993</v>
      </c>
    </row>
    <row r="53" spans="1:6" x14ac:dyDescent="0.35">
      <c r="A53" s="1">
        <v>44398</v>
      </c>
      <c r="B53">
        <v>184474778</v>
      </c>
      <c r="C53" t="s">
        <v>19</v>
      </c>
      <c r="D53" t="s">
        <v>10</v>
      </c>
      <c r="E53" t="s">
        <v>13</v>
      </c>
      <c r="F53">
        <v>736.69999999999993</v>
      </c>
    </row>
    <row r="54" spans="1:6" x14ac:dyDescent="0.35">
      <c r="A54" s="1">
        <v>44403</v>
      </c>
      <c r="B54">
        <v>194742778</v>
      </c>
      <c r="C54" t="s">
        <v>19</v>
      </c>
      <c r="D54" t="s">
        <v>10</v>
      </c>
      <c r="E54" t="s">
        <v>13</v>
      </c>
      <c r="F54">
        <v>736.65000000000009</v>
      </c>
    </row>
    <row r="55" spans="1:6" x14ac:dyDescent="0.35">
      <c r="A55" s="1">
        <v>44405</v>
      </c>
      <c r="B55">
        <v>200269778</v>
      </c>
      <c r="C55" t="s">
        <v>19</v>
      </c>
      <c r="D55" t="s">
        <v>10</v>
      </c>
      <c r="E55" t="s">
        <v>13</v>
      </c>
      <c r="F55">
        <v>736.65000000000009</v>
      </c>
    </row>
    <row r="56" spans="1:6" x14ac:dyDescent="0.35">
      <c r="A56" s="1">
        <v>44382</v>
      </c>
      <c r="B56">
        <v>164734778</v>
      </c>
      <c r="C56" t="s">
        <v>19</v>
      </c>
      <c r="D56" t="s">
        <v>12</v>
      </c>
      <c r="E56" t="s">
        <v>13</v>
      </c>
      <c r="F56">
        <v>442.21999999999997</v>
      </c>
    </row>
    <row r="57" spans="1:6" x14ac:dyDescent="0.35">
      <c r="A57" s="1">
        <v>44384</v>
      </c>
      <c r="B57">
        <v>170940778</v>
      </c>
      <c r="C57" t="s">
        <v>19</v>
      </c>
      <c r="D57" t="s">
        <v>12</v>
      </c>
      <c r="E57" t="s">
        <v>13</v>
      </c>
      <c r="F57">
        <v>442.20000000000005</v>
      </c>
    </row>
    <row r="58" spans="1:6" x14ac:dyDescent="0.35">
      <c r="A58" s="1">
        <v>44389</v>
      </c>
      <c r="B58">
        <v>176255778</v>
      </c>
      <c r="C58" t="s">
        <v>19</v>
      </c>
      <c r="D58" t="s">
        <v>12</v>
      </c>
      <c r="E58" t="s">
        <v>13</v>
      </c>
      <c r="F58">
        <v>442.21999999999997</v>
      </c>
    </row>
    <row r="59" spans="1:6" x14ac:dyDescent="0.35">
      <c r="A59" s="1">
        <v>44396</v>
      </c>
      <c r="B59">
        <v>187067778</v>
      </c>
      <c r="C59" t="s">
        <v>19</v>
      </c>
      <c r="D59" t="s">
        <v>12</v>
      </c>
      <c r="E59" t="s">
        <v>13</v>
      </c>
      <c r="F59">
        <v>442.21999999999997</v>
      </c>
    </row>
    <row r="60" spans="1:6" x14ac:dyDescent="0.35">
      <c r="A60" s="1">
        <v>44398</v>
      </c>
      <c r="B60">
        <v>190078778</v>
      </c>
      <c r="C60" t="s">
        <v>19</v>
      </c>
      <c r="D60" t="s">
        <v>12</v>
      </c>
      <c r="E60" t="s">
        <v>13</v>
      </c>
      <c r="F60">
        <v>442.20000000000005</v>
      </c>
    </row>
    <row r="61" spans="1:6" x14ac:dyDescent="0.35">
      <c r="A61" s="1">
        <v>44403</v>
      </c>
      <c r="B61">
        <v>195357778</v>
      </c>
      <c r="C61" t="s">
        <v>19</v>
      </c>
      <c r="D61" t="s">
        <v>12</v>
      </c>
      <c r="E61" t="s">
        <v>13</v>
      </c>
      <c r="F61">
        <v>442.21999999999997</v>
      </c>
    </row>
    <row r="62" spans="1:6" x14ac:dyDescent="0.35">
      <c r="A62" s="1">
        <v>44405</v>
      </c>
      <c r="B62">
        <v>200925778</v>
      </c>
      <c r="C62" t="s">
        <v>19</v>
      </c>
      <c r="D62" t="s">
        <v>12</v>
      </c>
      <c r="E62" t="s">
        <v>13</v>
      </c>
      <c r="F62">
        <v>442.18999999999994</v>
      </c>
    </row>
    <row r="63" spans="1:6" x14ac:dyDescent="0.35">
      <c r="A63" s="1">
        <v>44378</v>
      </c>
      <c r="B63">
        <v>162383778</v>
      </c>
      <c r="C63" t="s">
        <v>19</v>
      </c>
      <c r="D63" t="s">
        <v>15</v>
      </c>
      <c r="E63" t="s">
        <v>13</v>
      </c>
      <c r="F63">
        <v>368.34</v>
      </c>
    </row>
    <row r="64" spans="1:6" x14ac:dyDescent="0.35">
      <c r="A64" s="1">
        <v>44379</v>
      </c>
      <c r="B64">
        <v>162839778</v>
      </c>
      <c r="C64" t="s">
        <v>19</v>
      </c>
      <c r="D64" t="s">
        <v>15</v>
      </c>
      <c r="E64" t="s">
        <v>13</v>
      </c>
      <c r="F64">
        <v>368.34</v>
      </c>
    </row>
    <row r="65" spans="1:6" x14ac:dyDescent="0.35">
      <c r="A65" s="1">
        <v>44383</v>
      </c>
      <c r="B65">
        <v>166819778</v>
      </c>
      <c r="C65" t="s">
        <v>19</v>
      </c>
      <c r="D65" t="s">
        <v>15</v>
      </c>
      <c r="E65" t="s">
        <v>13</v>
      </c>
      <c r="F65">
        <v>368.34</v>
      </c>
    </row>
    <row r="66" spans="1:6" x14ac:dyDescent="0.35">
      <c r="A66" s="1">
        <v>44384</v>
      </c>
      <c r="B66">
        <v>167484778</v>
      </c>
      <c r="C66" t="s">
        <v>19</v>
      </c>
      <c r="D66" t="s">
        <v>15</v>
      </c>
      <c r="E66" t="s">
        <v>13</v>
      </c>
      <c r="F66">
        <v>368.34</v>
      </c>
    </row>
    <row r="67" spans="1:6" x14ac:dyDescent="0.35">
      <c r="A67" s="1">
        <v>44385</v>
      </c>
      <c r="B67">
        <v>173190778</v>
      </c>
      <c r="C67" t="s">
        <v>19</v>
      </c>
      <c r="D67" t="s">
        <v>15</v>
      </c>
      <c r="E67" t="s">
        <v>13</v>
      </c>
      <c r="F67">
        <v>368.34</v>
      </c>
    </row>
    <row r="68" spans="1:6" x14ac:dyDescent="0.35">
      <c r="A68" s="1">
        <v>44386</v>
      </c>
      <c r="B68">
        <v>173769778</v>
      </c>
      <c r="C68" t="s">
        <v>19</v>
      </c>
      <c r="D68" t="s">
        <v>15</v>
      </c>
      <c r="E68" t="s">
        <v>13</v>
      </c>
      <c r="F68">
        <v>368.34</v>
      </c>
    </row>
    <row r="69" spans="1:6" x14ac:dyDescent="0.35">
      <c r="A69" s="1">
        <v>44390</v>
      </c>
      <c r="B69">
        <v>177763778</v>
      </c>
      <c r="C69" t="s">
        <v>19</v>
      </c>
      <c r="D69" t="s">
        <v>15</v>
      </c>
      <c r="E69" t="s">
        <v>13</v>
      </c>
      <c r="F69">
        <v>736.68</v>
      </c>
    </row>
    <row r="70" spans="1:6" x14ac:dyDescent="0.35">
      <c r="A70" s="1">
        <v>44392</v>
      </c>
      <c r="B70">
        <v>183769778</v>
      </c>
      <c r="C70" t="s">
        <v>19</v>
      </c>
      <c r="D70" t="s">
        <v>15</v>
      </c>
      <c r="E70" t="s">
        <v>13</v>
      </c>
      <c r="F70">
        <v>491.12</v>
      </c>
    </row>
    <row r="71" spans="1:6" x14ac:dyDescent="0.35">
      <c r="A71" s="1">
        <v>44393</v>
      </c>
      <c r="B71">
        <v>184345778</v>
      </c>
      <c r="C71" t="s">
        <v>19</v>
      </c>
      <c r="D71" t="s">
        <v>15</v>
      </c>
      <c r="E71" t="s">
        <v>13</v>
      </c>
      <c r="F71">
        <v>245.57999999999998</v>
      </c>
    </row>
    <row r="72" spans="1:6" x14ac:dyDescent="0.35">
      <c r="A72" s="1">
        <v>44397</v>
      </c>
      <c r="B72">
        <v>186095778</v>
      </c>
      <c r="C72" t="s">
        <v>19</v>
      </c>
      <c r="D72" t="s">
        <v>15</v>
      </c>
      <c r="E72" t="s">
        <v>13</v>
      </c>
      <c r="F72">
        <v>736.68</v>
      </c>
    </row>
    <row r="73" spans="1:6" x14ac:dyDescent="0.35">
      <c r="A73" s="1">
        <v>44398</v>
      </c>
      <c r="B73">
        <v>186629778</v>
      </c>
      <c r="C73" t="s">
        <v>19</v>
      </c>
      <c r="D73" t="s">
        <v>15</v>
      </c>
      <c r="E73" t="s">
        <v>13</v>
      </c>
      <c r="F73">
        <v>0</v>
      </c>
    </row>
    <row r="74" spans="1:6" x14ac:dyDescent="0.35">
      <c r="A74" s="1">
        <v>44399</v>
      </c>
      <c r="B74">
        <v>192445778</v>
      </c>
      <c r="C74" t="s">
        <v>19</v>
      </c>
      <c r="D74" t="s">
        <v>15</v>
      </c>
      <c r="E74" t="s">
        <v>13</v>
      </c>
      <c r="F74">
        <v>736.68</v>
      </c>
    </row>
    <row r="75" spans="1:6" x14ac:dyDescent="0.35">
      <c r="A75" s="1">
        <v>44400</v>
      </c>
      <c r="B75">
        <v>192930778</v>
      </c>
      <c r="C75" t="s">
        <v>19</v>
      </c>
      <c r="D75" t="s">
        <v>15</v>
      </c>
      <c r="E75" t="s">
        <v>13</v>
      </c>
      <c r="F75">
        <v>0</v>
      </c>
    </row>
    <row r="76" spans="1:6" x14ac:dyDescent="0.35">
      <c r="A76" s="1">
        <v>44404</v>
      </c>
      <c r="B76">
        <v>196514778</v>
      </c>
      <c r="C76" t="s">
        <v>19</v>
      </c>
      <c r="D76" t="s">
        <v>15</v>
      </c>
      <c r="E76" t="s">
        <v>13</v>
      </c>
      <c r="F76">
        <v>736.68</v>
      </c>
    </row>
    <row r="77" spans="1:6" x14ac:dyDescent="0.35">
      <c r="A77" s="1">
        <v>44405</v>
      </c>
      <c r="B77">
        <v>196832778</v>
      </c>
      <c r="C77" t="s">
        <v>19</v>
      </c>
      <c r="D77" t="s">
        <v>15</v>
      </c>
      <c r="E77" t="s">
        <v>13</v>
      </c>
      <c r="F77">
        <v>245.56</v>
      </c>
    </row>
    <row r="78" spans="1:6" x14ac:dyDescent="0.35">
      <c r="A78" s="1">
        <v>44406</v>
      </c>
      <c r="B78">
        <v>202182778</v>
      </c>
      <c r="C78" t="s">
        <v>19</v>
      </c>
      <c r="D78" t="s">
        <v>15</v>
      </c>
      <c r="E78" t="s">
        <v>13</v>
      </c>
      <c r="F78">
        <v>245.56</v>
      </c>
    </row>
    <row r="79" spans="1:6" x14ac:dyDescent="0.35">
      <c r="A79" s="1">
        <v>44407</v>
      </c>
      <c r="B79">
        <v>202889778</v>
      </c>
      <c r="C79" t="s">
        <v>19</v>
      </c>
      <c r="D79" t="s">
        <v>15</v>
      </c>
      <c r="E79" t="s">
        <v>13</v>
      </c>
      <c r="F79">
        <v>245.57999999999998</v>
      </c>
    </row>
    <row r="80" spans="1:6" x14ac:dyDescent="0.35">
      <c r="A80" s="1">
        <v>44379</v>
      </c>
      <c r="B80">
        <v>163467778</v>
      </c>
      <c r="C80" t="s">
        <v>19</v>
      </c>
      <c r="D80" t="s">
        <v>18</v>
      </c>
      <c r="E80" t="s">
        <v>13</v>
      </c>
      <c r="F80">
        <v>636.48</v>
      </c>
    </row>
    <row r="81" spans="1:6" x14ac:dyDescent="0.35">
      <c r="A81" s="1">
        <v>44386</v>
      </c>
      <c r="B81">
        <v>173478778</v>
      </c>
      <c r="C81" t="s">
        <v>19</v>
      </c>
      <c r="D81" t="s">
        <v>18</v>
      </c>
      <c r="E81" t="s">
        <v>13</v>
      </c>
      <c r="F81">
        <v>636.43999999999994</v>
      </c>
    </row>
    <row r="82" spans="1:6" x14ac:dyDescent="0.35">
      <c r="A82" s="1">
        <v>44393</v>
      </c>
      <c r="B82">
        <v>187100778</v>
      </c>
      <c r="C82" t="s">
        <v>19</v>
      </c>
      <c r="D82" t="s">
        <v>18</v>
      </c>
      <c r="E82" t="s">
        <v>13</v>
      </c>
      <c r="F82">
        <v>636.48</v>
      </c>
    </row>
    <row r="83" spans="1:6" x14ac:dyDescent="0.35">
      <c r="A83" s="1">
        <v>44400</v>
      </c>
      <c r="B83">
        <v>195944778</v>
      </c>
      <c r="C83" t="s">
        <v>19</v>
      </c>
      <c r="D83" t="s">
        <v>18</v>
      </c>
      <c r="E83" t="s">
        <v>13</v>
      </c>
      <c r="F83">
        <v>636.48</v>
      </c>
    </row>
    <row r="84" spans="1:6" x14ac:dyDescent="0.35">
      <c r="A84" s="1">
        <v>44407</v>
      </c>
      <c r="B84">
        <v>207831778</v>
      </c>
      <c r="C84" t="s">
        <v>19</v>
      </c>
      <c r="D84" t="s">
        <v>18</v>
      </c>
      <c r="E84" t="s">
        <v>13</v>
      </c>
      <c r="F84">
        <v>636.48</v>
      </c>
    </row>
    <row r="85" spans="1:6" x14ac:dyDescent="0.35">
      <c r="A85" s="1">
        <v>44383</v>
      </c>
      <c r="B85">
        <v>169324778</v>
      </c>
      <c r="C85" t="s">
        <v>19</v>
      </c>
      <c r="D85" t="s">
        <v>9</v>
      </c>
      <c r="E85" t="s">
        <v>13</v>
      </c>
      <c r="F85">
        <v>600.32000000000005</v>
      </c>
    </row>
    <row r="86" spans="1:6" x14ac:dyDescent="0.35">
      <c r="A86" s="1">
        <v>44390</v>
      </c>
      <c r="B86">
        <v>182910778</v>
      </c>
      <c r="C86" t="s">
        <v>19</v>
      </c>
      <c r="D86" t="s">
        <v>9</v>
      </c>
      <c r="E86" t="s">
        <v>13</v>
      </c>
      <c r="F86">
        <v>600.32000000000005</v>
      </c>
    </row>
    <row r="87" spans="1:6" x14ac:dyDescent="0.35">
      <c r="A87" s="1">
        <v>44397</v>
      </c>
      <c r="B87">
        <v>190706778</v>
      </c>
      <c r="C87" t="s">
        <v>19</v>
      </c>
      <c r="D87" t="s">
        <v>9</v>
      </c>
      <c r="E87" t="s">
        <v>13</v>
      </c>
      <c r="F87">
        <v>600.28000000000009</v>
      </c>
    </row>
    <row r="88" spans="1:6" x14ac:dyDescent="0.35">
      <c r="A88" s="1">
        <v>44404</v>
      </c>
      <c r="B88">
        <v>197360778</v>
      </c>
      <c r="C88" t="s">
        <v>19</v>
      </c>
      <c r="D88" t="s">
        <v>9</v>
      </c>
      <c r="E88" t="s">
        <v>13</v>
      </c>
      <c r="F88">
        <v>600.28000000000009</v>
      </c>
    </row>
    <row r="89" spans="1:6" x14ac:dyDescent="0.35">
      <c r="A89" s="1">
        <v>44404</v>
      </c>
      <c r="B89">
        <v>187268</v>
      </c>
      <c r="C89" t="s">
        <v>19</v>
      </c>
      <c r="D89" t="s">
        <v>6</v>
      </c>
      <c r="E89" t="s">
        <v>13</v>
      </c>
      <c r="F89">
        <v>1600</v>
      </c>
    </row>
    <row r="90" spans="1:6" x14ac:dyDescent="0.35">
      <c r="A90" s="1">
        <v>44404</v>
      </c>
      <c r="B90">
        <v>187271</v>
      </c>
      <c r="C90" t="s">
        <v>19</v>
      </c>
      <c r="E90" t="s">
        <v>13</v>
      </c>
      <c r="F90">
        <v>153.32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EB4F9-485B-4C88-B114-A236B93ED1A6}">
  <dimension ref="A2:AG62"/>
  <sheetViews>
    <sheetView topLeftCell="A4" workbookViewId="0">
      <pane xSplit="6" ySplit="2" topLeftCell="G12" activePane="bottomRight" state="frozen"/>
      <selection activeCell="A4" sqref="A4"/>
      <selection pane="topRight" activeCell="G4" sqref="G4"/>
      <selection pane="bottomLeft" activeCell="A6" sqref="A6"/>
      <selection pane="bottomRight" activeCell="AF32" sqref="AF32"/>
    </sheetView>
  </sheetViews>
  <sheetFormatPr baseColWidth="10" defaultRowHeight="14.5" outlineLevelCol="1" x14ac:dyDescent="0.35"/>
  <cols>
    <col min="1" max="1" width="9.1796875" style="5" customWidth="1"/>
    <col min="2" max="2" width="6.81640625" customWidth="1"/>
    <col min="3" max="3" width="10.90625" style="5"/>
    <col min="4" max="4" width="37.1796875" customWidth="1"/>
    <col min="5" max="5" width="14.453125" customWidth="1"/>
    <col min="6" max="6" width="11.1796875" style="5" bestFit="1" customWidth="1"/>
    <col min="7" max="27" width="11" customWidth="1" outlineLevel="1"/>
    <col min="28" max="28" width="14.6328125" customWidth="1" outlineLevel="1"/>
    <col min="29" max="29" width="11" customWidth="1" outlineLevel="1"/>
    <col min="30" max="30" width="11.453125" bestFit="1" customWidth="1"/>
  </cols>
  <sheetData>
    <row r="2" spans="1:33" x14ac:dyDescent="0.35">
      <c r="D2" s="6" t="s">
        <v>25</v>
      </c>
      <c r="E2" s="6"/>
      <c r="F2" s="6"/>
      <c r="G2" s="6"/>
    </row>
    <row r="3" spans="1:33" x14ac:dyDescent="0.35">
      <c r="D3" s="6"/>
      <c r="E3" s="6"/>
      <c r="F3" s="6"/>
      <c r="G3" s="6"/>
    </row>
    <row r="5" spans="1:33" x14ac:dyDescent="0.35">
      <c r="A5" s="7" t="s">
        <v>26</v>
      </c>
      <c r="B5" s="8" t="s">
        <v>27</v>
      </c>
      <c r="C5" s="8" t="s">
        <v>28</v>
      </c>
      <c r="D5" s="7" t="s">
        <v>29</v>
      </c>
      <c r="E5" s="7" t="s">
        <v>30</v>
      </c>
      <c r="F5" s="7" t="s">
        <v>31</v>
      </c>
      <c r="G5" s="9">
        <v>44378</v>
      </c>
      <c r="H5" s="9">
        <v>44379</v>
      </c>
      <c r="I5" s="9">
        <v>44382</v>
      </c>
      <c r="J5" s="9">
        <v>44383</v>
      </c>
      <c r="K5" s="9">
        <v>44384</v>
      </c>
      <c r="L5" s="9">
        <v>44385</v>
      </c>
      <c r="M5" s="9">
        <v>44386</v>
      </c>
      <c r="N5" s="9">
        <v>44389</v>
      </c>
      <c r="O5" s="9">
        <v>44390</v>
      </c>
      <c r="P5" s="9">
        <v>44392</v>
      </c>
      <c r="Q5" s="9">
        <v>44393</v>
      </c>
      <c r="R5" s="9">
        <v>44396</v>
      </c>
      <c r="S5" s="9">
        <v>44397</v>
      </c>
      <c r="T5" s="9">
        <v>44398</v>
      </c>
      <c r="U5" s="9">
        <v>44399</v>
      </c>
      <c r="V5" s="9">
        <v>44400</v>
      </c>
      <c r="W5" s="9">
        <v>44403</v>
      </c>
      <c r="X5" s="9">
        <v>44404</v>
      </c>
      <c r="Y5" s="9">
        <v>44405</v>
      </c>
      <c r="Z5" s="9">
        <v>44406</v>
      </c>
      <c r="AA5" s="9">
        <v>44407</v>
      </c>
      <c r="AB5" s="9"/>
      <c r="AC5" s="9"/>
      <c r="AD5" s="10" t="s">
        <v>32</v>
      </c>
      <c r="AE5" s="10" t="s">
        <v>33</v>
      </c>
    </row>
    <row r="6" spans="1:33" x14ac:dyDescent="0.35">
      <c r="A6" s="11"/>
      <c r="B6" s="12"/>
      <c r="C6" s="13"/>
      <c r="D6" s="10"/>
      <c r="E6" s="10"/>
      <c r="F6" s="7" t="s">
        <v>34</v>
      </c>
      <c r="G6" s="14"/>
      <c r="H6" s="14"/>
      <c r="I6" s="14">
        <v>596</v>
      </c>
      <c r="J6" s="14"/>
      <c r="K6" s="14">
        <v>596</v>
      </c>
      <c r="L6" s="14"/>
      <c r="M6" s="14"/>
      <c r="N6" s="14">
        <v>596</v>
      </c>
      <c r="O6" s="14"/>
      <c r="P6" s="14">
        <v>596</v>
      </c>
      <c r="Q6" s="14"/>
      <c r="R6" s="14">
        <v>596</v>
      </c>
      <c r="S6" s="14"/>
      <c r="T6" s="14">
        <v>596</v>
      </c>
      <c r="U6" s="14"/>
      <c r="V6" s="14"/>
      <c r="W6" s="14">
        <v>596</v>
      </c>
      <c r="X6" s="14"/>
      <c r="Y6" s="14">
        <v>596</v>
      </c>
      <c r="Z6" s="14"/>
      <c r="AA6" s="14"/>
      <c r="AB6" s="14"/>
      <c r="AC6" s="14"/>
      <c r="AD6" s="15">
        <f>SUM(G6:AC6)</f>
        <v>4768</v>
      </c>
      <c r="AE6" s="15"/>
      <c r="AF6">
        <f>COUNTA(G6:AB6)</f>
        <v>8</v>
      </c>
      <c r="AG6">
        <f>AF6*5</f>
        <v>40</v>
      </c>
    </row>
    <row r="7" spans="1:33" x14ac:dyDescent="0.35">
      <c r="A7" s="11" t="s">
        <v>34</v>
      </c>
      <c r="B7" s="12" t="s">
        <v>35</v>
      </c>
      <c r="C7" s="11">
        <v>1134087</v>
      </c>
      <c r="D7" s="10" t="s">
        <v>36</v>
      </c>
      <c r="E7" s="16">
        <f>(585*1.21%)+(585*0.643%)+585</f>
        <v>595.84005000000002</v>
      </c>
      <c r="F7" s="17">
        <v>7.0000000000000007E-2</v>
      </c>
      <c r="G7" s="18">
        <v>0</v>
      </c>
      <c r="H7" s="18">
        <v>0</v>
      </c>
      <c r="I7" s="18">
        <v>41.720000000000006</v>
      </c>
      <c r="J7" s="18">
        <v>0</v>
      </c>
      <c r="K7" s="18">
        <v>41.720000000000006</v>
      </c>
      <c r="L7" s="18">
        <v>0</v>
      </c>
      <c r="M7" s="18">
        <v>0</v>
      </c>
      <c r="N7" s="18">
        <v>41.720000000000006</v>
      </c>
      <c r="O7" s="18">
        <v>0</v>
      </c>
      <c r="P7" s="18">
        <f t="shared" ref="P7:AC7" si="0">$F$7*P6</f>
        <v>41.720000000000006</v>
      </c>
      <c r="Q7" s="18">
        <f t="shared" si="0"/>
        <v>0</v>
      </c>
      <c r="R7" s="18">
        <v>41.720000000000006</v>
      </c>
      <c r="S7" s="18">
        <v>0</v>
      </c>
      <c r="T7" s="18">
        <v>41.720000000000006</v>
      </c>
      <c r="U7" s="18">
        <v>0</v>
      </c>
      <c r="V7" s="18">
        <v>0</v>
      </c>
      <c r="W7" s="18">
        <v>41.720000000000006</v>
      </c>
      <c r="X7" s="18">
        <v>0</v>
      </c>
      <c r="Y7" s="18">
        <v>41.720000000000006</v>
      </c>
      <c r="Z7" s="18">
        <v>0</v>
      </c>
      <c r="AA7" s="18">
        <v>0</v>
      </c>
      <c r="AB7" s="18">
        <f t="shared" si="0"/>
        <v>0</v>
      </c>
      <c r="AC7" s="18">
        <f t="shared" si="0"/>
        <v>0</v>
      </c>
      <c r="AD7" s="19">
        <f t="shared" ref="AD7:AD51" si="1">SUM(G7:AB7)</f>
        <v>333.76000000000005</v>
      </c>
      <c r="AE7" s="19">
        <f>((AD7/$AD$55)*$AD$56)+AD7</f>
        <v>344.84083200000003</v>
      </c>
    </row>
    <row r="8" spans="1:33" x14ac:dyDescent="0.35">
      <c r="A8" s="11" t="s">
        <v>34</v>
      </c>
      <c r="B8" s="12" t="s">
        <v>35</v>
      </c>
      <c r="C8" s="11">
        <v>1134020</v>
      </c>
      <c r="D8" s="10" t="s">
        <v>37</v>
      </c>
      <c r="E8" s="20"/>
      <c r="F8" s="21">
        <f>(1-$F$7)/4</f>
        <v>0.23249999999999998</v>
      </c>
      <c r="G8" s="18">
        <v>0</v>
      </c>
      <c r="H8" s="18">
        <v>0</v>
      </c>
      <c r="I8" s="18">
        <v>138.57</v>
      </c>
      <c r="J8" s="18">
        <v>0</v>
      </c>
      <c r="K8" s="18">
        <v>138.57</v>
      </c>
      <c r="L8" s="18">
        <v>0</v>
      </c>
      <c r="M8" s="18">
        <v>0</v>
      </c>
      <c r="N8" s="18">
        <v>138.57</v>
      </c>
      <c r="O8" s="18">
        <v>0</v>
      </c>
      <c r="P8" s="18">
        <f t="shared" ref="P8:AC8" si="2">$F$8*P6</f>
        <v>138.57</v>
      </c>
      <c r="Q8" s="18">
        <f t="shared" si="2"/>
        <v>0</v>
      </c>
      <c r="R8" s="18">
        <v>138.57</v>
      </c>
      <c r="S8" s="18">
        <v>0</v>
      </c>
      <c r="T8" s="18">
        <v>138.57</v>
      </c>
      <c r="U8" s="18">
        <v>0</v>
      </c>
      <c r="V8" s="18">
        <v>0</v>
      </c>
      <c r="W8" s="18">
        <v>138.57</v>
      </c>
      <c r="X8" s="18">
        <v>0</v>
      </c>
      <c r="Y8" s="18">
        <v>138.57</v>
      </c>
      <c r="Z8" s="18">
        <v>0</v>
      </c>
      <c r="AA8" s="18">
        <v>0</v>
      </c>
      <c r="AB8" s="18">
        <f t="shared" si="2"/>
        <v>0</v>
      </c>
      <c r="AC8" s="18">
        <f t="shared" si="2"/>
        <v>0</v>
      </c>
      <c r="AD8" s="19">
        <f t="shared" si="1"/>
        <v>1108.5599999999997</v>
      </c>
      <c r="AE8" s="19">
        <f>((AD8/$AD$55)*$AD$56)+AD8</f>
        <v>1145.3641919999998</v>
      </c>
    </row>
    <row r="9" spans="1:33" x14ac:dyDescent="0.35">
      <c r="A9" s="11" t="s">
        <v>34</v>
      </c>
      <c r="B9" s="12" t="s">
        <v>35</v>
      </c>
      <c r="C9" s="11">
        <v>1134005</v>
      </c>
      <c r="D9" s="10" t="s">
        <v>38</v>
      </c>
      <c r="E9" s="20"/>
      <c r="F9" s="21">
        <f t="shared" ref="F9:F11" si="3">(1-$F$7)/4</f>
        <v>0.23249999999999998</v>
      </c>
      <c r="G9" s="18">
        <v>0</v>
      </c>
      <c r="H9" s="18">
        <v>0</v>
      </c>
      <c r="I9" s="18">
        <v>138.57</v>
      </c>
      <c r="J9" s="18">
        <v>0</v>
      </c>
      <c r="K9" s="18">
        <v>138.57</v>
      </c>
      <c r="L9" s="18">
        <v>0</v>
      </c>
      <c r="M9" s="18">
        <v>0</v>
      </c>
      <c r="N9" s="18">
        <v>138.57</v>
      </c>
      <c r="O9" s="18">
        <v>0</v>
      </c>
      <c r="P9" s="18">
        <f t="shared" ref="P9:AC9" si="4">$F$8*P6</f>
        <v>138.57</v>
      </c>
      <c r="Q9" s="18">
        <f t="shared" si="4"/>
        <v>0</v>
      </c>
      <c r="R9" s="18">
        <v>138.57</v>
      </c>
      <c r="S9" s="18">
        <v>0</v>
      </c>
      <c r="T9" s="18">
        <v>138.57</v>
      </c>
      <c r="U9" s="18">
        <v>0</v>
      </c>
      <c r="V9" s="18">
        <v>0</v>
      </c>
      <c r="W9" s="18">
        <v>138.57</v>
      </c>
      <c r="X9" s="18">
        <v>0</v>
      </c>
      <c r="Y9" s="18">
        <v>138.57</v>
      </c>
      <c r="Z9" s="18">
        <v>0</v>
      </c>
      <c r="AA9" s="18">
        <v>0</v>
      </c>
      <c r="AB9" s="18">
        <f t="shared" si="4"/>
        <v>0</v>
      </c>
      <c r="AC9" s="18">
        <f t="shared" si="4"/>
        <v>0</v>
      </c>
      <c r="AD9" s="19">
        <f t="shared" si="1"/>
        <v>1108.5599999999997</v>
      </c>
      <c r="AE9" s="19">
        <f>((AD9/$AD$55)*$AD$56)+AD9</f>
        <v>1145.3641919999998</v>
      </c>
    </row>
    <row r="10" spans="1:33" x14ac:dyDescent="0.35">
      <c r="A10" s="11" t="s">
        <v>34</v>
      </c>
      <c r="B10" s="12" t="s">
        <v>35</v>
      </c>
      <c r="C10" s="11">
        <v>1134022</v>
      </c>
      <c r="D10" s="10" t="s">
        <v>39</v>
      </c>
      <c r="E10" s="20"/>
      <c r="F10" s="21">
        <f t="shared" si="3"/>
        <v>0.23249999999999998</v>
      </c>
      <c r="G10" s="18">
        <v>0</v>
      </c>
      <c r="H10" s="18">
        <v>0</v>
      </c>
      <c r="I10" s="18">
        <v>138.57</v>
      </c>
      <c r="J10" s="18">
        <v>0</v>
      </c>
      <c r="K10" s="18">
        <v>138.57</v>
      </c>
      <c r="L10" s="18">
        <v>0</v>
      </c>
      <c r="M10" s="18">
        <v>0</v>
      </c>
      <c r="N10" s="18">
        <v>138.57</v>
      </c>
      <c r="O10" s="18">
        <v>0</v>
      </c>
      <c r="P10" s="18">
        <f t="shared" ref="P10:AC10" si="5">$F$8*P6</f>
        <v>138.57</v>
      </c>
      <c r="Q10" s="18">
        <f t="shared" si="5"/>
        <v>0</v>
      </c>
      <c r="R10" s="18">
        <v>138.57</v>
      </c>
      <c r="S10" s="18">
        <v>0</v>
      </c>
      <c r="T10" s="18">
        <v>138.57</v>
      </c>
      <c r="U10" s="18">
        <v>0</v>
      </c>
      <c r="V10" s="18">
        <v>0</v>
      </c>
      <c r="W10" s="18">
        <v>138.57</v>
      </c>
      <c r="X10" s="18">
        <v>0</v>
      </c>
      <c r="Y10" s="18">
        <v>138.57</v>
      </c>
      <c r="Z10" s="18">
        <v>0</v>
      </c>
      <c r="AA10" s="18">
        <v>0</v>
      </c>
      <c r="AB10" s="18">
        <f t="shared" si="5"/>
        <v>0</v>
      </c>
      <c r="AC10" s="18">
        <f t="shared" si="5"/>
        <v>0</v>
      </c>
      <c r="AD10" s="19">
        <f t="shared" si="1"/>
        <v>1108.5599999999997</v>
      </c>
      <c r="AE10" s="19">
        <f>((AD10/$AD$55)*$AD$56)+AD10</f>
        <v>1145.3641919999998</v>
      </c>
    </row>
    <row r="11" spans="1:33" x14ac:dyDescent="0.35">
      <c r="A11" s="11" t="s">
        <v>34</v>
      </c>
      <c r="B11" s="12" t="s">
        <v>35</v>
      </c>
      <c r="C11" s="11">
        <v>1134085</v>
      </c>
      <c r="D11" s="10" t="s">
        <v>40</v>
      </c>
      <c r="E11" s="22"/>
      <c r="F11" s="21">
        <f t="shared" si="3"/>
        <v>0.23249999999999998</v>
      </c>
      <c r="G11" s="18">
        <v>0</v>
      </c>
      <c r="H11" s="18">
        <v>0</v>
      </c>
      <c r="I11" s="18">
        <v>138.57</v>
      </c>
      <c r="J11" s="18">
        <v>0</v>
      </c>
      <c r="K11" s="18">
        <v>138.57</v>
      </c>
      <c r="L11" s="18">
        <v>0</v>
      </c>
      <c r="M11" s="18">
        <v>0</v>
      </c>
      <c r="N11" s="18">
        <v>138.57</v>
      </c>
      <c r="O11" s="18">
        <v>0</v>
      </c>
      <c r="P11" s="18">
        <f t="shared" ref="P11:AC11" si="6">$F$8*P6</f>
        <v>138.57</v>
      </c>
      <c r="Q11" s="18">
        <f t="shared" si="6"/>
        <v>0</v>
      </c>
      <c r="R11" s="18">
        <v>138.57</v>
      </c>
      <c r="S11" s="18">
        <v>0</v>
      </c>
      <c r="T11" s="18">
        <v>138.57</v>
      </c>
      <c r="U11" s="18">
        <v>0</v>
      </c>
      <c r="V11" s="18">
        <v>0</v>
      </c>
      <c r="W11" s="18">
        <v>138.57</v>
      </c>
      <c r="X11" s="18">
        <v>0</v>
      </c>
      <c r="Y11" s="18">
        <v>138.57</v>
      </c>
      <c r="Z11" s="18">
        <v>0</v>
      </c>
      <c r="AA11" s="18">
        <v>0</v>
      </c>
      <c r="AB11" s="18">
        <f t="shared" si="6"/>
        <v>0</v>
      </c>
      <c r="AC11" s="18">
        <f t="shared" si="6"/>
        <v>0</v>
      </c>
      <c r="AD11" s="19">
        <f t="shared" si="1"/>
        <v>1108.5599999999997</v>
      </c>
      <c r="AE11" s="19">
        <f>((AD11/$AD$55)*$AD$56)+AD11</f>
        <v>1145.3641919999998</v>
      </c>
    </row>
    <row r="12" spans="1:33" x14ac:dyDescent="0.35">
      <c r="A12" s="11"/>
      <c r="B12" s="12"/>
      <c r="C12" s="11"/>
      <c r="D12" s="10"/>
      <c r="E12" s="10"/>
      <c r="F12" s="7" t="str">
        <f>A13</f>
        <v>T2</v>
      </c>
      <c r="G12" s="14"/>
      <c r="H12" s="14">
        <v>512</v>
      </c>
      <c r="I12" s="14"/>
      <c r="J12" s="14">
        <v>512</v>
      </c>
      <c r="K12" s="14"/>
      <c r="L12" s="14"/>
      <c r="M12" s="14">
        <v>512</v>
      </c>
      <c r="N12" s="14"/>
      <c r="O12" s="14">
        <v>512</v>
      </c>
      <c r="P12" s="14"/>
      <c r="Q12" s="14">
        <v>512</v>
      </c>
      <c r="R12" s="14"/>
      <c r="S12" s="14">
        <v>512</v>
      </c>
      <c r="T12" s="14"/>
      <c r="U12" s="14"/>
      <c r="V12" s="14">
        <v>512</v>
      </c>
      <c r="W12" s="14"/>
      <c r="X12" s="14">
        <v>512</v>
      </c>
      <c r="Y12" s="14"/>
      <c r="Z12" s="14"/>
      <c r="AA12" s="14">
        <v>512</v>
      </c>
      <c r="AB12" s="14"/>
      <c r="AC12" s="14"/>
      <c r="AD12" s="15">
        <f>SUM(G12:AC12)</f>
        <v>4608</v>
      </c>
      <c r="AE12" s="15"/>
      <c r="AF12">
        <f>COUNTA(G12:AB12)</f>
        <v>9</v>
      </c>
      <c r="AG12">
        <f>AF12*5</f>
        <v>45</v>
      </c>
    </row>
    <row r="13" spans="1:33" x14ac:dyDescent="0.35">
      <c r="A13" s="11" t="s">
        <v>41</v>
      </c>
      <c r="B13" s="12" t="s">
        <v>42</v>
      </c>
      <c r="C13" s="11">
        <v>1134037</v>
      </c>
      <c r="D13" s="10" t="s">
        <v>43</v>
      </c>
      <c r="E13" s="23">
        <f>(503*1.21%)+(503*0.643%)+503</f>
        <v>512.32059000000004</v>
      </c>
      <c r="F13" s="21">
        <v>0.2</v>
      </c>
      <c r="G13" s="18">
        <v>0</v>
      </c>
      <c r="H13" s="18">
        <v>102.4</v>
      </c>
      <c r="I13" s="18">
        <v>0</v>
      </c>
      <c r="J13" s="18">
        <v>102.4</v>
      </c>
      <c r="K13" s="18">
        <v>0</v>
      </c>
      <c r="L13" s="18">
        <v>0</v>
      </c>
      <c r="M13" s="18">
        <v>102.4</v>
      </c>
      <c r="N13" s="18">
        <v>0</v>
      </c>
      <c r="O13" s="18">
        <v>102.4</v>
      </c>
      <c r="P13" s="18">
        <f t="shared" ref="P13:AC13" si="7">$F$13*P12</f>
        <v>0</v>
      </c>
      <c r="Q13" s="18">
        <f t="shared" si="7"/>
        <v>102.4</v>
      </c>
      <c r="R13" s="18">
        <v>0</v>
      </c>
      <c r="S13" s="18">
        <v>102.4</v>
      </c>
      <c r="T13" s="18">
        <v>0</v>
      </c>
      <c r="U13" s="18">
        <v>0</v>
      </c>
      <c r="V13" s="18">
        <v>102.4</v>
      </c>
      <c r="W13" s="18">
        <v>0</v>
      </c>
      <c r="X13" s="18">
        <v>102.4</v>
      </c>
      <c r="Y13" s="18">
        <v>0</v>
      </c>
      <c r="Z13" s="18">
        <v>0</v>
      </c>
      <c r="AA13" s="18">
        <v>102.4</v>
      </c>
      <c r="AB13" s="18">
        <f t="shared" si="7"/>
        <v>0</v>
      </c>
      <c r="AC13" s="18">
        <f t="shared" si="7"/>
        <v>0</v>
      </c>
      <c r="AD13" s="19">
        <f t="shared" si="1"/>
        <v>921.59999999999991</v>
      </c>
      <c r="AE13" s="19">
        <f>((AD13/$AD$55)*$AD$56)+AD13</f>
        <v>952.19711999999993</v>
      </c>
    </row>
    <row r="14" spans="1:33" x14ac:dyDescent="0.35">
      <c r="A14" s="11" t="s">
        <v>41</v>
      </c>
      <c r="B14" s="12" t="s">
        <v>35</v>
      </c>
      <c r="C14" s="11">
        <v>1134124</v>
      </c>
      <c r="D14" s="10" t="s">
        <v>44</v>
      </c>
      <c r="E14" s="24"/>
      <c r="F14" s="21">
        <v>0.2</v>
      </c>
      <c r="G14" s="18">
        <v>0</v>
      </c>
      <c r="H14" s="18">
        <v>102.4</v>
      </c>
      <c r="I14" s="18">
        <v>0</v>
      </c>
      <c r="J14" s="18">
        <v>102.4</v>
      </c>
      <c r="K14" s="18">
        <v>0</v>
      </c>
      <c r="L14" s="18">
        <v>0</v>
      </c>
      <c r="M14" s="18">
        <v>102.4</v>
      </c>
      <c r="N14" s="18">
        <v>0</v>
      </c>
      <c r="O14" s="18">
        <v>102.4</v>
      </c>
      <c r="P14" s="18">
        <f t="shared" ref="P14:AC14" si="8">$F$14*P12</f>
        <v>0</v>
      </c>
      <c r="Q14" s="18">
        <f t="shared" si="8"/>
        <v>102.4</v>
      </c>
      <c r="R14" s="18">
        <v>0</v>
      </c>
      <c r="S14" s="18">
        <v>102.4</v>
      </c>
      <c r="T14" s="18">
        <v>0</v>
      </c>
      <c r="U14" s="18">
        <v>0</v>
      </c>
      <c r="V14" s="18">
        <v>102.4</v>
      </c>
      <c r="W14" s="18">
        <v>0</v>
      </c>
      <c r="X14" s="18">
        <v>102.4</v>
      </c>
      <c r="Y14" s="18">
        <v>0</v>
      </c>
      <c r="Z14" s="18">
        <v>0</v>
      </c>
      <c r="AA14" s="18">
        <v>102.4</v>
      </c>
      <c r="AB14" s="18">
        <f t="shared" si="8"/>
        <v>0</v>
      </c>
      <c r="AC14" s="18">
        <f t="shared" si="8"/>
        <v>0</v>
      </c>
      <c r="AD14" s="19">
        <f t="shared" si="1"/>
        <v>921.59999999999991</v>
      </c>
      <c r="AE14" s="19">
        <f>((AD14/$AD$55)*$AD$56)+AD14</f>
        <v>952.19711999999993</v>
      </c>
    </row>
    <row r="15" spans="1:33" x14ac:dyDescent="0.35">
      <c r="A15" s="11" t="s">
        <v>41</v>
      </c>
      <c r="B15" s="12" t="s">
        <v>35</v>
      </c>
      <c r="C15" s="11">
        <v>1134093</v>
      </c>
      <c r="D15" s="10" t="s">
        <v>45</v>
      </c>
      <c r="E15" s="24"/>
      <c r="F15" s="17">
        <v>0.4</v>
      </c>
      <c r="G15" s="18">
        <v>0</v>
      </c>
      <c r="H15" s="18">
        <v>204.8</v>
      </c>
      <c r="I15" s="18">
        <v>0</v>
      </c>
      <c r="J15" s="18">
        <v>204.8</v>
      </c>
      <c r="K15" s="18">
        <v>0</v>
      </c>
      <c r="L15" s="18">
        <v>0</v>
      </c>
      <c r="M15" s="18">
        <v>204.8</v>
      </c>
      <c r="N15" s="18">
        <v>0</v>
      </c>
      <c r="O15" s="18">
        <v>204.8</v>
      </c>
      <c r="P15" s="18">
        <f t="shared" ref="P15:AC15" si="9">$F$15*P12</f>
        <v>0</v>
      </c>
      <c r="Q15" s="18">
        <f t="shared" si="9"/>
        <v>204.8</v>
      </c>
      <c r="R15" s="18">
        <v>0</v>
      </c>
      <c r="S15" s="18">
        <v>204.8</v>
      </c>
      <c r="T15" s="18">
        <v>0</v>
      </c>
      <c r="U15" s="18">
        <v>0</v>
      </c>
      <c r="V15" s="18">
        <v>204.8</v>
      </c>
      <c r="W15" s="18">
        <v>0</v>
      </c>
      <c r="X15" s="18">
        <v>204.8</v>
      </c>
      <c r="Y15" s="18">
        <v>0</v>
      </c>
      <c r="Z15" s="18">
        <v>0</v>
      </c>
      <c r="AA15" s="18">
        <v>204.8</v>
      </c>
      <c r="AB15" s="18">
        <f t="shared" si="9"/>
        <v>0</v>
      </c>
      <c r="AC15" s="18">
        <f t="shared" si="9"/>
        <v>0</v>
      </c>
      <c r="AD15" s="19">
        <f t="shared" si="1"/>
        <v>1843.1999999999998</v>
      </c>
      <c r="AE15" s="19">
        <f>((AD15/$AD$55)*$AD$56)+AD15</f>
        <v>1904.3942399999999</v>
      </c>
    </row>
    <row r="16" spans="1:33" x14ac:dyDescent="0.35">
      <c r="A16" s="11" t="s">
        <v>41</v>
      </c>
      <c r="B16" s="12" t="s">
        <v>35</v>
      </c>
      <c r="C16" s="11">
        <v>1134125</v>
      </c>
      <c r="D16" s="10" t="s">
        <v>46</v>
      </c>
      <c r="E16" s="25"/>
      <c r="F16" s="21">
        <v>0.2</v>
      </c>
      <c r="G16" s="18">
        <v>0</v>
      </c>
      <c r="H16" s="18">
        <v>102.4</v>
      </c>
      <c r="I16" s="18">
        <v>0</v>
      </c>
      <c r="J16" s="18">
        <v>102.4</v>
      </c>
      <c r="K16" s="18">
        <v>0</v>
      </c>
      <c r="L16" s="18">
        <v>0</v>
      </c>
      <c r="M16" s="18">
        <v>102.4</v>
      </c>
      <c r="N16" s="18">
        <v>0</v>
      </c>
      <c r="O16" s="18">
        <v>102.4</v>
      </c>
      <c r="P16" s="18">
        <f t="shared" ref="P16:AC16" si="10">$F$16*P12</f>
        <v>0</v>
      </c>
      <c r="Q16" s="18">
        <f t="shared" si="10"/>
        <v>102.4</v>
      </c>
      <c r="R16" s="18">
        <v>0</v>
      </c>
      <c r="S16" s="18">
        <v>102.4</v>
      </c>
      <c r="T16" s="18">
        <v>0</v>
      </c>
      <c r="U16" s="18">
        <v>0</v>
      </c>
      <c r="V16" s="18">
        <v>102.4</v>
      </c>
      <c r="W16" s="18">
        <v>0</v>
      </c>
      <c r="X16" s="18">
        <v>102.4</v>
      </c>
      <c r="Y16" s="18">
        <v>0</v>
      </c>
      <c r="Z16" s="18">
        <v>0</v>
      </c>
      <c r="AA16" s="18">
        <v>102.4</v>
      </c>
      <c r="AB16" s="18">
        <f t="shared" si="10"/>
        <v>0</v>
      </c>
      <c r="AC16" s="18">
        <f t="shared" si="10"/>
        <v>0</v>
      </c>
      <c r="AD16" s="19">
        <f t="shared" si="1"/>
        <v>921.59999999999991</v>
      </c>
      <c r="AE16" s="19">
        <f>((AD16/$AD$55)*$AD$56)+AD16</f>
        <v>952.19711999999993</v>
      </c>
    </row>
    <row r="17" spans="1:33" x14ac:dyDescent="0.35">
      <c r="A17" s="26" t="s">
        <v>41</v>
      </c>
      <c r="B17" s="27" t="s">
        <v>47</v>
      </c>
      <c r="C17" s="26"/>
      <c r="D17" s="28" t="s">
        <v>48</v>
      </c>
      <c r="E17" s="29">
        <f>(50)</f>
        <v>50</v>
      </c>
      <c r="F17" s="30"/>
      <c r="G17" s="14"/>
      <c r="H17" s="14"/>
      <c r="I17" s="14"/>
      <c r="J17" s="14">
        <v>50</v>
      </c>
      <c r="K17" s="14"/>
      <c r="L17" s="14"/>
      <c r="M17" s="14"/>
      <c r="N17" s="14"/>
      <c r="O17" s="14">
        <v>50</v>
      </c>
      <c r="P17" s="14"/>
      <c r="Q17" s="14"/>
      <c r="R17" s="14"/>
      <c r="S17" s="14"/>
      <c r="T17" s="14"/>
      <c r="U17" s="14"/>
      <c r="V17" s="14"/>
      <c r="W17" s="14"/>
      <c r="X17" s="14">
        <v>50</v>
      </c>
      <c r="Y17" s="14"/>
      <c r="Z17" s="14"/>
      <c r="AA17" s="14"/>
      <c r="AB17" s="14"/>
      <c r="AC17" s="14"/>
      <c r="AD17" s="15">
        <f>SUM(G17:AC17)</f>
        <v>150</v>
      </c>
      <c r="AE17" s="15">
        <f>((AD17/$AD$55)*$AD$56)+AD17</f>
        <v>154.97999999999999</v>
      </c>
    </row>
    <row r="18" spans="1:33" x14ac:dyDescent="0.35">
      <c r="A18" s="11"/>
      <c r="B18" s="12"/>
      <c r="C18" s="11"/>
      <c r="D18" s="10"/>
      <c r="E18" s="10"/>
      <c r="F18" s="7" t="str">
        <f>A19</f>
        <v>T3</v>
      </c>
      <c r="G18" s="14">
        <v>461</v>
      </c>
      <c r="H18" s="14"/>
      <c r="I18" s="14">
        <v>461</v>
      </c>
      <c r="J18" s="14"/>
      <c r="K18" s="14"/>
      <c r="L18" s="14">
        <v>461</v>
      </c>
      <c r="M18" s="14"/>
      <c r="N18" s="14">
        <v>461</v>
      </c>
      <c r="O18" s="14"/>
      <c r="P18" s="14"/>
      <c r="Q18" s="14"/>
      <c r="R18" s="14">
        <v>461</v>
      </c>
      <c r="S18" s="14"/>
      <c r="T18" s="14"/>
      <c r="U18" s="14">
        <v>461</v>
      </c>
      <c r="V18" s="14"/>
      <c r="W18" s="14">
        <v>461</v>
      </c>
      <c r="X18" s="14"/>
      <c r="Y18" s="14"/>
      <c r="Z18" s="14">
        <v>461</v>
      </c>
      <c r="AA18" s="14"/>
      <c r="AB18" s="14"/>
      <c r="AC18" s="14"/>
      <c r="AD18" s="15">
        <f>SUM(G18:AC18)</f>
        <v>3688</v>
      </c>
      <c r="AE18" s="15"/>
      <c r="AF18">
        <f>COUNTA(G18:AB18)</f>
        <v>8</v>
      </c>
      <c r="AG18">
        <f>AF18*5</f>
        <v>40</v>
      </c>
    </row>
    <row r="19" spans="1:33" x14ac:dyDescent="0.35">
      <c r="A19" s="11" t="s">
        <v>49</v>
      </c>
      <c r="B19" s="12" t="s">
        <v>42</v>
      </c>
      <c r="C19" s="11">
        <v>1134053</v>
      </c>
      <c r="D19" s="10" t="s">
        <v>50</v>
      </c>
      <c r="E19" s="16">
        <v>461</v>
      </c>
      <c r="F19" s="21">
        <v>0.2</v>
      </c>
      <c r="G19" s="18">
        <v>92.2</v>
      </c>
      <c r="H19" s="18">
        <v>0</v>
      </c>
      <c r="I19" s="18">
        <v>92.2</v>
      </c>
      <c r="J19" s="18">
        <v>0</v>
      </c>
      <c r="K19" s="18">
        <v>0</v>
      </c>
      <c r="L19" s="18">
        <v>92.2</v>
      </c>
      <c r="M19" s="18">
        <v>0</v>
      </c>
      <c r="N19" s="18">
        <v>92.2</v>
      </c>
      <c r="O19" s="18">
        <v>0</v>
      </c>
      <c r="P19" s="18">
        <f t="shared" ref="P19:AC19" si="11">$F$19*P18</f>
        <v>0</v>
      </c>
      <c r="Q19" s="18">
        <f t="shared" si="11"/>
        <v>0</v>
      </c>
      <c r="R19" s="18">
        <v>92.2</v>
      </c>
      <c r="S19" s="18">
        <v>0</v>
      </c>
      <c r="T19" s="18">
        <v>0</v>
      </c>
      <c r="U19" s="18">
        <v>92.2</v>
      </c>
      <c r="V19" s="18">
        <v>0</v>
      </c>
      <c r="W19" s="18">
        <v>92.2</v>
      </c>
      <c r="X19" s="18">
        <v>0</v>
      </c>
      <c r="Y19" s="18">
        <v>0</v>
      </c>
      <c r="Z19" s="18">
        <v>92.2</v>
      </c>
      <c r="AA19" s="18">
        <v>0</v>
      </c>
      <c r="AB19" s="18">
        <f t="shared" si="11"/>
        <v>0</v>
      </c>
      <c r="AC19" s="18">
        <f t="shared" si="11"/>
        <v>0</v>
      </c>
      <c r="AD19" s="19">
        <f t="shared" si="1"/>
        <v>737.60000000000014</v>
      </c>
      <c r="AE19" s="19">
        <f>((AD19/$AD$55)*$AD$56)+AD19</f>
        <v>762.08832000000018</v>
      </c>
    </row>
    <row r="20" spans="1:33" x14ac:dyDescent="0.35">
      <c r="A20" s="11" t="s">
        <v>49</v>
      </c>
      <c r="B20" s="12" t="s">
        <v>42</v>
      </c>
      <c r="C20" s="11">
        <v>1134091</v>
      </c>
      <c r="D20" s="10" t="s">
        <v>51</v>
      </c>
      <c r="E20" s="31"/>
      <c r="F20" s="21">
        <v>0.2</v>
      </c>
      <c r="G20" s="18">
        <v>92.2</v>
      </c>
      <c r="H20" s="18">
        <v>0</v>
      </c>
      <c r="I20" s="18">
        <v>92.2</v>
      </c>
      <c r="J20" s="18">
        <v>0</v>
      </c>
      <c r="K20" s="18">
        <v>0</v>
      </c>
      <c r="L20" s="18">
        <v>92.2</v>
      </c>
      <c r="M20" s="18">
        <v>0</v>
      </c>
      <c r="N20" s="18">
        <v>92.2</v>
      </c>
      <c r="O20" s="18">
        <v>0</v>
      </c>
      <c r="P20" s="18">
        <f t="shared" ref="P20:AC20" si="12">$F$20*P18</f>
        <v>0</v>
      </c>
      <c r="Q20" s="18">
        <f t="shared" si="12"/>
        <v>0</v>
      </c>
      <c r="R20" s="18">
        <v>92.2</v>
      </c>
      <c r="S20" s="18">
        <v>0</v>
      </c>
      <c r="T20" s="18">
        <v>0</v>
      </c>
      <c r="U20" s="18">
        <v>92.2</v>
      </c>
      <c r="V20" s="18">
        <v>0</v>
      </c>
      <c r="W20" s="18">
        <v>92.2</v>
      </c>
      <c r="X20" s="18">
        <v>0</v>
      </c>
      <c r="Y20" s="18">
        <v>0</v>
      </c>
      <c r="Z20" s="18">
        <v>92.2</v>
      </c>
      <c r="AA20" s="18">
        <v>0</v>
      </c>
      <c r="AB20" s="18">
        <f t="shared" si="12"/>
        <v>0</v>
      </c>
      <c r="AC20" s="18">
        <f t="shared" si="12"/>
        <v>0</v>
      </c>
      <c r="AD20" s="19">
        <f t="shared" si="1"/>
        <v>737.60000000000014</v>
      </c>
      <c r="AE20" s="19">
        <f>((AD20/$AD$55)*$AD$56)+AD20</f>
        <v>762.08832000000018</v>
      </c>
    </row>
    <row r="21" spans="1:33" x14ac:dyDescent="0.35">
      <c r="A21" s="11" t="s">
        <v>49</v>
      </c>
      <c r="B21" s="12" t="s">
        <v>42</v>
      </c>
      <c r="C21" s="11">
        <v>1134049</v>
      </c>
      <c r="D21" s="10" t="s">
        <v>52</v>
      </c>
      <c r="E21" s="31"/>
      <c r="F21" s="21">
        <v>0.2</v>
      </c>
      <c r="G21" s="18">
        <v>92.2</v>
      </c>
      <c r="H21" s="18">
        <v>0</v>
      </c>
      <c r="I21" s="18">
        <v>92.2</v>
      </c>
      <c r="J21" s="18">
        <v>0</v>
      </c>
      <c r="K21" s="18">
        <v>0</v>
      </c>
      <c r="L21" s="18">
        <v>92.2</v>
      </c>
      <c r="M21" s="18">
        <v>0</v>
      </c>
      <c r="N21" s="18">
        <v>92.2</v>
      </c>
      <c r="O21" s="18">
        <v>0</v>
      </c>
      <c r="P21" s="18">
        <f t="shared" ref="P21:AC21" si="13">$F$21*P18</f>
        <v>0</v>
      </c>
      <c r="Q21" s="18">
        <f t="shared" si="13"/>
        <v>0</v>
      </c>
      <c r="R21" s="18">
        <v>92.2</v>
      </c>
      <c r="S21" s="18">
        <v>0</v>
      </c>
      <c r="T21" s="18">
        <v>0</v>
      </c>
      <c r="U21" s="18">
        <v>92.2</v>
      </c>
      <c r="V21" s="18">
        <v>0</v>
      </c>
      <c r="W21" s="18">
        <v>92.2</v>
      </c>
      <c r="X21" s="18">
        <v>0</v>
      </c>
      <c r="Y21" s="18">
        <v>0</v>
      </c>
      <c r="Z21" s="18">
        <v>92.2</v>
      </c>
      <c r="AA21" s="18">
        <v>0</v>
      </c>
      <c r="AB21" s="18">
        <f t="shared" si="13"/>
        <v>0</v>
      </c>
      <c r="AC21" s="18">
        <f t="shared" si="13"/>
        <v>0</v>
      </c>
      <c r="AD21" s="19">
        <f t="shared" si="1"/>
        <v>737.60000000000014</v>
      </c>
      <c r="AE21" s="19">
        <f>((AD21/$AD$55)*$AD$56)+AD21</f>
        <v>762.08832000000018</v>
      </c>
    </row>
    <row r="22" spans="1:33" x14ac:dyDescent="0.35">
      <c r="A22" s="11" t="s">
        <v>49</v>
      </c>
      <c r="B22" s="12" t="s">
        <v>42</v>
      </c>
      <c r="C22" s="11">
        <v>1134045</v>
      </c>
      <c r="D22" s="10" t="s">
        <v>53</v>
      </c>
      <c r="E22" s="31"/>
      <c r="F22" s="21">
        <v>0.2</v>
      </c>
      <c r="G22" s="18">
        <v>92.2</v>
      </c>
      <c r="H22" s="18">
        <v>0</v>
      </c>
      <c r="I22" s="18">
        <v>92.2</v>
      </c>
      <c r="J22" s="18">
        <v>0</v>
      </c>
      <c r="K22" s="18">
        <v>0</v>
      </c>
      <c r="L22" s="18">
        <v>92.2</v>
      </c>
      <c r="M22" s="18">
        <v>0</v>
      </c>
      <c r="N22" s="18">
        <v>92.2</v>
      </c>
      <c r="O22" s="18">
        <v>0</v>
      </c>
      <c r="P22" s="18">
        <f t="shared" ref="P22:AC22" si="14">$F$22*P18</f>
        <v>0</v>
      </c>
      <c r="Q22" s="18">
        <f t="shared" si="14"/>
        <v>0</v>
      </c>
      <c r="R22" s="18">
        <v>92.2</v>
      </c>
      <c r="S22" s="18">
        <v>0</v>
      </c>
      <c r="T22" s="18">
        <v>0</v>
      </c>
      <c r="U22" s="18">
        <v>92.2</v>
      </c>
      <c r="V22" s="18">
        <v>0</v>
      </c>
      <c r="W22" s="18">
        <v>92.2</v>
      </c>
      <c r="X22" s="18">
        <v>0</v>
      </c>
      <c r="Y22" s="18">
        <v>0</v>
      </c>
      <c r="Z22" s="18">
        <v>92.2</v>
      </c>
      <c r="AA22" s="18">
        <v>0</v>
      </c>
      <c r="AB22" s="18">
        <f t="shared" si="14"/>
        <v>0</v>
      </c>
      <c r="AC22" s="18">
        <f t="shared" si="14"/>
        <v>0</v>
      </c>
      <c r="AD22" s="19">
        <f t="shared" si="1"/>
        <v>737.60000000000014</v>
      </c>
      <c r="AE22" s="19">
        <f>((AD22/$AD$55)*$AD$56)+AD22</f>
        <v>762.08832000000018</v>
      </c>
    </row>
    <row r="23" spans="1:33" x14ac:dyDescent="0.35">
      <c r="A23" s="11" t="s">
        <v>49</v>
      </c>
      <c r="B23" s="12" t="s">
        <v>42</v>
      </c>
      <c r="C23" s="11">
        <v>1134075</v>
      </c>
      <c r="D23" s="10" t="s">
        <v>54</v>
      </c>
      <c r="E23" s="32"/>
      <c r="F23" s="21">
        <v>0.2</v>
      </c>
      <c r="G23" s="18">
        <v>92.2</v>
      </c>
      <c r="H23" s="18">
        <v>0</v>
      </c>
      <c r="I23" s="18">
        <v>92.2</v>
      </c>
      <c r="J23" s="18">
        <v>0</v>
      </c>
      <c r="K23" s="18">
        <v>0</v>
      </c>
      <c r="L23" s="18">
        <v>92.2</v>
      </c>
      <c r="M23" s="18">
        <v>0</v>
      </c>
      <c r="N23" s="18">
        <v>92.2</v>
      </c>
      <c r="O23" s="18">
        <v>0</v>
      </c>
      <c r="P23" s="18">
        <f t="shared" ref="P23:AC23" si="15">$F$23*P18</f>
        <v>0</v>
      </c>
      <c r="Q23" s="18">
        <f t="shared" si="15"/>
        <v>0</v>
      </c>
      <c r="R23" s="18">
        <v>92.2</v>
      </c>
      <c r="S23" s="18">
        <v>0</v>
      </c>
      <c r="T23" s="18">
        <v>0</v>
      </c>
      <c r="U23" s="18">
        <v>92.2</v>
      </c>
      <c r="V23" s="18">
        <v>0</v>
      </c>
      <c r="W23" s="18">
        <v>92.2</v>
      </c>
      <c r="X23" s="18">
        <v>0</v>
      </c>
      <c r="Y23" s="18">
        <v>0</v>
      </c>
      <c r="Z23" s="18">
        <v>92.2</v>
      </c>
      <c r="AA23" s="18">
        <v>0</v>
      </c>
      <c r="AB23" s="18">
        <f t="shared" si="15"/>
        <v>0</v>
      </c>
      <c r="AC23" s="18">
        <f t="shared" si="15"/>
        <v>0</v>
      </c>
      <c r="AD23" s="19">
        <f t="shared" si="1"/>
        <v>737.60000000000014</v>
      </c>
      <c r="AE23" s="19">
        <f>((AD23/$AD$55)*$AD$56)+AD23</f>
        <v>762.08832000000018</v>
      </c>
    </row>
    <row r="24" spans="1:33" x14ac:dyDescent="0.35">
      <c r="A24" s="11"/>
      <c r="B24" s="12"/>
      <c r="C24" s="11"/>
      <c r="D24" s="10"/>
      <c r="E24" s="10"/>
      <c r="F24" s="7" t="str">
        <f>A25</f>
        <v>T4</v>
      </c>
      <c r="G24" s="14">
        <v>495</v>
      </c>
      <c r="H24" s="14"/>
      <c r="I24" s="14"/>
      <c r="J24" s="14">
        <v>495</v>
      </c>
      <c r="K24" s="14"/>
      <c r="L24" s="14">
        <v>495</v>
      </c>
      <c r="M24" s="14"/>
      <c r="N24" s="14"/>
      <c r="O24" s="14">
        <v>495</v>
      </c>
      <c r="P24" s="14"/>
      <c r="Q24" s="14"/>
      <c r="R24" s="14"/>
      <c r="S24" s="14">
        <v>495</v>
      </c>
      <c r="T24" s="14"/>
      <c r="U24" s="14">
        <v>495</v>
      </c>
      <c r="V24" s="14"/>
      <c r="W24" s="14"/>
      <c r="X24" s="14">
        <v>495</v>
      </c>
      <c r="Y24" s="14"/>
      <c r="Z24" s="14">
        <v>495</v>
      </c>
      <c r="AA24" s="14"/>
      <c r="AB24" s="14"/>
      <c r="AC24" s="14"/>
      <c r="AD24" s="15">
        <f>SUM(G24:AC24)</f>
        <v>3960</v>
      </c>
      <c r="AE24" s="15"/>
      <c r="AF24">
        <f>COUNTA(G24:AB24)</f>
        <v>8</v>
      </c>
      <c r="AG24">
        <f>AF24*4</f>
        <v>32</v>
      </c>
    </row>
    <row r="25" spans="1:33" x14ac:dyDescent="0.35">
      <c r="A25" s="11" t="s">
        <v>55</v>
      </c>
      <c r="B25" s="12" t="s">
        <v>56</v>
      </c>
      <c r="C25" s="11">
        <v>1503</v>
      </c>
      <c r="D25" s="10" t="s">
        <v>57</v>
      </c>
      <c r="E25" s="16">
        <v>495</v>
      </c>
      <c r="F25" s="17">
        <v>0.25</v>
      </c>
      <c r="G25" s="18">
        <v>123.75</v>
      </c>
      <c r="H25" s="18">
        <v>0</v>
      </c>
      <c r="I25" s="18">
        <v>0</v>
      </c>
      <c r="J25" s="18">
        <v>123.75</v>
      </c>
      <c r="K25" s="18">
        <v>0</v>
      </c>
      <c r="L25" s="18">
        <v>123.75</v>
      </c>
      <c r="M25" s="18">
        <v>0</v>
      </c>
      <c r="N25" s="18">
        <v>0</v>
      </c>
      <c r="O25" s="18">
        <v>123.75</v>
      </c>
      <c r="P25" s="18">
        <f t="shared" ref="P25:AB25" si="16">$F$25*P24</f>
        <v>0</v>
      </c>
      <c r="Q25" s="18">
        <f t="shared" si="16"/>
        <v>0</v>
      </c>
      <c r="R25" s="18">
        <v>0</v>
      </c>
      <c r="S25" s="18">
        <v>123.75</v>
      </c>
      <c r="T25" s="18">
        <v>0</v>
      </c>
      <c r="U25" s="18">
        <v>123.75</v>
      </c>
      <c r="V25" s="18">
        <v>0</v>
      </c>
      <c r="W25" s="18">
        <v>0</v>
      </c>
      <c r="X25" s="18">
        <v>123.75</v>
      </c>
      <c r="Y25" s="18">
        <v>0</v>
      </c>
      <c r="Z25" s="18">
        <v>123.75</v>
      </c>
      <c r="AA25" s="18">
        <v>0</v>
      </c>
      <c r="AB25" s="18">
        <f t="shared" si="16"/>
        <v>0</v>
      </c>
      <c r="AC25" s="18"/>
      <c r="AD25" s="19">
        <f t="shared" si="1"/>
        <v>990</v>
      </c>
      <c r="AE25" s="19">
        <f>((AD25/$AD$55)*$AD$56)+AD25</f>
        <v>1022.8680000000001</v>
      </c>
    </row>
    <row r="26" spans="1:33" x14ac:dyDescent="0.35">
      <c r="A26" s="11" t="s">
        <v>55</v>
      </c>
      <c r="B26" s="12" t="s">
        <v>56</v>
      </c>
      <c r="C26" s="11">
        <v>1501</v>
      </c>
      <c r="D26" s="10" t="s">
        <v>58</v>
      </c>
      <c r="E26" s="31"/>
      <c r="F26" s="17">
        <v>0.35</v>
      </c>
      <c r="G26" s="18">
        <v>173.25</v>
      </c>
      <c r="H26" s="18">
        <v>0</v>
      </c>
      <c r="I26" s="18">
        <v>0</v>
      </c>
      <c r="J26" s="18">
        <v>173.25</v>
      </c>
      <c r="K26" s="18">
        <v>0</v>
      </c>
      <c r="L26" s="18">
        <v>173.25</v>
      </c>
      <c r="M26" s="18">
        <v>0</v>
      </c>
      <c r="N26" s="18">
        <v>0</v>
      </c>
      <c r="O26" s="18">
        <v>173.25</v>
      </c>
      <c r="P26" s="18">
        <f t="shared" ref="P26:AB26" si="17">$F$26*P24</f>
        <v>0</v>
      </c>
      <c r="Q26" s="18">
        <f t="shared" si="17"/>
        <v>0</v>
      </c>
      <c r="R26" s="18">
        <v>0</v>
      </c>
      <c r="S26" s="18">
        <v>173.25</v>
      </c>
      <c r="T26" s="18">
        <v>0</v>
      </c>
      <c r="U26" s="18">
        <v>173.25</v>
      </c>
      <c r="V26" s="18">
        <v>0</v>
      </c>
      <c r="W26" s="18">
        <v>0</v>
      </c>
      <c r="X26" s="18">
        <v>173.25</v>
      </c>
      <c r="Y26" s="18">
        <v>0</v>
      </c>
      <c r="Z26" s="18">
        <v>173.25</v>
      </c>
      <c r="AA26" s="18">
        <v>0</v>
      </c>
      <c r="AB26" s="18">
        <f t="shared" si="17"/>
        <v>0</v>
      </c>
      <c r="AC26" s="18"/>
      <c r="AD26" s="19">
        <f t="shared" si="1"/>
        <v>1386</v>
      </c>
      <c r="AE26" s="19">
        <f>((AD26/$AD$55)*$AD$56)+AD26</f>
        <v>1432.0152</v>
      </c>
    </row>
    <row r="27" spans="1:33" x14ac:dyDescent="0.35">
      <c r="A27" s="11" t="s">
        <v>55</v>
      </c>
      <c r="B27" s="12" t="s">
        <v>56</v>
      </c>
      <c r="C27" s="11">
        <v>1505</v>
      </c>
      <c r="D27" s="10" t="s">
        <v>59</v>
      </c>
      <c r="E27" s="31"/>
      <c r="F27" s="17">
        <v>0.2</v>
      </c>
      <c r="G27" s="18">
        <v>99</v>
      </c>
      <c r="H27" s="18">
        <v>0</v>
      </c>
      <c r="I27" s="18">
        <v>0</v>
      </c>
      <c r="J27" s="18">
        <v>99</v>
      </c>
      <c r="K27" s="18">
        <v>0</v>
      </c>
      <c r="L27" s="18">
        <v>99</v>
      </c>
      <c r="M27" s="18">
        <v>0</v>
      </c>
      <c r="N27" s="18">
        <v>0</v>
      </c>
      <c r="O27" s="18">
        <v>99</v>
      </c>
      <c r="P27" s="18">
        <f t="shared" ref="P27:AB27" si="18">$F$27*P24</f>
        <v>0</v>
      </c>
      <c r="Q27" s="18">
        <f t="shared" si="18"/>
        <v>0</v>
      </c>
      <c r="R27" s="18">
        <v>0</v>
      </c>
      <c r="S27" s="18">
        <v>99</v>
      </c>
      <c r="T27" s="18">
        <v>0</v>
      </c>
      <c r="U27" s="18">
        <v>99</v>
      </c>
      <c r="V27" s="18">
        <v>0</v>
      </c>
      <c r="W27" s="18">
        <v>0</v>
      </c>
      <c r="X27" s="18">
        <v>99</v>
      </c>
      <c r="Y27" s="18">
        <v>0</v>
      </c>
      <c r="Z27" s="18">
        <v>99</v>
      </c>
      <c r="AA27" s="18">
        <v>0</v>
      </c>
      <c r="AB27" s="18">
        <f t="shared" si="18"/>
        <v>0</v>
      </c>
      <c r="AC27" s="18"/>
      <c r="AD27" s="19">
        <f t="shared" si="1"/>
        <v>792</v>
      </c>
      <c r="AE27" s="19">
        <f>((AD27/$AD$55)*$AD$56)+AD27</f>
        <v>818.2944</v>
      </c>
    </row>
    <row r="28" spans="1:33" x14ac:dyDescent="0.35">
      <c r="A28" s="11"/>
      <c r="B28" s="33" t="s">
        <v>56</v>
      </c>
      <c r="C28" s="34"/>
      <c r="D28" s="35" t="s">
        <v>60</v>
      </c>
      <c r="E28" s="32"/>
      <c r="F28" s="17">
        <v>0.2</v>
      </c>
      <c r="G28" s="18">
        <v>99</v>
      </c>
      <c r="H28" s="18">
        <v>0</v>
      </c>
      <c r="I28" s="18">
        <v>0</v>
      </c>
      <c r="J28" s="18">
        <v>99</v>
      </c>
      <c r="K28" s="18">
        <v>0</v>
      </c>
      <c r="L28" s="18">
        <v>99</v>
      </c>
      <c r="M28" s="18">
        <v>0</v>
      </c>
      <c r="N28" s="18">
        <v>0</v>
      </c>
      <c r="O28" s="18">
        <v>99</v>
      </c>
      <c r="P28" s="18">
        <f t="shared" ref="P28:AB28" si="19">$F$28*P24</f>
        <v>0</v>
      </c>
      <c r="Q28" s="18">
        <f t="shared" si="19"/>
        <v>0</v>
      </c>
      <c r="R28" s="18">
        <v>0</v>
      </c>
      <c r="S28" s="18">
        <v>99</v>
      </c>
      <c r="T28" s="18">
        <v>0</v>
      </c>
      <c r="U28" s="18">
        <v>99</v>
      </c>
      <c r="V28" s="18">
        <v>0</v>
      </c>
      <c r="W28" s="18">
        <v>0</v>
      </c>
      <c r="X28" s="18">
        <v>99</v>
      </c>
      <c r="Y28" s="18">
        <v>0</v>
      </c>
      <c r="Z28" s="18">
        <v>99</v>
      </c>
      <c r="AA28" s="18">
        <v>0</v>
      </c>
      <c r="AB28" s="18">
        <f t="shared" si="19"/>
        <v>0</v>
      </c>
      <c r="AC28" s="18"/>
      <c r="AD28" s="19">
        <f t="shared" si="1"/>
        <v>792</v>
      </c>
      <c r="AE28" s="19">
        <f>((AD28/$AD$55)*$AD$56)+AD28</f>
        <v>818.2944</v>
      </c>
    </row>
    <row r="29" spans="1:33" x14ac:dyDescent="0.35">
      <c r="A29" s="11"/>
      <c r="B29" s="12"/>
      <c r="C29" s="11"/>
      <c r="D29" s="10"/>
      <c r="E29" s="10"/>
      <c r="F29" s="7" t="str">
        <f>A30</f>
        <v>T10</v>
      </c>
      <c r="G29" s="14"/>
      <c r="H29" s="14">
        <v>616</v>
      </c>
      <c r="I29" s="14"/>
      <c r="J29" s="14">
        <v>581</v>
      </c>
      <c r="K29" s="14"/>
      <c r="L29" s="14"/>
      <c r="M29" s="14">
        <v>616</v>
      </c>
      <c r="N29" s="14"/>
      <c r="O29" s="14">
        <v>581</v>
      </c>
      <c r="P29" s="14"/>
      <c r="Q29" s="14">
        <v>616</v>
      </c>
      <c r="R29" s="14"/>
      <c r="S29" s="14">
        <v>581</v>
      </c>
      <c r="T29" s="14"/>
      <c r="U29" s="14"/>
      <c r="V29" s="14">
        <v>616</v>
      </c>
      <c r="W29" s="14"/>
      <c r="X29" s="14">
        <v>581</v>
      </c>
      <c r="Y29" s="14"/>
      <c r="Z29" s="14"/>
      <c r="AA29" s="14">
        <v>616</v>
      </c>
      <c r="AB29" s="14"/>
      <c r="AC29" s="14"/>
      <c r="AD29" s="15">
        <f>SUM(G29:AC29)</f>
        <v>5404</v>
      </c>
      <c r="AE29" s="15"/>
      <c r="AF29">
        <f>COUNTA(G29:AB29)</f>
        <v>9</v>
      </c>
      <c r="AG29">
        <f>AF29*4</f>
        <v>36</v>
      </c>
    </row>
    <row r="30" spans="1:33" x14ac:dyDescent="0.35">
      <c r="A30" s="11" t="s">
        <v>18</v>
      </c>
      <c r="B30" s="12" t="s">
        <v>42</v>
      </c>
      <c r="C30" s="11">
        <v>1134071</v>
      </c>
      <c r="D30" s="10" t="s">
        <v>61</v>
      </c>
      <c r="E30" s="16" t="s">
        <v>62</v>
      </c>
      <c r="F30" s="17">
        <v>0.5</v>
      </c>
      <c r="G30" s="18">
        <v>0</v>
      </c>
      <c r="H30" s="18">
        <v>308</v>
      </c>
      <c r="I30" s="18">
        <v>0</v>
      </c>
      <c r="J30" s="18">
        <v>290.5</v>
      </c>
      <c r="K30" s="18">
        <v>0</v>
      </c>
      <c r="L30" s="18">
        <v>0</v>
      </c>
      <c r="M30" s="18">
        <v>308</v>
      </c>
      <c r="N30" s="18">
        <v>0</v>
      </c>
      <c r="O30" s="18">
        <v>290.5</v>
      </c>
      <c r="P30" s="18">
        <f t="shared" ref="P30:AC30" si="20">$F$30*P29</f>
        <v>0</v>
      </c>
      <c r="Q30" s="18">
        <f t="shared" si="20"/>
        <v>308</v>
      </c>
      <c r="R30" s="18">
        <v>0</v>
      </c>
      <c r="S30" s="18">
        <v>290.5</v>
      </c>
      <c r="T30" s="18">
        <v>0</v>
      </c>
      <c r="U30" s="18">
        <v>0</v>
      </c>
      <c r="V30" s="18">
        <v>308</v>
      </c>
      <c r="W30" s="18">
        <v>0</v>
      </c>
      <c r="X30" s="18">
        <v>290.5</v>
      </c>
      <c r="Y30" s="18">
        <v>0</v>
      </c>
      <c r="Z30" s="18">
        <v>0</v>
      </c>
      <c r="AA30" s="18">
        <v>308</v>
      </c>
      <c r="AB30" s="18">
        <f t="shared" si="20"/>
        <v>0</v>
      </c>
      <c r="AC30" s="18">
        <f t="shared" si="20"/>
        <v>0</v>
      </c>
      <c r="AD30" s="19">
        <f t="shared" si="1"/>
        <v>2702</v>
      </c>
      <c r="AE30" s="19">
        <f>((AD30/$AD$55)*$AD$56)+AD30</f>
        <v>2791.7064</v>
      </c>
    </row>
    <row r="31" spans="1:33" x14ac:dyDescent="0.35">
      <c r="A31" s="11" t="s">
        <v>18</v>
      </c>
      <c r="B31" s="12" t="s">
        <v>42</v>
      </c>
      <c r="C31" s="11">
        <v>1350132</v>
      </c>
      <c r="D31" s="10" t="s">
        <v>63</v>
      </c>
      <c r="E31" s="31"/>
      <c r="F31" s="21">
        <f>(1-$F$30)/3</f>
        <v>0.16666666666666666</v>
      </c>
      <c r="G31" s="18">
        <v>0</v>
      </c>
      <c r="H31" s="18">
        <v>102.66666666666666</v>
      </c>
      <c r="I31" s="18">
        <v>0</v>
      </c>
      <c r="J31" s="18">
        <v>96.833333333333329</v>
      </c>
      <c r="K31" s="18">
        <v>0</v>
      </c>
      <c r="L31" s="18">
        <v>0</v>
      </c>
      <c r="M31" s="18">
        <v>102.66666666666666</v>
      </c>
      <c r="N31" s="18">
        <v>0</v>
      </c>
      <c r="O31" s="18">
        <v>96.833333333333329</v>
      </c>
      <c r="P31" s="18">
        <f t="shared" ref="P31:AC31" si="21">$F$31*P29</f>
        <v>0</v>
      </c>
      <c r="Q31" s="18">
        <f t="shared" si="21"/>
        <v>102.66666666666666</v>
      </c>
      <c r="R31" s="18">
        <v>0</v>
      </c>
      <c r="S31" s="18">
        <v>96.833333333333329</v>
      </c>
      <c r="T31" s="18">
        <v>0</v>
      </c>
      <c r="U31" s="18">
        <v>0</v>
      </c>
      <c r="V31" s="18">
        <v>102.66666666666666</v>
      </c>
      <c r="W31" s="18">
        <v>0</v>
      </c>
      <c r="X31" s="18">
        <v>96.833333333333329</v>
      </c>
      <c r="Y31" s="18">
        <v>0</v>
      </c>
      <c r="Z31" s="18">
        <v>0</v>
      </c>
      <c r="AA31" s="18">
        <v>102.66666666666666</v>
      </c>
      <c r="AB31" s="18">
        <f t="shared" si="21"/>
        <v>0</v>
      </c>
      <c r="AC31" s="18">
        <f t="shared" si="21"/>
        <v>0</v>
      </c>
      <c r="AD31" s="19">
        <f t="shared" si="1"/>
        <v>900.66666666666663</v>
      </c>
      <c r="AE31" s="19">
        <f>((AD31/$AD$55)*$AD$56)+AD31</f>
        <v>930.56880000000001</v>
      </c>
    </row>
    <row r="32" spans="1:33" x14ac:dyDescent="0.35">
      <c r="A32" s="11" t="s">
        <v>18</v>
      </c>
      <c r="B32" s="12" t="s">
        <v>42</v>
      </c>
      <c r="C32" s="11">
        <v>1134128</v>
      </c>
      <c r="D32" s="10" t="s">
        <v>64</v>
      </c>
      <c r="E32" s="31"/>
      <c r="F32" s="21">
        <f t="shared" ref="F32" si="22">(1-$F$30)/3</f>
        <v>0.16666666666666666</v>
      </c>
      <c r="G32" s="18">
        <v>0</v>
      </c>
      <c r="H32" s="18">
        <v>102.66666666666666</v>
      </c>
      <c r="I32" s="18">
        <v>0</v>
      </c>
      <c r="J32" s="18">
        <v>96.833333333333329</v>
      </c>
      <c r="K32" s="18">
        <v>0</v>
      </c>
      <c r="L32" s="18">
        <v>0</v>
      </c>
      <c r="M32" s="18">
        <v>102.66666666666666</v>
      </c>
      <c r="N32" s="18">
        <v>0</v>
      </c>
      <c r="O32" s="18">
        <v>96.833333333333329</v>
      </c>
      <c r="P32" s="18">
        <f t="shared" ref="P32:AC32" si="23">$F$32*P29</f>
        <v>0</v>
      </c>
      <c r="Q32" s="18">
        <f t="shared" si="23"/>
        <v>102.66666666666666</v>
      </c>
      <c r="R32" s="18">
        <v>0</v>
      </c>
      <c r="S32" s="18">
        <v>96.833333333333329</v>
      </c>
      <c r="T32" s="18">
        <v>0</v>
      </c>
      <c r="U32" s="18">
        <v>0</v>
      </c>
      <c r="V32" s="18">
        <v>102.66666666666666</v>
      </c>
      <c r="W32" s="18">
        <v>0</v>
      </c>
      <c r="X32" s="18">
        <v>96.833333333333329</v>
      </c>
      <c r="Y32" s="18">
        <v>0</v>
      </c>
      <c r="Z32" s="18">
        <v>0</v>
      </c>
      <c r="AA32" s="18">
        <v>102.66666666666666</v>
      </c>
      <c r="AB32" s="18">
        <f t="shared" si="23"/>
        <v>0</v>
      </c>
      <c r="AC32" s="18">
        <f t="shared" si="23"/>
        <v>0</v>
      </c>
      <c r="AD32" s="19">
        <f t="shared" si="1"/>
        <v>900.66666666666663</v>
      </c>
      <c r="AE32" s="19">
        <f>((AD32/$AD$55)*$AD$56)+AD32</f>
        <v>930.56880000000001</v>
      </c>
    </row>
    <row r="33" spans="1:33" x14ac:dyDescent="0.35">
      <c r="A33" s="11" t="s">
        <v>18</v>
      </c>
      <c r="B33" s="12" t="s">
        <v>42</v>
      </c>
      <c r="C33" s="11">
        <v>1134055</v>
      </c>
      <c r="D33" s="10" t="s">
        <v>65</v>
      </c>
      <c r="E33" s="32"/>
      <c r="F33" s="21">
        <f>(1-$F$30)/3</f>
        <v>0.16666666666666666</v>
      </c>
      <c r="G33" s="18">
        <v>0</v>
      </c>
      <c r="H33" s="18">
        <v>102.66666666666666</v>
      </c>
      <c r="I33" s="18">
        <v>0</v>
      </c>
      <c r="J33" s="18">
        <v>96.833333333333329</v>
      </c>
      <c r="K33" s="18">
        <v>0</v>
      </c>
      <c r="L33" s="18">
        <v>0</v>
      </c>
      <c r="M33" s="18">
        <v>102.66666666666666</v>
      </c>
      <c r="N33" s="18">
        <v>0</v>
      </c>
      <c r="O33" s="18">
        <v>96.833333333333329</v>
      </c>
      <c r="P33" s="18">
        <f t="shared" ref="P33:AC33" si="24">$F$33*P29</f>
        <v>0</v>
      </c>
      <c r="Q33" s="18">
        <f t="shared" si="24"/>
        <v>102.66666666666666</v>
      </c>
      <c r="R33" s="18">
        <v>0</v>
      </c>
      <c r="S33" s="18">
        <v>96.833333333333329</v>
      </c>
      <c r="T33" s="18">
        <v>0</v>
      </c>
      <c r="U33" s="18">
        <v>0</v>
      </c>
      <c r="V33" s="18">
        <v>102.66666666666666</v>
      </c>
      <c r="W33" s="18">
        <v>0</v>
      </c>
      <c r="X33" s="18">
        <v>96.833333333333329</v>
      </c>
      <c r="Y33" s="18">
        <v>0</v>
      </c>
      <c r="Z33" s="18">
        <v>0</v>
      </c>
      <c r="AA33" s="18">
        <v>102.66666666666666</v>
      </c>
      <c r="AB33" s="18">
        <f t="shared" si="24"/>
        <v>0</v>
      </c>
      <c r="AC33" s="18">
        <f t="shared" si="24"/>
        <v>0</v>
      </c>
      <c r="AD33" s="19">
        <f t="shared" si="1"/>
        <v>900.66666666666663</v>
      </c>
      <c r="AE33" s="19">
        <f>((AD33/$AD$55)*$AD$56)+AD33</f>
        <v>930.56880000000001</v>
      </c>
    </row>
    <row r="34" spans="1:33" x14ac:dyDescent="0.35">
      <c r="A34" s="11"/>
      <c r="B34" s="12"/>
      <c r="C34" s="11"/>
      <c r="D34" s="10"/>
      <c r="E34" s="10"/>
      <c r="F34" s="7" t="str">
        <f>A35</f>
        <v>T5</v>
      </c>
      <c r="G34" s="14"/>
      <c r="H34" s="14">
        <v>577</v>
      </c>
      <c r="I34" s="14"/>
      <c r="J34" s="14"/>
      <c r="K34" s="14">
        <v>577</v>
      </c>
      <c r="L34" s="14"/>
      <c r="M34" s="14">
        <v>577</v>
      </c>
      <c r="N34" s="14"/>
      <c r="O34" s="14"/>
      <c r="P34" s="14">
        <v>577</v>
      </c>
      <c r="Q34" s="14">
        <v>577</v>
      </c>
      <c r="R34" s="14"/>
      <c r="S34" s="14"/>
      <c r="T34" s="14">
        <v>577</v>
      </c>
      <c r="U34" s="14"/>
      <c r="V34" s="14">
        <v>577</v>
      </c>
      <c r="W34" s="14"/>
      <c r="X34" s="14"/>
      <c r="Y34" s="14">
        <v>577</v>
      </c>
      <c r="Z34" s="14"/>
      <c r="AA34" s="14">
        <v>577</v>
      </c>
      <c r="AB34" s="14"/>
      <c r="AC34" s="14"/>
      <c r="AD34" s="15">
        <f>SUM(G34:AC34)</f>
        <v>5193</v>
      </c>
      <c r="AE34" s="15"/>
      <c r="AF34">
        <f>COUNTA(G34:AB34)</f>
        <v>9</v>
      </c>
      <c r="AG34">
        <f>AF34*4</f>
        <v>36</v>
      </c>
    </row>
    <row r="35" spans="1:33" x14ac:dyDescent="0.35">
      <c r="A35" s="11" t="s">
        <v>66</v>
      </c>
      <c r="B35" s="12"/>
      <c r="C35" s="11">
        <v>1134069</v>
      </c>
      <c r="D35" s="10" t="s">
        <v>67</v>
      </c>
      <c r="E35" s="16">
        <v>577</v>
      </c>
      <c r="F35" s="21">
        <f>(1-$F$38)/3</f>
        <v>0.19999999999999998</v>
      </c>
      <c r="G35" s="18">
        <v>0</v>
      </c>
      <c r="H35" s="18">
        <v>115.39999999999999</v>
      </c>
      <c r="I35" s="18">
        <v>0</v>
      </c>
      <c r="J35" s="18">
        <v>0</v>
      </c>
      <c r="K35" s="18">
        <v>115.39999999999999</v>
      </c>
      <c r="L35" s="18">
        <v>0</v>
      </c>
      <c r="M35" s="18">
        <v>115.39999999999999</v>
      </c>
      <c r="N35" s="18">
        <v>0</v>
      </c>
      <c r="O35" s="18">
        <v>0</v>
      </c>
      <c r="P35" s="18">
        <f t="shared" ref="P35:AB35" si="25">$F$35*P34</f>
        <v>115.39999999999999</v>
      </c>
      <c r="Q35" s="18">
        <f t="shared" si="25"/>
        <v>115.39999999999999</v>
      </c>
      <c r="R35" s="18">
        <v>0</v>
      </c>
      <c r="S35" s="18">
        <v>0</v>
      </c>
      <c r="T35" s="18">
        <v>115.39999999999999</v>
      </c>
      <c r="U35" s="18">
        <v>0</v>
      </c>
      <c r="V35" s="18">
        <v>115.39999999999999</v>
      </c>
      <c r="W35" s="18">
        <v>0</v>
      </c>
      <c r="X35" s="18">
        <v>0</v>
      </c>
      <c r="Y35" s="18">
        <v>115.39999999999999</v>
      </c>
      <c r="Z35" s="18">
        <v>0</v>
      </c>
      <c r="AA35" s="18">
        <v>115.39999999999999</v>
      </c>
      <c r="AB35" s="18">
        <f t="shared" si="25"/>
        <v>0</v>
      </c>
      <c r="AC35" s="18"/>
      <c r="AD35" s="19">
        <f t="shared" si="1"/>
        <v>1038.5999999999999</v>
      </c>
      <c r="AE35" s="19">
        <f>((AD35/$AD$55)*$AD$56)+AD35</f>
        <v>1073.08152</v>
      </c>
    </row>
    <row r="36" spans="1:33" x14ac:dyDescent="0.35">
      <c r="A36" s="11" t="s">
        <v>66</v>
      </c>
      <c r="B36" s="12" t="s">
        <v>42</v>
      </c>
      <c r="C36" s="11">
        <v>1134047</v>
      </c>
      <c r="D36" s="10" t="s">
        <v>68</v>
      </c>
      <c r="E36" s="31"/>
      <c r="F36" s="21">
        <f t="shared" ref="F36" si="26">(1-$F$38)/3</f>
        <v>0.19999999999999998</v>
      </c>
      <c r="G36" s="18">
        <v>0</v>
      </c>
      <c r="H36" s="18">
        <v>115.39999999999999</v>
      </c>
      <c r="I36" s="18">
        <v>0</v>
      </c>
      <c r="J36" s="18">
        <v>0</v>
      </c>
      <c r="K36" s="18">
        <v>115.39999999999999</v>
      </c>
      <c r="L36" s="18">
        <v>0</v>
      </c>
      <c r="M36" s="18">
        <v>115.39999999999999</v>
      </c>
      <c r="N36" s="18">
        <v>0</v>
      </c>
      <c r="O36" s="18">
        <v>0</v>
      </c>
      <c r="P36" s="18">
        <f t="shared" ref="P36:AB36" si="27">$F$36*P34</f>
        <v>115.39999999999999</v>
      </c>
      <c r="Q36" s="18">
        <f t="shared" si="27"/>
        <v>115.39999999999999</v>
      </c>
      <c r="R36" s="18">
        <v>0</v>
      </c>
      <c r="S36" s="18">
        <v>0</v>
      </c>
      <c r="T36" s="18">
        <v>115.39999999999999</v>
      </c>
      <c r="U36" s="18">
        <v>0</v>
      </c>
      <c r="V36" s="18">
        <v>115.39999999999999</v>
      </c>
      <c r="W36" s="18">
        <v>0</v>
      </c>
      <c r="X36" s="18">
        <v>0</v>
      </c>
      <c r="Y36" s="18">
        <v>115.39999999999999</v>
      </c>
      <c r="Z36" s="18">
        <v>0</v>
      </c>
      <c r="AA36" s="18">
        <v>115.39999999999999</v>
      </c>
      <c r="AB36" s="18">
        <f t="shared" si="27"/>
        <v>0</v>
      </c>
      <c r="AC36" s="18"/>
      <c r="AD36" s="19">
        <f t="shared" si="1"/>
        <v>1038.5999999999999</v>
      </c>
      <c r="AE36" s="19">
        <f>((AD36/$AD$55)*$AD$56)+AD36</f>
        <v>1073.08152</v>
      </c>
    </row>
    <row r="37" spans="1:33" x14ac:dyDescent="0.35">
      <c r="A37" s="11" t="s">
        <v>66</v>
      </c>
      <c r="B37" s="12" t="s">
        <v>42</v>
      </c>
      <c r="C37" s="11">
        <v>1134057</v>
      </c>
      <c r="D37" s="10" t="s">
        <v>69</v>
      </c>
      <c r="E37" s="31"/>
      <c r="F37" s="21">
        <f>(1-$F$38)/3</f>
        <v>0.19999999999999998</v>
      </c>
      <c r="G37" s="18">
        <v>0</v>
      </c>
      <c r="H37" s="18">
        <v>115.39999999999999</v>
      </c>
      <c r="I37" s="18">
        <v>0</v>
      </c>
      <c r="J37" s="18">
        <v>0</v>
      </c>
      <c r="K37" s="18">
        <v>115.39999999999999</v>
      </c>
      <c r="L37" s="18">
        <v>0</v>
      </c>
      <c r="M37" s="18">
        <v>115.39999999999999</v>
      </c>
      <c r="N37" s="18">
        <v>0</v>
      </c>
      <c r="O37" s="18">
        <v>0</v>
      </c>
      <c r="P37" s="18">
        <f t="shared" ref="P37:AB37" si="28">$F$37*P34</f>
        <v>115.39999999999999</v>
      </c>
      <c r="Q37" s="18">
        <f t="shared" si="28"/>
        <v>115.39999999999999</v>
      </c>
      <c r="R37" s="18">
        <v>0</v>
      </c>
      <c r="S37" s="18">
        <v>0</v>
      </c>
      <c r="T37" s="18">
        <v>115.39999999999999</v>
      </c>
      <c r="U37" s="18">
        <v>0</v>
      </c>
      <c r="V37" s="18">
        <v>115.39999999999999</v>
      </c>
      <c r="W37" s="18">
        <v>0</v>
      </c>
      <c r="X37" s="18">
        <v>0</v>
      </c>
      <c r="Y37" s="18">
        <v>115.39999999999999</v>
      </c>
      <c r="Z37" s="18">
        <v>0</v>
      </c>
      <c r="AA37" s="18">
        <v>115.39999999999999</v>
      </c>
      <c r="AB37" s="18">
        <f t="shared" si="28"/>
        <v>0</v>
      </c>
      <c r="AC37" s="18"/>
      <c r="AD37" s="19">
        <f t="shared" si="1"/>
        <v>1038.5999999999999</v>
      </c>
      <c r="AE37" s="19">
        <f>((AD37/$AD$55)*$AD$56)+AD37</f>
        <v>1073.08152</v>
      </c>
    </row>
    <row r="38" spans="1:33" x14ac:dyDescent="0.35">
      <c r="A38" s="11" t="s">
        <v>66</v>
      </c>
      <c r="B38" s="12" t="s">
        <v>42</v>
      </c>
      <c r="C38" s="11">
        <v>1134095</v>
      </c>
      <c r="D38" s="10" t="s">
        <v>70</v>
      </c>
      <c r="E38" s="32"/>
      <c r="F38" s="17">
        <v>0.4</v>
      </c>
      <c r="G38" s="18">
        <v>0</v>
      </c>
      <c r="H38" s="18">
        <v>230.8</v>
      </c>
      <c r="I38" s="18">
        <v>0</v>
      </c>
      <c r="J38" s="18">
        <v>0</v>
      </c>
      <c r="K38" s="18">
        <v>230.8</v>
      </c>
      <c r="L38" s="18">
        <v>0</v>
      </c>
      <c r="M38" s="18">
        <v>230.8</v>
      </c>
      <c r="N38" s="18">
        <v>0</v>
      </c>
      <c r="O38" s="18">
        <v>0</v>
      </c>
      <c r="P38" s="18">
        <f t="shared" ref="P38:AB38" si="29">$F$38*P34</f>
        <v>230.8</v>
      </c>
      <c r="Q38" s="18">
        <f t="shared" si="29"/>
        <v>230.8</v>
      </c>
      <c r="R38" s="18">
        <v>0</v>
      </c>
      <c r="S38" s="18">
        <v>0</v>
      </c>
      <c r="T38" s="18">
        <v>230.8</v>
      </c>
      <c r="U38" s="18">
        <v>0</v>
      </c>
      <c r="V38" s="18">
        <v>230.8</v>
      </c>
      <c r="W38" s="18">
        <v>0</v>
      </c>
      <c r="X38" s="18">
        <v>0</v>
      </c>
      <c r="Y38" s="18">
        <v>230.8</v>
      </c>
      <c r="Z38" s="18">
        <v>0</v>
      </c>
      <c r="AA38" s="18">
        <v>230.8</v>
      </c>
      <c r="AB38" s="18">
        <f t="shared" si="29"/>
        <v>0</v>
      </c>
      <c r="AC38" s="18"/>
      <c r="AD38" s="19">
        <f t="shared" si="1"/>
        <v>2077.1999999999998</v>
      </c>
      <c r="AE38" s="19">
        <f>((AD38/$AD$55)*$AD$56)+AD38</f>
        <v>2146.1630399999999</v>
      </c>
    </row>
    <row r="39" spans="1:33" x14ac:dyDescent="0.35">
      <c r="A39" s="11"/>
      <c r="B39" s="12"/>
      <c r="C39" s="11"/>
      <c r="D39" s="10"/>
      <c r="E39" s="10"/>
      <c r="F39" s="7" t="str">
        <f>A40</f>
        <v>T6</v>
      </c>
      <c r="G39" s="14"/>
      <c r="H39" s="14"/>
      <c r="I39" s="14">
        <v>713</v>
      </c>
      <c r="J39" s="14"/>
      <c r="K39" s="14">
        <v>713</v>
      </c>
      <c r="L39" s="14"/>
      <c r="M39" s="14"/>
      <c r="N39" s="14">
        <v>713</v>
      </c>
      <c r="O39" s="14"/>
      <c r="P39" s="14"/>
      <c r="Q39" s="14"/>
      <c r="R39" s="14">
        <v>713</v>
      </c>
      <c r="S39" s="14"/>
      <c r="T39" s="14">
        <v>713</v>
      </c>
      <c r="U39" s="14"/>
      <c r="V39" s="14"/>
      <c r="W39" s="14">
        <v>713</v>
      </c>
      <c r="X39" s="14"/>
      <c r="Y39" s="14">
        <v>713</v>
      </c>
      <c r="Z39" s="14"/>
      <c r="AA39" s="14"/>
      <c r="AB39" s="14"/>
      <c r="AC39" s="14"/>
      <c r="AD39" s="15">
        <f>SUM(G39:AC39)</f>
        <v>4991</v>
      </c>
      <c r="AE39" s="15"/>
      <c r="AF39">
        <f>COUNTA(G39:AB39)</f>
        <v>7</v>
      </c>
      <c r="AG39">
        <f>AF39*4</f>
        <v>28</v>
      </c>
    </row>
    <row r="40" spans="1:33" x14ac:dyDescent="0.35">
      <c r="A40" s="11" t="s">
        <v>71</v>
      </c>
      <c r="B40" s="12" t="s">
        <v>42</v>
      </c>
      <c r="C40" s="11">
        <v>1134067</v>
      </c>
      <c r="D40" s="10" t="s">
        <v>72</v>
      </c>
      <c r="E40" s="16">
        <v>713</v>
      </c>
      <c r="F40" s="17">
        <v>0.4</v>
      </c>
      <c r="G40" s="18">
        <v>0</v>
      </c>
      <c r="H40" s="18">
        <v>0</v>
      </c>
      <c r="I40" s="18">
        <v>285.2</v>
      </c>
      <c r="J40" s="18">
        <v>0</v>
      </c>
      <c r="K40" s="18">
        <v>285.2</v>
      </c>
      <c r="L40" s="18">
        <v>0</v>
      </c>
      <c r="M40" s="18">
        <v>0</v>
      </c>
      <c r="N40" s="18">
        <v>285.2</v>
      </c>
      <c r="O40" s="18">
        <v>0</v>
      </c>
      <c r="P40" s="18">
        <f t="shared" ref="P40:AB40" si="30">$F$40*P39</f>
        <v>0</v>
      </c>
      <c r="Q40" s="18">
        <f t="shared" si="30"/>
        <v>0</v>
      </c>
      <c r="R40" s="18">
        <v>285.2</v>
      </c>
      <c r="S40" s="18">
        <v>0</v>
      </c>
      <c r="T40" s="18">
        <v>285.2</v>
      </c>
      <c r="U40" s="18">
        <v>0</v>
      </c>
      <c r="V40" s="18">
        <v>0</v>
      </c>
      <c r="W40" s="18">
        <v>285.2</v>
      </c>
      <c r="X40" s="18">
        <v>0</v>
      </c>
      <c r="Y40" s="18">
        <v>285.2</v>
      </c>
      <c r="Z40" s="18">
        <v>0</v>
      </c>
      <c r="AA40" s="18">
        <v>0</v>
      </c>
      <c r="AB40" s="18">
        <f t="shared" si="30"/>
        <v>0</v>
      </c>
      <c r="AC40" s="18"/>
      <c r="AD40" s="19">
        <f t="shared" si="1"/>
        <v>1996.4</v>
      </c>
      <c r="AE40" s="19">
        <f>((AD40/$AD$55)*$AD$56)+AD40</f>
        <v>2062.68048</v>
      </c>
    </row>
    <row r="41" spans="1:33" x14ac:dyDescent="0.35">
      <c r="A41" s="11" t="s">
        <v>71</v>
      </c>
      <c r="B41" s="12" t="s">
        <v>42</v>
      </c>
      <c r="C41" s="11">
        <v>1134028</v>
      </c>
      <c r="D41" s="10" t="s">
        <v>73</v>
      </c>
      <c r="E41" s="31"/>
      <c r="F41" s="17">
        <v>0.3</v>
      </c>
      <c r="G41" s="18">
        <v>0</v>
      </c>
      <c r="H41" s="18">
        <v>0</v>
      </c>
      <c r="I41" s="18">
        <v>213.9</v>
      </c>
      <c r="J41" s="18">
        <v>0</v>
      </c>
      <c r="K41" s="18">
        <v>213.9</v>
      </c>
      <c r="L41" s="18">
        <v>0</v>
      </c>
      <c r="M41" s="18">
        <v>0</v>
      </c>
      <c r="N41" s="18">
        <v>213.9</v>
      </c>
      <c r="O41" s="18">
        <v>0</v>
      </c>
      <c r="P41" s="18">
        <f t="shared" ref="P41:AB41" si="31">$F$41*P39</f>
        <v>0</v>
      </c>
      <c r="Q41" s="18">
        <f t="shared" si="31"/>
        <v>0</v>
      </c>
      <c r="R41" s="18">
        <v>213.9</v>
      </c>
      <c r="S41" s="18">
        <v>0</v>
      </c>
      <c r="T41" s="18">
        <v>213.9</v>
      </c>
      <c r="U41" s="18">
        <v>0</v>
      </c>
      <c r="V41" s="18">
        <v>0</v>
      </c>
      <c r="W41" s="18">
        <v>213.9</v>
      </c>
      <c r="X41" s="18">
        <v>0</v>
      </c>
      <c r="Y41" s="18">
        <v>213.9</v>
      </c>
      <c r="Z41" s="18">
        <v>0</v>
      </c>
      <c r="AA41" s="18">
        <v>0</v>
      </c>
      <c r="AB41" s="18">
        <f t="shared" si="31"/>
        <v>0</v>
      </c>
      <c r="AC41" s="18"/>
      <c r="AD41" s="19">
        <f t="shared" si="1"/>
        <v>1497.3000000000002</v>
      </c>
      <c r="AE41" s="19">
        <f>((AD41/$AD$55)*$AD$56)+AD41</f>
        <v>1547.0103600000002</v>
      </c>
    </row>
    <row r="42" spans="1:33" x14ac:dyDescent="0.35">
      <c r="A42" s="11" t="s">
        <v>71</v>
      </c>
      <c r="B42" s="12" t="s">
        <v>42</v>
      </c>
      <c r="C42" s="11">
        <v>1134031</v>
      </c>
      <c r="D42" s="10" t="s">
        <v>74</v>
      </c>
      <c r="E42" s="32"/>
      <c r="F42" s="17">
        <v>0.3</v>
      </c>
      <c r="G42" s="18">
        <v>0</v>
      </c>
      <c r="H42" s="18">
        <v>0</v>
      </c>
      <c r="I42" s="18">
        <v>213.9</v>
      </c>
      <c r="J42" s="18">
        <v>0</v>
      </c>
      <c r="K42" s="18">
        <v>213.9</v>
      </c>
      <c r="L42" s="18">
        <v>0</v>
      </c>
      <c r="M42" s="18">
        <v>0</v>
      </c>
      <c r="N42" s="18">
        <v>213.9</v>
      </c>
      <c r="O42" s="18">
        <v>0</v>
      </c>
      <c r="P42" s="18">
        <f t="shared" ref="P42:AB42" si="32">$F$42*P39</f>
        <v>0</v>
      </c>
      <c r="Q42" s="18">
        <f t="shared" si="32"/>
        <v>0</v>
      </c>
      <c r="R42" s="18">
        <v>213.9</v>
      </c>
      <c r="S42" s="18">
        <v>0</v>
      </c>
      <c r="T42" s="18">
        <v>213.9</v>
      </c>
      <c r="U42" s="18">
        <v>0</v>
      </c>
      <c r="V42" s="18">
        <v>0</v>
      </c>
      <c r="W42" s="18">
        <v>213.9</v>
      </c>
      <c r="X42" s="18">
        <v>0</v>
      </c>
      <c r="Y42" s="18">
        <v>213.9</v>
      </c>
      <c r="Z42" s="18">
        <v>0</v>
      </c>
      <c r="AA42" s="18">
        <v>0</v>
      </c>
      <c r="AB42" s="18">
        <f t="shared" si="32"/>
        <v>0</v>
      </c>
      <c r="AC42" s="18"/>
      <c r="AD42" s="19">
        <f t="shared" si="1"/>
        <v>1497.3000000000002</v>
      </c>
      <c r="AE42" s="19">
        <f>((AD42/$AD$55)*$AD$56)+AD42</f>
        <v>1547.0103600000002</v>
      </c>
    </row>
    <row r="43" spans="1:33" x14ac:dyDescent="0.35">
      <c r="A43" s="11"/>
      <c r="B43" s="12"/>
      <c r="C43" s="11"/>
      <c r="D43" s="10"/>
      <c r="E43" s="10"/>
      <c r="F43" s="7" t="str">
        <f>A44</f>
        <v>T7</v>
      </c>
      <c r="G43" s="14"/>
      <c r="H43" s="14"/>
      <c r="I43" s="14">
        <v>428</v>
      </c>
      <c r="J43" s="14"/>
      <c r="K43" s="14">
        <v>428</v>
      </c>
      <c r="L43" s="14"/>
      <c r="M43" s="14"/>
      <c r="N43" s="14">
        <v>428</v>
      </c>
      <c r="O43" s="14"/>
      <c r="P43" s="14"/>
      <c r="Q43" s="14"/>
      <c r="R43" s="14">
        <v>428</v>
      </c>
      <c r="S43" s="14"/>
      <c r="T43" s="14">
        <v>428</v>
      </c>
      <c r="U43" s="14"/>
      <c r="V43" s="14"/>
      <c r="W43" s="14">
        <v>428</v>
      </c>
      <c r="X43" s="14"/>
      <c r="Y43" s="14">
        <v>428</v>
      </c>
      <c r="Z43" s="14"/>
      <c r="AA43" s="14"/>
      <c r="AB43" s="14"/>
      <c r="AC43" s="14"/>
      <c r="AD43" s="15">
        <f>SUM(G43:AC43)</f>
        <v>2996</v>
      </c>
      <c r="AE43" s="15"/>
      <c r="AF43">
        <f>COUNTA(G43:AB43)</f>
        <v>7</v>
      </c>
      <c r="AG43">
        <f>AF43*6</f>
        <v>42</v>
      </c>
    </row>
    <row r="44" spans="1:33" x14ac:dyDescent="0.35">
      <c r="A44" s="11" t="s">
        <v>75</v>
      </c>
      <c r="B44" s="12" t="s">
        <v>42</v>
      </c>
      <c r="C44" s="11">
        <v>1134065</v>
      </c>
      <c r="D44" s="10" t="s">
        <v>76</v>
      </c>
      <c r="E44" s="16">
        <v>428</v>
      </c>
      <c r="F44" s="21">
        <f>(1-$F$45)/5</f>
        <v>0.08</v>
      </c>
      <c r="G44" s="18">
        <v>0</v>
      </c>
      <c r="H44" s="18">
        <v>0</v>
      </c>
      <c r="I44" s="18">
        <v>34.24</v>
      </c>
      <c r="J44" s="18">
        <v>0</v>
      </c>
      <c r="K44" s="18">
        <v>34.24</v>
      </c>
      <c r="L44" s="18">
        <v>0</v>
      </c>
      <c r="M44" s="18">
        <v>0</v>
      </c>
      <c r="N44" s="18">
        <v>34.24</v>
      </c>
      <c r="O44" s="18">
        <v>0</v>
      </c>
      <c r="P44" s="18">
        <f t="shared" ref="P44:AB44" si="33">$F$44*P43</f>
        <v>0</v>
      </c>
      <c r="Q44" s="18">
        <f t="shared" si="33"/>
        <v>0</v>
      </c>
      <c r="R44" s="18">
        <v>34.24</v>
      </c>
      <c r="S44" s="18">
        <v>0</v>
      </c>
      <c r="T44" s="18">
        <v>34.24</v>
      </c>
      <c r="U44" s="18">
        <v>0</v>
      </c>
      <c r="V44" s="18">
        <v>0</v>
      </c>
      <c r="W44" s="18">
        <v>34.24</v>
      </c>
      <c r="X44" s="18">
        <v>0</v>
      </c>
      <c r="Y44" s="18">
        <v>34.24</v>
      </c>
      <c r="Z44" s="18">
        <v>0</v>
      </c>
      <c r="AA44" s="18">
        <v>0</v>
      </c>
      <c r="AB44" s="18">
        <f t="shared" si="33"/>
        <v>0</v>
      </c>
      <c r="AC44" s="18"/>
      <c r="AD44" s="19">
        <f t="shared" si="1"/>
        <v>239.68000000000004</v>
      </c>
      <c r="AE44" s="19">
        <f t="shared" ref="AE44:AE49" si="34">((AD44/$AD$55)*$AD$56)+AD44</f>
        <v>247.63737600000005</v>
      </c>
    </row>
    <row r="45" spans="1:33" x14ac:dyDescent="0.35">
      <c r="A45" s="11" t="s">
        <v>75</v>
      </c>
      <c r="B45" s="12" t="s">
        <v>42</v>
      </c>
      <c r="C45" s="11">
        <v>1134041</v>
      </c>
      <c r="D45" s="10" t="s">
        <v>77</v>
      </c>
      <c r="E45" s="31"/>
      <c r="F45" s="17">
        <v>0.6</v>
      </c>
      <c r="G45" s="18">
        <v>0</v>
      </c>
      <c r="H45" s="18">
        <v>0</v>
      </c>
      <c r="I45" s="18">
        <v>256.8</v>
      </c>
      <c r="J45" s="18">
        <v>0</v>
      </c>
      <c r="K45" s="18">
        <v>256.8</v>
      </c>
      <c r="L45" s="18">
        <v>0</v>
      </c>
      <c r="M45" s="18">
        <v>0</v>
      </c>
      <c r="N45" s="18">
        <v>256.8</v>
      </c>
      <c r="O45" s="18">
        <v>0</v>
      </c>
      <c r="P45" s="18">
        <f t="shared" ref="P45:AB45" si="35">$F$45*P43</f>
        <v>0</v>
      </c>
      <c r="Q45" s="18">
        <f t="shared" si="35"/>
        <v>0</v>
      </c>
      <c r="R45" s="18">
        <v>256.8</v>
      </c>
      <c r="S45" s="18">
        <v>0</v>
      </c>
      <c r="T45" s="18">
        <v>256.8</v>
      </c>
      <c r="U45" s="18">
        <v>0</v>
      </c>
      <c r="V45" s="18">
        <v>0</v>
      </c>
      <c r="W45" s="18">
        <v>256.8</v>
      </c>
      <c r="X45" s="18">
        <v>0</v>
      </c>
      <c r="Y45" s="18">
        <v>256.8</v>
      </c>
      <c r="Z45" s="18">
        <v>0</v>
      </c>
      <c r="AA45" s="18">
        <v>0</v>
      </c>
      <c r="AB45" s="18">
        <f t="shared" si="35"/>
        <v>0</v>
      </c>
      <c r="AC45" s="18"/>
      <c r="AD45" s="19">
        <f t="shared" si="1"/>
        <v>1797.6</v>
      </c>
      <c r="AE45" s="19">
        <f t="shared" si="34"/>
        <v>1857.2803199999998</v>
      </c>
    </row>
    <row r="46" spans="1:33" x14ac:dyDescent="0.35">
      <c r="A46" s="11" t="s">
        <v>75</v>
      </c>
      <c r="B46" s="12" t="s">
        <v>42</v>
      </c>
      <c r="C46" s="11">
        <v>1134039</v>
      </c>
      <c r="D46" s="10" t="s">
        <v>78</v>
      </c>
      <c r="E46" s="31"/>
      <c r="F46" s="21">
        <f t="shared" ref="F46:F49" si="36">(1-$F$45)/5</f>
        <v>0.08</v>
      </c>
      <c r="G46" s="18">
        <v>0</v>
      </c>
      <c r="H46" s="18">
        <v>0</v>
      </c>
      <c r="I46" s="18">
        <v>34.24</v>
      </c>
      <c r="J46" s="18">
        <v>0</v>
      </c>
      <c r="K46" s="18">
        <v>34.24</v>
      </c>
      <c r="L46" s="18">
        <v>0</v>
      </c>
      <c r="M46" s="18">
        <v>0</v>
      </c>
      <c r="N46" s="18">
        <v>34.24</v>
      </c>
      <c r="O46" s="18">
        <v>0</v>
      </c>
      <c r="P46" s="18">
        <f t="shared" ref="P46:AB46" si="37">$F$46*P43</f>
        <v>0</v>
      </c>
      <c r="Q46" s="18">
        <f t="shared" si="37"/>
        <v>0</v>
      </c>
      <c r="R46" s="18">
        <v>34.24</v>
      </c>
      <c r="S46" s="18">
        <v>0</v>
      </c>
      <c r="T46" s="18">
        <v>34.24</v>
      </c>
      <c r="U46" s="18">
        <v>0</v>
      </c>
      <c r="V46" s="18">
        <v>0</v>
      </c>
      <c r="W46" s="18">
        <v>34.24</v>
      </c>
      <c r="X46" s="18">
        <v>0</v>
      </c>
      <c r="Y46" s="18">
        <v>34.24</v>
      </c>
      <c r="Z46" s="18">
        <v>0</v>
      </c>
      <c r="AA46" s="18">
        <v>0</v>
      </c>
      <c r="AB46" s="18">
        <f t="shared" si="37"/>
        <v>0</v>
      </c>
      <c r="AC46" s="18"/>
      <c r="AD46" s="19">
        <f t="shared" si="1"/>
        <v>239.68000000000004</v>
      </c>
      <c r="AE46" s="19">
        <f t="shared" si="34"/>
        <v>247.63737600000005</v>
      </c>
    </row>
    <row r="47" spans="1:33" x14ac:dyDescent="0.35">
      <c r="A47" s="11" t="s">
        <v>75</v>
      </c>
      <c r="B47" s="12" t="s">
        <v>42</v>
      </c>
      <c r="C47" s="11">
        <v>1134061</v>
      </c>
      <c r="D47" s="10" t="s">
        <v>79</v>
      </c>
      <c r="E47" s="31"/>
      <c r="F47" s="21">
        <f t="shared" si="36"/>
        <v>0.08</v>
      </c>
      <c r="G47" s="18">
        <v>0</v>
      </c>
      <c r="H47" s="18">
        <v>0</v>
      </c>
      <c r="I47" s="18">
        <v>34.24</v>
      </c>
      <c r="J47" s="18">
        <v>0</v>
      </c>
      <c r="K47" s="18">
        <v>34.24</v>
      </c>
      <c r="L47" s="18">
        <v>0</v>
      </c>
      <c r="M47" s="18">
        <v>0</v>
      </c>
      <c r="N47" s="18">
        <v>34.24</v>
      </c>
      <c r="O47" s="18">
        <v>0</v>
      </c>
      <c r="P47" s="18">
        <f t="shared" ref="P47:AB47" si="38">$F$47*P43</f>
        <v>0</v>
      </c>
      <c r="Q47" s="18">
        <f t="shared" si="38"/>
        <v>0</v>
      </c>
      <c r="R47" s="18">
        <v>34.24</v>
      </c>
      <c r="S47" s="18">
        <v>0</v>
      </c>
      <c r="T47" s="18">
        <v>34.24</v>
      </c>
      <c r="U47" s="18">
        <v>0</v>
      </c>
      <c r="V47" s="18">
        <v>0</v>
      </c>
      <c r="W47" s="18">
        <v>34.24</v>
      </c>
      <c r="X47" s="18">
        <v>0</v>
      </c>
      <c r="Y47" s="18">
        <v>34.24</v>
      </c>
      <c r="Z47" s="18">
        <v>0</v>
      </c>
      <c r="AA47" s="18">
        <v>0</v>
      </c>
      <c r="AB47" s="18">
        <f t="shared" si="38"/>
        <v>0</v>
      </c>
      <c r="AC47" s="18"/>
      <c r="AD47" s="19">
        <f t="shared" si="1"/>
        <v>239.68000000000004</v>
      </c>
      <c r="AE47" s="19">
        <f t="shared" si="34"/>
        <v>247.63737600000005</v>
      </c>
    </row>
    <row r="48" spans="1:33" x14ac:dyDescent="0.35">
      <c r="A48" s="11" t="s">
        <v>75</v>
      </c>
      <c r="B48" s="12" t="s">
        <v>42</v>
      </c>
      <c r="C48" s="11">
        <v>1134063</v>
      </c>
      <c r="D48" s="10" t="s">
        <v>80</v>
      </c>
      <c r="E48" s="31"/>
      <c r="F48" s="21">
        <f t="shared" si="36"/>
        <v>0.08</v>
      </c>
      <c r="G48" s="18">
        <v>0</v>
      </c>
      <c r="H48" s="18">
        <v>0</v>
      </c>
      <c r="I48" s="18">
        <v>34.24</v>
      </c>
      <c r="J48" s="18">
        <v>0</v>
      </c>
      <c r="K48" s="18">
        <v>34.24</v>
      </c>
      <c r="L48" s="18">
        <v>0</v>
      </c>
      <c r="M48" s="18">
        <v>0</v>
      </c>
      <c r="N48" s="18">
        <v>34.24</v>
      </c>
      <c r="O48" s="18">
        <v>0</v>
      </c>
      <c r="P48" s="18">
        <f t="shared" ref="P48:AB48" si="39">$F$48*P43</f>
        <v>0</v>
      </c>
      <c r="Q48" s="18">
        <f t="shared" si="39"/>
        <v>0</v>
      </c>
      <c r="R48" s="18">
        <v>34.24</v>
      </c>
      <c r="S48" s="18">
        <v>0</v>
      </c>
      <c r="T48" s="18">
        <v>34.24</v>
      </c>
      <c r="U48" s="18">
        <v>0</v>
      </c>
      <c r="V48" s="18">
        <v>0</v>
      </c>
      <c r="W48" s="18">
        <v>34.24</v>
      </c>
      <c r="X48" s="18">
        <v>0</v>
      </c>
      <c r="Y48" s="18">
        <v>34.24</v>
      </c>
      <c r="Z48" s="18">
        <v>0</v>
      </c>
      <c r="AA48" s="18">
        <v>0</v>
      </c>
      <c r="AB48" s="18">
        <f t="shared" si="39"/>
        <v>0</v>
      </c>
      <c r="AC48" s="18"/>
      <c r="AD48" s="19">
        <f t="shared" si="1"/>
        <v>239.68000000000004</v>
      </c>
      <c r="AE48" s="19">
        <f t="shared" si="34"/>
        <v>247.63737600000005</v>
      </c>
    </row>
    <row r="49" spans="1:33" x14ac:dyDescent="0.35">
      <c r="A49" s="11" t="s">
        <v>75</v>
      </c>
      <c r="B49" s="12" t="s">
        <v>42</v>
      </c>
      <c r="C49" s="11">
        <v>1134035</v>
      </c>
      <c r="D49" s="10" t="s">
        <v>81</v>
      </c>
      <c r="E49" s="32"/>
      <c r="F49" s="21">
        <f t="shared" si="36"/>
        <v>0.08</v>
      </c>
      <c r="G49" s="18">
        <v>0</v>
      </c>
      <c r="H49" s="18">
        <v>0</v>
      </c>
      <c r="I49" s="18">
        <v>34.24</v>
      </c>
      <c r="J49" s="18">
        <v>0</v>
      </c>
      <c r="K49" s="18">
        <v>34.24</v>
      </c>
      <c r="L49" s="18">
        <v>0</v>
      </c>
      <c r="M49" s="18">
        <v>0</v>
      </c>
      <c r="N49" s="18">
        <v>34.24</v>
      </c>
      <c r="O49" s="18">
        <v>0</v>
      </c>
      <c r="P49" s="18">
        <f t="shared" ref="P49:AB49" si="40">$F$49*P43</f>
        <v>0</v>
      </c>
      <c r="Q49" s="18">
        <f t="shared" si="40"/>
        <v>0</v>
      </c>
      <c r="R49" s="18">
        <v>34.24</v>
      </c>
      <c r="S49" s="18">
        <v>0</v>
      </c>
      <c r="T49" s="18">
        <v>34.24</v>
      </c>
      <c r="U49" s="18">
        <v>0</v>
      </c>
      <c r="V49" s="18">
        <v>0</v>
      </c>
      <c r="W49" s="18">
        <v>34.24</v>
      </c>
      <c r="X49" s="18">
        <v>0</v>
      </c>
      <c r="Y49" s="18">
        <v>34.24</v>
      </c>
      <c r="Z49" s="18">
        <v>0</v>
      </c>
      <c r="AA49" s="18">
        <v>0</v>
      </c>
      <c r="AB49" s="18">
        <f t="shared" si="40"/>
        <v>0</v>
      </c>
      <c r="AC49" s="18"/>
      <c r="AD49" s="19">
        <f t="shared" si="1"/>
        <v>239.68000000000004</v>
      </c>
      <c r="AE49" s="19">
        <f t="shared" si="34"/>
        <v>247.63737600000005</v>
      </c>
    </row>
    <row r="50" spans="1:33" x14ac:dyDescent="0.35">
      <c r="A50" s="11"/>
      <c r="B50" s="12"/>
      <c r="C50" s="11"/>
      <c r="D50" s="10"/>
      <c r="E50" s="10"/>
      <c r="F50" s="7" t="s">
        <v>82</v>
      </c>
      <c r="G50" s="14">
        <v>713</v>
      </c>
      <c r="H50" s="14"/>
      <c r="I50" s="14"/>
      <c r="J50" s="14">
        <v>713</v>
      </c>
      <c r="K50" s="14"/>
      <c r="L50" s="14">
        <v>713</v>
      </c>
      <c r="M50" s="14"/>
      <c r="N50" s="14"/>
      <c r="O50" s="14">
        <v>713</v>
      </c>
      <c r="P50" s="14">
        <v>713</v>
      </c>
      <c r="Q50" s="14"/>
      <c r="R50" s="14"/>
      <c r="S50" s="14">
        <v>713</v>
      </c>
      <c r="T50" s="14"/>
      <c r="U50" s="14">
        <v>713</v>
      </c>
      <c r="V50" s="14"/>
      <c r="W50" s="14"/>
      <c r="X50" s="14">
        <v>713</v>
      </c>
      <c r="Y50" s="14"/>
      <c r="Z50" s="14">
        <v>713</v>
      </c>
      <c r="AA50" s="14"/>
      <c r="AB50" s="14"/>
      <c r="AC50" s="14"/>
      <c r="AD50" s="15">
        <f>SUM(G50:AC50)</f>
        <v>6417</v>
      </c>
      <c r="AE50" s="15"/>
      <c r="AF50">
        <f>COUNTA(G50:AB50)</f>
        <v>9</v>
      </c>
      <c r="AG50">
        <f>AF50*2</f>
        <v>18</v>
      </c>
    </row>
    <row r="51" spans="1:33" x14ac:dyDescent="0.35">
      <c r="A51" s="11" t="s">
        <v>83</v>
      </c>
      <c r="B51" s="12" t="s">
        <v>35</v>
      </c>
      <c r="C51" s="11">
        <v>1134010</v>
      </c>
      <c r="D51" s="10" t="s">
        <v>84</v>
      </c>
      <c r="E51" s="16">
        <v>713</v>
      </c>
      <c r="F51" s="17">
        <v>0.4</v>
      </c>
      <c r="G51" s="18">
        <v>285.2</v>
      </c>
      <c r="H51" s="18">
        <v>0</v>
      </c>
      <c r="I51" s="18">
        <v>0</v>
      </c>
      <c r="J51" s="18">
        <v>285.2</v>
      </c>
      <c r="K51" s="18">
        <v>0</v>
      </c>
      <c r="L51" s="18">
        <v>285.2</v>
      </c>
      <c r="M51" s="18">
        <v>0</v>
      </c>
      <c r="N51" s="18">
        <v>0</v>
      </c>
      <c r="O51" s="18">
        <v>285.2</v>
      </c>
      <c r="P51" s="18">
        <f t="shared" ref="P51:AC51" si="41">$F$51*P50</f>
        <v>285.2</v>
      </c>
      <c r="Q51" s="18">
        <f t="shared" si="41"/>
        <v>0</v>
      </c>
      <c r="R51" s="18">
        <v>0</v>
      </c>
      <c r="S51" s="18">
        <v>285.2</v>
      </c>
      <c r="T51" s="18">
        <v>0</v>
      </c>
      <c r="U51" s="18">
        <v>285.2</v>
      </c>
      <c r="V51" s="18">
        <v>0</v>
      </c>
      <c r="W51" s="18">
        <v>0</v>
      </c>
      <c r="X51" s="18">
        <v>285.2</v>
      </c>
      <c r="Y51" s="18">
        <v>0</v>
      </c>
      <c r="Z51" s="18">
        <v>285.2</v>
      </c>
      <c r="AA51" s="18">
        <v>0</v>
      </c>
      <c r="AB51" s="18">
        <f t="shared" si="41"/>
        <v>0</v>
      </c>
      <c r="AC51" s="18">
        <f t="shared" si="41"/>
        <v>0</v>
      </c>
      <c r="AD51" s="19">
        <f t="shared" si="1"/>
        <v>2566.7999999999997</v>
      </c>
      <c r="AE51" s="19">
        <f>((AD51/$AD$55)*$AD$56)+AD51</f>
        <v>2652.0177599999997</v>
      </c>
      <c r="AF51">
        <f>SUM(AF6:AF50)</f>
        <v>74</v>
      </c>
      <c r="AG51">
        <f>SUM(AG6:AG50)</f>
        <v>317</v>
      </c>
    </row>
    <row r="52" spans="1:33" x14ac:dyDescent="0.35">
      <c r="A52" s="11" t="s">
        <v>85</v>
      </c>
      <c r="B52" s="12" t="s">
        <v>42</v>
      </c>
      <c r="C52" s="11">
        <v>1134073</v>
      </c>
      <c r="D52" s="10" t="s">
        <v>86</v>
      </c>
      <c r="E52" s="32"/>
      <c r="F52" s="17" t="s">
        <v>87</v>
      </c>
      <c r="G52" s="18">
        <v>427.8</v>
      </c>
      <c r="H52" s="18">
        <v>0</v>
      </c>
      <c r="I52" s="18">
        <v>0</v>
      </c>
      <c r="J52" s="18">
        <v>427.8</v>
      </c>
      <c r="K52" s="18">
        <v>0</v>
      </c>
      <c r="L52" s="18">
        <v>427.8</v>
      </c>
      <c r="M52" s="18">
        <v>0</v>
      </c>
      <c r="N52" s="18">
        <v>0</v>
      </c>
      <c r="O52" s="18">
        <v>427.8</v>
      </c>
      <c r="P52" s="18" t="e">
        <f t="shared" ref="P52:AC52" si="42">$F$52*P50</f>
        <v>#VALUE!</v>
      </c>
      <c r="Q52" s="18" t="e">
        <f t="shared" si="42"/>
        <v>#VALUE!</v>
      </c>
      <c r="R52" s="18">
        <v>0</v>
      </c>
      <c r="S52" s="18">
        <v>427.8</v>
      </c>
      <c r="T52" s="18">
        <v>0</v>
      </c>
      <c r="U52" s="18">
        <v>427.8</v>
      </c>
      <c r="V52" s="18">
        <v>0</v>
      </c>
      <c r="W52" s="18">
        <v>0</v>
      </c>
      <c r="X52" s="18">
        <v>427.8</v>
      </c>
      <c r="Y52" s="18">
        <v>0</v>
      </c>
      <c r="Z52" s="18">
        <v>427.8</v>
      </c>
      <c r="AA52" s="18">
        <v>0</v>
      </c>
      <c r="AB52" s="18" t="e">
        <f t="shared" si="42"/>
        <v>#VALUE!</v>
      </c>
      <c r="AC52" s="18" t="e">
        <f t="shared" si="42"/>
        <v>#VALUE!</v>
      </c>
      <c r="AD52" s="19" t="e">
        <f t="shared" ref="AD52:AD54" si="43">SUM(G52:AB52)</f>
        <v>#VALUE!</v>
      </c>
      <c r="AE52" s="19" t="e">
        <f>((AD52/$AD$55)*$AD$56)+AD52</f>
        <v>#VALUE!</v>
      </c>
    </row>
    <row r="53" spans="1:33" x14ac:dyDescent="0.35">
      <c r="A53" s="11"/>
      <c r="B53" s="12"/>
      <c r="C53" s="11"/>
      <c r="D53" s="10"/>
      <c r="E53" s="36"/>
      <c r="F53" s="7" t="s">
        <v>88</v>
      </c>
      <c r="G53" s="37">
        <v>320</v>
      </c>
      <c r="H53" s="37"/>
      <c r="I53" s="37"/>
      <c r="J53" s="37"/>
      <c r="K53" s="37"/>
      <c r="L53" s="37">
        <v>320</v>
      </c>
      <c r="M53" s="37"/>
      <c r="N53" s="37"/>
      <c r="O53" s="37"/>
      <c r="P53" s="37">
        <v>320</v>
      </c>
      <c r="Q53" s="37"/>
      <c r="R53" s="37"/>
      <c r="S53" s="37"/>
      <c r="T53" s="37"/>
      <c r="U53" s="37">
        <v>320</v>
      </c>
      <c r="V53" s="37"/>
      <c r="W53" s="37"/>
      <c r="X53" s="37"/>
      <c r="Y53" s="37"/>
      <c r="Z53" s="37">
        <v>320</v>
      </c>
      <c r="AA53" s="37"/>
      <c r="AB53" s="37"/>
      <c r="AC53" s="37"/>
      <c r="AD53" s="15">
        <f>SUM(G53:AC53)</f>
        <v>1600</v>
      </c>
      <c r="AE53" s="38"/>
    </row>
    <row r="54" spans="1:33" x14ac:dyDescent="0.35">
      <c r="A54" s="11" t="s">
        <v>88</v>
      </c>
      <c r="B54" s="12" t="s">
        <v>42</v>
      </c>
      <c r="C54" s="11"/>
      <c r="D54" s="10" t="s">
        <v>61</v>
      </c>
      <c r="E54" s="39">
        <v>320</v>
      </c>
      <c r="F54" s="17">
        <v>1</v>
      </c>
      <c r="G54" s="18">
        <v>320</v>
      </c>
      <c r="H54" s="18">
        <v>0</v>
      </c>
      <c r="I54" s="18">
        <v>0</v>
      </c>
      <c r="J54" s="18">
        <v>0</v>
      </c>
      <c r="K54" s="18">
        <v>0</v>
      </c>
      <c r="L54" s="18">
        <v>320</v>
      </c>
      <c r="M54" s="18">
        <v>0</v>
      </c>
      <c r="N54" s="18">
        <v>0</v>
      </c>
      <c r="O54" s="18">
        <v>0</v>
      </c>
      <c r="P54" s="18">
        <f t="shared" ref="P54:AC54" si="44">P53</f>
        <v>320</v>
      </c>
      <c r="Q54" s="18">
        <f t="shared" si="44"/>
        <v>0</v>
      </c>
      <c r="R54" s="18">
        <v>0</v>
      </c>
      <c r="S54" s="18">
        <v>0</v>
      </c>
      <c r="T54" s="18">
        <v>0</v>
      </c>
      <c r="U54" s="18">
        <v>320</v>
      </c>
      <c r="V54" s="18">
        <v>0</v>
      </c>
      <c r="W54" s="18">
        <v>0</v>
      </c>
      <c r="X54" s="18">
        <v>0</v>
      </c>
      <c r="Y54" s="18">
        <v>0</v>
      </c>
      <c r="Z54" s="18">
        <v>320</v>
      </c>
      <c r="AA54" s="18">
        <v>0</v>
      </c>
      <c r="AB54" s="18">
        <f t="shared" si="44"/>
        <v>0</v>
      </c>
      <c r="AC54" s="18">
        <f t="shared" si="44"/>
        <v>0</v>
      </c>
      <c r="AD54" s="19">
        <f t="shared" si="43"/>
        <v>1600</v>
      </c>
      <c r="AE54" s="19">
        <f t="shared" ref="AE54" si="45">((AD54/$AD$55)*$AD$56)+AD54</f>
        <v>1653.12</v>
      </c>
    </row>
    <row r="55" spans="1:33" x14ac:dyDescent="0.35"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 t="s">
        <v>89</v>
      </c>
      <c r="AC55" s="41"/>
      <c r="AD55" s="40">
        <f>AD6+AD12+AD17+AD18+AD24+AD29+AD34+AD39+AD43+AD50+AD53</f>
        <v>43775</v>
      </c>
      <c r="AE55" s="41" t="e">
        <f>SUM(AE51:AE52,AE44:AE49,AE40:AE42,AE35:AE38,AE30:AE33,AE25:AE28,AE19:AE22,AE13:AE16,AE17,AE7:AE11)</f>
        <v>#VALUE!</v>
      </c>
    </row>
    <row r="56" spans="1:33" x14ac:dyDescent="0.35">
      <c r="B56" s="42"/>
      <c r="E56" s="43"/>
      <c r="F56" s="44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5" t="s">
        <v>90</v>
      </c>
      <c r="AC56" s="45"/>
      <c r="AD56" s="46">
        <f>AD55*3.32/100</f>
        <v>1453.33</v>
      </c>
    </row>
    <row r="57" spans="1:33" x14ac:dyDescent="0.35">
      <c r="B57" s="42"/>
      <c r="E57" s="43"/>
      <c r="F57" s="47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1"/>
      <c r="AC57" s="41"/>
      <c r="AD57" s="41">
        <f>AD56+AD55</f>
        <v>45228.33</v>
      </c>
      <c r="AE57" s="41"/>
    </row>
    <row r="58" spans="1:33" x14ac:dyDescent="0.35">
      <c r="V58" s="40"/>
      <c r="AB58" s="45"/>
      <c r="AC58" s="45"/>
    </row>
    <row r="59" spans="1:33" x14ac:dyDescent="0.35">
      <c r="U59" s="40"/>
      <c r="AB59" s="45" t="s">
        <v>91</v>
      </c>
      <c r="AC59" s="45"/>
      <c r="AD59" s="40">
        <v>1095</v>
      </c>
      <c r="AE59" s="40"/>
    </row>
    <row r="60" spans="1:33" x14ac:dyDescent="0.35"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AB60" s="48" t="s">
        <v>92</v>
      </c>
      <c r="AC60" s="48"/>
      <c r="AD60" s="40">
        <f>AD57+AD59</f>
        <v>46323.33</v>
      </c>
    </row>
    <row r="61" spans="1:33" x14ac:dyDescent="0.35">
      <c r="G61" s="40"/>
      <c r="H61" s="40"/>
      <c r="I61" s="40"/>
      <c r="J61" s="40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</row>
    <row r="62" spans="1:33" x14ac:dyDescent="0.35">
      <c r="G62" s="40"/>
      <c r="AD62" s="40">
        <f>AD55+AD59</f>
        <v>44870</v>
      </c>
    </row>
  </sheetData>
  <mergeCells count="11">
    <mergeCell ref="E35:E38"/>
    <mergeCell ref="E40:E42"/>
    <mergeCell ref="E44:E49"/>
    <mergeCell ref="E51:E52"/>
    <mergeCell ref="E56:E57"/>
    <mergeCell ref="D2:G3"/>
    <mergeCell ref="E7:E11"/>
    <mergeCell ref="E13:E16"/>
    <mergeCell ref="E19:E23"/>
    <mergeCell ref="E25:E28"/>
    <mergeCell ref="E30:E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DC01</vt:lpstr>
      <vt:lpstr>Juillet 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Arnaud</dc:creator>
  <cp:lastModifiedBy>Axel Arnaud</cp:lastModifiedBy>
  <dcterms:created xsi:type="dcterms:W3CDTF">2021-08-02T08:58:03Z</dcterms:created>
  <dcterms:modified xsi:type="dcterms:W3CDTF">2021-08-02T13:28:09Z</dcterms:modified>
</cp:coreProperties>
</file>